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1970" windowHeight="2295" activeTab="0"/>
  </bookViews>
  <sheets>
    <sheet name="Summary" sheetId="1" r:id="rId1"/>
    <sheet name="SR23 directory " sheetId="2" r:id="rId2"/>
    <sheet name="REVISED SR24 Shared Exp " sheetId="3" r:id="rId3"/>
  </sheets>
  <definedNames>
    <definedName name="_xlnm.Print_Area" localSheetId="2">'REVISED SR24 Shared Exp '!$A$1:$I$58</definedName>
    <definedName name="_xlnm.Print_Area" localSheetId="1">'SR23 directory '!$A$1:$K$36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<sst xmlns="http://schemas.openxmlformats.org/spreadsheetml/2006/main" count="342" uniqueCount="211">
  <si>
    <t>VERIZON NORTHWEST INC. - WASHINGTON OPERATIONS</t>
  </si>
  <si>
    <t>2004 Washington General Rate Case</t>
  </si>
  <si>
    <t>(Thousands of Dollars)</t>
  </si>
  <si>
    <t>(a)</t>
  </si>
  <si>
    <t>(b)</t>
  </si>
  <si>
    <t>(c)</t>
  </si>
  <si>
    <t>(d)</t>
  </si>
  <si>
    <t>Adjust.</t>
  </si>
  <si>
    <t>Description</t>
  </si>
  <si>
    <t>Account</t>
  </si>
  <si>
    <t>Intrastate</t>
  </si>
  <si>
    <t>No.</t>
  </si>
  <si>
    <t>Code</t>
  </si>
  <si>
    <t>Amount</t>
  </si>
  <si>
    <t xml:space="preserve"> </t>
  </si>
  <si>
    <t>Inc (Dec)</t>
  </si>
  <si>
    <t>R1-03</t>
  </si>
  <si>
    <t>R2-03</t>
  </si>
  <si>
    <t>R11-03</t>
  </si>
  <si>
    <t>R12-03</t>
  </si>
  <si>
    <t>SAB 101 true-up</t>
  </si>
  <si>
    <t>R5-02</t>
  </si>
  <si>
    <t>R6-02</t>
  </si>
  <si>
    <t>R15-02</t>
  </si>
  <si>
    <t>R5-03</t>
  </si>
  <si>
    <t>R8-03</t>
  </si>
  <si>
    <t>61XX-64XX</t>
  </si>
  <si>
    <t>65XX</t>
  </si>
  <si>
    <t>66XX</t>
  </si>
  <si>
    <t>67XX</t>
  </si>
  <si>
    <t>R9-03</t>
  </si>
  <si>
    <t>R13-03</t>
  </si>
  <si>
    <t>Billing Adjustment</t>
  </si>
  <si>
    <t>R14-03</t>
  </si>
  <si>
    <t>R15-03</t>
  </si>
  <si>
    <t>R8-02</t>
  </si>
  <si>
    <t>R9-02</t>
  </si>
  <si>
    <t>R10-02</t>
  </si>
  <si>
    <t>R11-02</t>
  </si>
  <si>
    <t>R12-02</t>
  </si>
  <si>
    <t>R13-02</t>
  </si>
  <si>
    <t>R14-02</t>
  </si>
  <si>
    <t>2XXX</t>
  </si>
  <si>
    <t>R16-03</t>
  </si>
  <si>
    <t>434X</t>
  </si>
  <si>
    <t>(e)</t>
  </si>
  <si>
    <t>(f)</t>
  </si>
  <si>
    <t>Verizon</t>
  </si>
  <si>
    <t>Staff</t>
  </si>
  <si>
    <t>Difference</t>
  </si>
  <si>
    <t xml:space="preserve">Staff </t>
  </si>
  <si>
    <t>Adjustment</t>
  </si>
  <si>
    <t>Witness</t>
  </si>
  <si>
    <t>Erdahl</t>
  </si>
  <si>
    <t>To remove out of period interconnection billing adjustments</t>
  </si>
  <si>
    <t>To remove FCC mandated rate adjustments related to prior periods</t>
  </si>
  <si>
    <t>To remove acccount reconciliation writeoff related to prior periods</t>
  </si>
  <si>
    <t>To remove accrual basis Other Post Employment Benefits (OPEB)</t>
  </si>
  <si>
    <t>Amounts and replace with Pay As You Go (PAYGO) Amounts</t>
  </si>
  <si>
    <t>To remove the portion of an accrual adjustment pertaining to prior periods</t>
  </si>
  <si>
    <t>To remove Cellular Directory Assistance Revenues misclassified</t>
  </si>
  <si>
    <t>to Verizon NW</t>
  </si>
  <si>
    <t>To recognize deferred service activation fees in revenues per SAB 101</t>
  </si>
  <si>
    <t>To remove the effect of a WUTC-ordered rate reduction booked in the test</t>
  </si>
  <si>
    <t>year that related to prior period revenues</t>
  </si>
  <si>
    <t xml:space="preserve">To remove the effect of a WUTC-ordered collocation rate change booked </t>
  </si>
  <si>
    <t>in the test year that related to prior periods</t>
  </si>
  <si>
    <t>Kermode</t>
  </si>
  <si>
    <t xml:space="preserve">To remove the portion of an adjustment to correct a coding error that </t>
  </si>
  <si>
    <t>pertains to prior periods</t>
  </si>
  <si>
    <t xml:space="preserve">Washington in error </t>
  </si>
  <si>
    <t xml:space="preserve">To remove the portion of Verizon NW  pension settlement loss booked to </t>
  </si>
  <si>
    <t>To remove a Sales and Use Tax adjustment not pertaining to the test year.</t>
  </si>
  <si>
    <t>To remove an RTU license fee adjustment booked in December 2002</t>
  </si>
  <si>
    <t>that pertained to months prior to the test year</t>
  </si>
  <si>
    <t xml:space="preserve">To remove a Billing adjustment for Software Expense </t>
  </si>
  <si>
    <t>To remove the portion of an entry correcting Occupational Distribution</t>
  </si>
  <si>
    <t>costs that pertains to months prior to the test year</t>
  </si>
  <si>
    <t>To remove the portion of a Billing Adjustment from Verizon Data Services</t>
  </si>
  <si>
    <t>To adjust Deferred Income Taxes for 2004 Reconciliation Items</t>
  </si>
  <si>
    <t xml:space="preserve">Line </t>
  </si>
  <si>
    <t>CAM</t>
  </si>
  <si>
    <t>Factor</t>
  </si>
  <si>
    <t>To remove out of period Deferred Activation Fees Revenue Recognition</t>
  </si>
  <si>
    <t xml:space="preserve">To remove aircraft and other expenses not allowed </t>
  </si>
  <si>
    <t>for ratemaking purposes</t>
  </si>
  <si>
    <t>Restatements to Operating Expenses:</t>
  </si>
  <si>
    <t>Staff Restating Adjustment to Shared Regulated Expenses</t>
  </si>
  <si>
    <t>61xx-63xx</t>
  </si>
  <si>
    <t>Plant Specific Expenses</t>
  </si>
  <si>
    <t>Plant Non-Specific Expenses</t>
  </si>
  <si>
    <t>Customer Operations</t>
  </si>
  <si>
    <t>Corporate Operations</t>
  </si>
  <si>
    <t>65xx</t>
  </si>
  <si>
    <t>66xx</t>
  </si>
  <si>
    <t>67xx</t>
  </si>
  <si>
    <t>Oct-Dec 02</t>
  </si>
  <si>
    <t>Jan-Sep 03</t>
  </si>
  <si>
    <t>Total Verizon Shared Regulated Expenses</t>
  </si>
  <si>
    <t>Total Shared Expenses Allocated to Washington</t>
  </si>
  <si>
    <t>Percent of Shared Regulated Expense Allocated to Washington (line 19 / line 17)</t>
  </si>
  <si>
    <t>Per Attachments 212(b) and 212(c) to Verizon Response to Staff DR #212:</t>
  </si>
  <si>
    <t>Att. 212(b)</t>
  </si>
  <si>
    <t>Att. 212(c)</t>
  </si>
  <si>
    <t>Strain</t>
  </si>
  <si>
    <t>updated allocation factor from Jan-Sept 2003</t>
  </si>
  <si>
    <t xml:space="preserve">To restate Oct-Dec 2002 allocated shared expenses using </t>
  </si>
  <si>
    <t>SR17</t>
  </si>
  <si>
    <t>Total Restating Adjustments to Operating Expenses</t>
  </si>
  <si>
    <t>Total of Restating Adjustments to Operating Revenues</t>
  </si>
  <si>
    <t>To remove extraordinarily high test year insurance expense</t>
  </si>
  <si>
    <t>Total Restating Adjustments to Rate Base</t>
  </si>
  <si>
    <t xml:space="preserve">   amounts and replace with Pay As You Go (PAYGO) Amounts</t>
  </si>
  <si>
    <t>SR18</t>
  </si>
  <si>
    <t xml:space="preserve">     and restate at current year levels</t>
  </si>
  <si>
    <t xml:space="preserve">Line Sharing Imputation   ***CONFIDENTIAL*** </t>
  </si>
  <si>
    <t>Zawislak</t>
  </si>
  <si>
    <t>OSS Transition Revenue Removal   *CONFIDENTIAL*</t>
  </si>
  <si>
    <t>Remove OSS Transition Costs ***CONFIDENTIAL***</t>
  </si>
  <si>
    <t>SR19</t>
  </si>
  <si>
    <t>SR20</t>
  </si>
  <si>
    <t>To Remove gain on pension asset booked to operating expense</t>
  </si>
  <si>
    <t>SR21</t>
  </si>
  <si>
    <t>SR23</t>
  </si>
  <si>
    <t>SR22</t>
  </si>
  <si>
    <t>To remove missing plant from Plant in Service</t>
  </si>
  <si>
    <t>Griffith</t>
  </si>
  <si>
    <t>Imputation of Directory Revenue</t>
  </si>
  <si>
    <t>(Whole Dollars)</t>
  </si>
  <si>
    <t>Line #</t>
  </si>
  <si>
    <t xml:space="preserve">Test Year </t>
  </si>
  <si>
    <t>Source/Comments</t>
  </si>
  <si>
    <t>Annualized Test Year EBIT</t>
  </si>
  <si>
    <t>Exhibit 43, page 5</t>
  </si>
  <si>
    <t>Directory  Investment Base (Current Assets +</t>
  </si>
  <si>
    <t xml:space="preserve">  Fixed Assets Less Deferred Tax)</t>
  </si>
  <si>
    <t>Pre-tax Imputed Return on Investment</t>
  </si>
  <si>
    <t>See Calculation Below</t>
  </si>
  <si>
    <t>Imputed Operating Income</t>
  </si>
  <si>
    <t>ln 3 x ln 5</t>
  </si>
  <si>
    <t>Excess Operating Income</t>
  </si>
  <si>
    <t>ln 1 - ln 7</t>
  </si>
  <si>
    <t>Washington Revenues as % of Domestic Revenues</t>
  </si>
  <si>
    <t>Exhibit 43, page 9</t>
  </si>
  <si>
    <t>Washington Imputed Operating Income 100% Intrastate</t>
  </si>
  <si>
    <t>ln 9 x ln 11</t>
  </si>
  <si>
    <t>NOI Adjustment - 100% Intrastate</t>
  </si>
  <si>
    <t>ln 13 / ln 26</t>
  </si>
  <si>
    <t>Weighted Cost of Debt</t>
  </si>
  <si>
    <t>Federal Income Tax Rate</t>
  </si>
  <si>
    <t>Tax effect of Interest Deduction</t>
  </si>
  <si>
    <t>ln 18 * ln 19</t>
  </si>
  <si>
    <t>Equity Ratio</t>
  </si>
  <si>
    <t>Allowed ROE</t>
  </si>
  <si>
    <t>Allowed ROR (Post-tax)</t>
  </si>
  <si>
    <t>Less FIT effect of interest</t>
  </si>
  <si>
    <t>ln 20</t>
  </si>
  <si>
    <t>ROR for Gross-Up</t>
  </si>
  <si>
    <t>ln 23  + ln 24</t>
  </si>
  <si>
    <t xml:space="preserve">Net-to-Gross  </t>
  </si>
  <si>
    <t>Gross Up factor</t>
  </si>
  <si>
    <t>Pre-Tax ROR</t>
  </si>
  <si>
    <t>ln 25 * ln 26</t>
  </si>
  <si>
    <t>Notes:</t>
  </si>
  <si>
    <t>Washington 2003 directory revenue</t>
  </si>
  <si>
    <t>Ex. 43 Page 9 (DR Attachment 86d)</t>
  </si>
  <si>
    <t>(franchise and non-franchise)</t>
  </si>
  <si>
    <t>Verizon Directories Corp. (VDC) total revenue</t>
  </si>
  <si>
    <t>WA percentage of VDC</t>
  </si>
  <si>
    <t>62XX</t>
  </si>
  <si>
    <t>64XX</t>
  </si>
  <si>
    <t xml:space="preserve">To Remove depreciation expense on Missing Plant </t>
  </si>
  <si>
    <t>22XX</t>
  </si>
  <si>
    <t>3XXX</t>
  </si>
  <si>
    <t>To remove pension asset from rate base</t>
  </si>
  <si>
    <t>Short-Term Debt</t>
  </si>
  <si>
    <t>Long-Term Debt</t>
  </si>
  <si>
    <t>Common Equity</t>
  </si>
  <si>
    <t>Staff recommended Cost of Capital:</t>
  </si>
  <si>
    <t xml:space="preserve">    (reduction to deferred taxes, increase to rate base)</t>
  </si>
  <si>
    <t>Restatements to Rate Base:</t>
  </si>
  <si>
    <t>SR24</t>
  </si>
  <si>
    <t>SR26</t>
  </si>
  <si>
    <t>To adjust Deferred Income Taxes to Partial Flowthrough Basis</t>
  </si>
  <si>
    <t>434x</t>
  </si>
  <si>
    <t>Ex. No. ___ (JAR-3)</t>
  </si>
  <si>
    <t>Docket No. UT-040788</t>
  </si>
  <si>
    <t>Witness:  Paula Strain</t>
  </si>
  <si>
    <t>Restatements to Operating Expenses (continued):</t>
  </si>
  <si>
    <t>Restating Adjustments to Operating Revenues:</t>
  </si>
  <si>
    <t xml:space="preserve">Staff Directory Imputation Calculation </t>
  </si>
  <si>
    <t xml:space="preserve">Calculation of Pre-Tax Rate of Return </t>
  </si>
  <si>
    <t xml:space="preserve">Exhibit No. ___ -C (PMS-11-C), Page 5 </t>
  </si>
  <si>
    <t>To Remove Sales &amp; Marketing Expenses Incurred on Behalf of Affiliates</t>
  </si>
  <si>
    <t>Staff Adjustment SR24</t>
  </si>
  <si>
    <t>Purpose of Adjustment:  to restate the October-December 2002 allocations to reflect the udpated allocation percentage determined for 2003</t>
  </si>
  <si>
    <t>Total</t>
  </si>
  <si>
    <t>October - December 2002 Expenses</t>
  </si>
  <si>
    <t>Times 2003 Shared Allocation Factor</t>
  </si>
  <si>
    <t>Normalized Level of Shared Expenses to Washington for 2002 months</t>
  </si>
  <si>
    <t>Less Amount applicable to non-operating expenses - Acct. 7370, 7510, 7530, 7540</t>
  </si>
  <si>
    <t>Staff Adjustment to Operating Expenses</t>
  </si>
  <si>
    <t>Revised December 15, 2004</t>
  </si>
  <si>
    <t xml:space="preserve">Percentage of </t>
  </si>
  <si>
    <t>Dollars to</t>
  </si>
  <si>
    <t>Total Shared WA</t>
  </si>
  <si>
    <t>From Attachment 212b to Verizon Response to Staff DR #212:</t>
  </si>
  <si>
    <t xml:space="preserve">Exhibit No. ___ -C (PMS-11-C), Page 6 </t>
  </si>
  <si>
    <t>Difference - line 20 - line 26</t>
  </si>
  <si>
    <t>REDACTED VERSION</t>
  </si>
  <si>
    <t>Revisions indicated by patterned cell background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</si>
</sst>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_);\(0\)"/>
    <numFmt numFmtId="167" formatCode="0.0%"/>
    <numFmt numFmtId="168" formatCode="_(* #,##0.0_);_(* \(#,##0.0\);_(* &quot;-&quot;??_);_(@_)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0.000%"/>
    <numFmt numFmtId="174" formatCode="#,##0.00000_);\(#,##0.00000\)"/>
    <numFmt numFmtId="175" formatCode="0.00000%"/>
    <numFmt numFmtId="176" formatCode="_(* #,##0.0_);_(* \(#,##0.0\);_(* &quot;-&quot;?_);_(@_)"/>
    <numFmt numFmtId="177" formatCode="#,##0.0_);\(#,##0.0\)"/>
    <numFmt numFmtId="178" formatCode="#,##0.0000_);\(#,##0.0000\)"/>
    <numFmt numFmtId="179" formatCode="#,##0.000_);\(#,##0.000\)"/>
    <numFmt numFmtId="180" formatCode="_(* #,##0.0000_);_(* \(#,##0.0000\);_(* &quot;-&quot;????_);_(@_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m/d/yy;@"/>
    <numFmt numFmtId="190" formatCode="#,##0.0"/>
    <numFmt numFmtId="191" formatCode="&quot;$&quot;#,##0"/>
    <numFmt numFmtId="192" formatCode="#,##0;[Red]#,##0"/>
    <numFmt numFmtId="193" formatCode="&quot;$&quot;#,##0.00"/>
    <numFmt numFmtId="194" formatCode="[$-409]dddd\,\ mmmm\ dd\,\ yyyy"/>
    <numFmt numFmtId="195" formatCode="[$-409]mmm\-yy;@"/>
    <numFmt numFmtId="196" formatCode="_(&quot;$&quot;* #,##0.0_);_(&quot;$&quot;* \(#,##0.0\);_(&quot;$&quot;* &quot;-&quot;??_);_(@_)"/>
    <numFmt numFmtId="197" formatCode="_(* #,##0_);_(* \(#,##0\);_(* &quot;-&quot;?_);_(@_)"/>
    <numFmt numFmtId="198" formatCode="#,##0,_);\(#,##0,\)"/>
    <numFmt numFmtId="199" formatCode="#,##0.0_);[Red]\(#,##0.0\)"/>
    <numFmt numFmtId="200" formatCode="#,##0.000_);[Red]\(#,##0.000\)"/>
    <numFmt numFmtId="201" formatCode="#,##0.0000_);[Red]\(#,##0.0000\)"/>
    <numFmt numFmtId="202" formatCode="#,##0.00000_);[Red]\(#,##0.00000\)"/>
    <numFmt numFmtId="203" formatCode="_(* #,##0.00000_);_(* \(#,##0.00000\);_(* &quot;-&quot;?????_);_(@_)"/>
    <numFmt numFmtId="204" formatCode="0_);[Red]\(0\)"/>
    <numFmt numFmtId="205" formatCode="&quot;$&quot;#,##0.000000"/>
    <numFmt numFmtId="206" formatCode="&quot;$&quot;#,##0.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mmmm\ d\,\ yyyy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0" fillId="0" borderId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64" fontId="0" fillId="0" borderId="0" xfId="15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/>
    </xf>
    <xf numFmtId="164" fontId="0" fillId="0" borderId="0" xfId="15" applyNumberFormat="1" applyAlignment="1">
      <alignment horizontal="right"/>
    </xf>
    <xf numFmtId="164" fontId="0" fillId="0" borderId="0" xfId="15" applyNumberForma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37" fontId="0" fillId="0" borderId="9" xfId="0" applyNumberFormat="1" applyBorder="1" applyAlignment="1">
      <alignment/>
    </xf>
    <xf numFmtId="165" fontId="1" fillId="0" borderId="0" xfId="0" applyNumberFormat="1" applyFont="1" applyAlignment="1">
      <alignment/>
    </xf>
    <xf numFmtId="37" fontId="0" fillId="0" borderId="0" xfId="0" applyNumberFormat="1" applyAlignment="1">
      <alignment horizontal="right"/>
    </xf>
    <xf numFmtId="37" fontId="0" fillId="0" borderId="0" xfId="15" applyNumberFormat="1" applyAlignment="1">
      <alignment horizontal="right"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7" fontId="0" fillId="0" borderId="0" xfId="0" applyNumberFormat="1" applyFont="1" applyFill="1" applyAlignment="1">
      <alignment horizontal="right"/>
    </xf>
    <xf numFmtId="0" fontId="2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Alignment="1">
      <alignment/>
    </xf>
    <xf numFmtId="37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164" fontId="0" fillId="0" borderId="0" xfId="15" applyNumberFormat="1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7" fontId="0" fillId="0" borderId="0" xfId="15" applyNumberFormat="1" applyFont="1" applyAlignment="1">
      <alignment horizontal="right" wrapText="1"/>
    </xf>
    <xf numFmtId="10" fontId="0" fillId="0" borderId="0" xfId="21" applyNumberFormat="1" applyAlignment="1">
      <alignment/>
    </xf>
    <xf numFmtId="37" fontId="0" fillId="0" borderId="0" xfId="15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37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ill="1" applyAlignment="1">
      <alignment/>
    </xf>
    <xf numFmtId="37" fontId="0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37" fontId="1" fillId="0" borderId="0" xfId="0" applyNumberFormat="1" applyFont="1" applyFill="1" applyBorder="1" applyAlignment="1">
      <alignment/>
    </xf>
    <xf numFmtId="41" fontId="0" fillId="0" borderId="0" xfId="16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0" fontId="0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84" fontId="0" fillId="0" borderId="0" xfId="0" applyNumberFormat="1" applyFont="1" applyFill="1" applyBorder="1" applyAlignment="1">
      <alignment/>
    </xf>
    <xf numFmtId="10" fontId="0" fillId="0" borderId="0" xfId="21" applyNumberFormat="1" applyFont="1" applyAlignment="1">
      <alignment/>
    </xf>
    <xf numFmtId="0" fontId="0" fillId="1" borderId="10" xfId="0" applyFont="1" applyFill="1" applyBorder="1" applyAlignment="1">
      <alignment/>
    </xf>
    <xf numFmtId="37" fontId="1" fillId="1" borderId="11" xfId="0" applyNumberFormat="1" applyFont="1" applyFill="1" applyBorder="1" applyAlignment="1">
      <alignment/>
    </xf>
    <xf numFmtId="37" fontId="1" fillId="1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2" fontId="0" fillId="1" borderId="13" xfId="0" applyNumberFormat="1" applyFill="1" applyBorder="1" applyAlignment="1">
      <alignment/>
    </xf>
    <xf numFmtId="10" fontId="0" fillId="1" borderId="13" xfId="0" applyNumberFormat="1" applyFill="1" applyBorder="1" applyAlignment="1">
      <alignment/>
    </xf>
    <xf numFmtId="0" fontId="0" fillId="1" borderId="14" xfId="0" applyFill="1" applyBorder="1" applyAlignment="1">
      <alignment/>
    </xf>
    <xf numFmtId="0" fontId="0" fillId="1" borderId="0" xfId="0" applyFill="1" applyBorder="1" applyAlignment="1">
      <alignment/>
    </xf>
    <xf numFmtId="0" fontId="0" fillId="1" borderId="5" xfId="0" applyFill="1" applyBorder="1" applyAlignment="1">
      <alignment/>
    </xf>
    <xf numFmtId="41" fontId="0" fillId="1" borderId="0" xfId="0" applyNumberFormat="1" applyFill="1" applyBorder="1" applyAlignment="1">
      <alignment/>
    </xf>
    <xf numFmtId="41" fontId="0" fillId="1" borderId="0" xfId="16" applyFill="1" applyBorder="1" applyAlignment="1">
      <alignment/>
    </xf>
    <xf numFmtId="10" fontId="0" fillId="1" borderId="0" xfId="0" applyNumberFormat="1" applyFill="1" applyBorder="1" applyAlignment="1">
      <alignment/>
    </xf>
    <xf numFmtId="0" fontId="0" fillId="1" borderId="7" xfId="0" applyFill="1" applyBorder="1" applyAlignment="1">
      <alignment/>
    </xf>
    <xf numFmtId="0" fontId="0" fillId="1" borderId="8" xfId="0" applyFill="1" applyBorder="1" applyAlignment="1">
      <alignment/>
    </xf>
    <xf numFmtId="0" fontId="0" fillId="1" borderId="15" xfId="0" applyFill="1" applyBorder="1" applyAlignment="1">
      <alignment/>
    </xf>
    <xf numFmtId="0" fontId="0" fillId="1" borderId="0" xfId="0" applyFont="1" applyFill="1" applyBorder="1" applyAlignment="1">
      <alignment/>
    </xf>
    <xf numFmtId="41" fontId="0" fillId="1" borderId="0" xfId="16" applyFont="1" applyFill="1" applyBorder="1" applyAlignment="1">
      <alignment/>
    </xf>
    <xf numFmtId="10" fontId="0" fillId="1" borderId="0" xfId="16" applyNumberFormat="1" applyFont="1" applyFill="1" applyBorder="1" applyAlignment="1">
      <alignment/>
    </xf>
    <xf numFmtId="41" fontId="0" fillId="1" borderId="0" xfId="0" applyNumberFormat="1" applyFont="1" applyFill="1" applyBorder="1" applyAlignment="1">
      <alignment/>
    </xf>
    <xf numFmtId="0" fontId="0" fillId="1" borderId="0" xfId="0" applyFont="1" applyFill="1" applyBorder="1" applyAlignment="1">
      <alignment horizontal="center"/>
    </xf>
    <xf numFmtId="6" fontId="0" fillId="1" borderId="0" xfId="0" applyNumberFormat="1" applyFont="1" applyFill="1" applyBorder="1" applyAlignment="1">
      <alignment horizontal="center"/>
    </xf>
    <xf numFmtId="10" fontId="0" fillId="1" borderId="0" xfId="0" applyNumberFormat="1" applyFont="1" applyFill="1" applyBorder="1" applyAlignment="1">
      <alignment/>
    </xf>
    <xf numFmtId="0" fontId="0" fillId="1" borderId="8" xfId="0" applyFont="1" applyFill="1" applyBorder="1" applyAlignment="1">
      <alignment/>
    </xf>
    <xf numFmtId="10" fontId="0" fillId="1" borderId="8" xfId="0" applyNumberFormat="1" applyFont="1" applyFill="1" applyBorder="1" applyAlignment="1">
      <alignment/>
    </xf>
    <xf numFmtId="41" fontId="0" fillId="1" borderId="8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11" fontId="7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 horizontal="right"/>
    </xf>
    <xf numFmtId="164" fontId="0" fillId="2" borderId="0" xfId="15" applyNumberFormat="1" applyFont="1" applyFill="1" applyAlignment="1">
      <alignment horizontal="right"/>
    </xf>
    <xf numFmtId="37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/>
    </xf>
    <xf numFmtId="0" fontId="2" fillId="0" borderId="11" xfId="0" applyFill="1" applyBorder="1" applyAlignment="1">
      <alignment/>
    </xf>
    <xf numFmtId="0" fontId="2" fillId="0" borderId="11" xfId="0" applyBorder="1" applyAlignment="1">
      <alignment/>
    </xf>
    <xf numFmtId="0" fontId="2" fillId="0" borderId="16" xfId="0" applyBorder="1" applyAlignment="1">
      <alignment/>
    </xf>
    <xf numFmtId="0" fontId="9" fillId="0" borderId="12" xfId="0" applyFont="1" applyBorder="1" applyAlignment="1">
      <alignment horizontal="right"/>
    </xf>
    <xf numFmtId="0" fontId="2" fillId="1" borderId="0" xfId="0" applyFill="1" applyAlignment="1">
      <alignment/>
    </xf>
    <xf numFmtId="0" fontId="3" fillId="1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164" fontId="0" fillId="1" borderId="0" xfId="15" applyNumberFormat="1" applyFont="1" applyFill="1" applyAlignment="1">
      <alignment horizontal="right"/>
    </xf>
    <xf numFmtId="0" fontId="2" fillId="1" borderId="11" xfId="0" applyFill="1" applyBorder="1" applyAlignment="1">
      <alignment/>
    </xf>
    <xf numFmtId="0" fontId="2" fillId="1" borderId="16" xfId="0" applyFill="1" applyBorder="1" applyAlignment="1">
      <alignment/>
    </xf>
    <xf numFmtId="0" fontId="0" fillId="2" borderId="0" xfId="0" applyFill="1" applyAlignment="1">
      <alignment/>
    </xf>
    <xf numFmtId="164" fontId="0" fillId="2" borderId="0" xfId="15" applyNumberFormat="1" applyFont="1" applyFill="1" applyBorder="1" applyAlignment="1">
      <alignment horizontal="right"/>
    </xf>
    <xf numFmtId="37" fontId="0" fillId="2" borderId="0" xfId="0" applyNumberFormat="1" applyFill="1" applyAlignment="1">
      <alignment/>
    </xf>
    <xf numFmtId="166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3" borderId="5" xfId="0" applyFill="1" applyBorder="1" applyAlignment="1">
      <alignment/>
    </xf>
    <xf numFmtId="0" fontId="1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3" fillId="0" borderId="5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0" fontId="2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211" fontId="1" fillId="0" borderId="0" xfId="0" applyNumberFormat="1" applyFont="1" applyFill="1" applyBorder="1" applyAlignment="1">
      <alignment horizontal="right"/>
    </xf>
    <xf numFmtId="211" fontId="1" fillId="0" borderId="14" xfId="0" applyNumberFormat="1" applyFont="1" applyFill="1" applyBorder="1" applyAlignment="1">
      <alignment horizontal="right"/>
    </xf>
    <xf numFmtId="0" fontId="2" fillId="0" borderId="5" xfId="0" applyFill="1" applyBorder="1" applyAlignment="1" quotePrefix="1">
      <alignment/>
    </xf>
    <xf numFmtId="0" fontId="0" fillId="0" borderId="14" xfId="0" applyFill="1" applyBorder="1" applyAlignment="1">
      <alignment/>
    </xf>
    <xf numFmtId="0" fontId="2" fillId="0" borderId="5" xfId="0" applyFill="1" applyBorder="1" applyAlignment="1">
      <alignment/>
    </xf>
    <xf numFmtId="0" fontId="2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" fillId="1" borderId="0" xfId="0" applyFill="1" applyBorder="1" applyAlignment="1">
      <alignment/>
    </xf>
    <xf numFmtId="0" fontId="0" fillId="1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tabSelected="1" view="pageBreakPreview" zoomScale="60" zoomScaleNormal="75" workbookViewId="0" topLeftCell="A1">
      <selection activeCell="D102" sqref="D102"/>
    </sheetView>
  </sheetViews>
  <sheetFormatPr defaultColWidth="9.140625" defaultRowHeight="12.75"/>
  <cols>
    <col min="2" max="2" width="7.8515625" style="0" customWidth="1"/>
    <col min="3" max="3" width="57.421875" style="0" bestFit="1" customWidth="1"/>
    <col min="4" max="4" width="13.140625" style="0" bestFit="1" customWidth="1"/>
    <col min="5" max="5" width="1.7109375" style="0" bestFit="1" customWidth="1"/>
    <col min="7" max="7" width="11.7109375" style="0" customWidth="1"/>
    <col min="8" max="8" width="13.57421875" style="0" customWidth="1"/>
    <col min="9" max="9" width="15.7109375" style="0" customWidth="1"/>
  </cols>
  <sheetData>
    <row r="1" spans="1:2" ht="15.75">
      <c r="A1" s="1"/>
      <c r="B1" s="61"/>
    </row>
    <row r="2" spans="1:9" ht="15.75">
      <c r="A2" s="1"/>
      <c r="B2" s="61"/>
      <c r="H2" s="2"/>
      <c r="I2" s="2"/>
    </row>
    <row r="3" spans="1:8" ht="15.75">
      <c r="A3" s="1"/>
      <c r="B3" s="61"/>
      <c r="H3" s="2"/>
    </row>
    <row r="4" spans="1:2" ht="15.75">
      <c r="A4" s="1"/>
      <c r="B4" s="63"/>
    </row>
    <row r="5" ht="12.75">
      <c r="A5" s="1"/>
    </row>
    <row r="6" spans="1:3" ht="15.75">
      <c r="A6" s="1"/>
      <c r="B6" s="3"/>
      <c r="C6" s="100" t="s">
        <v>209</v>
      </c>
    </row>
    <row r="7" spans="1:6" ht="12.75">
      <c r="A7" s="1"/>
      <c r="B7" s="97"/>
      <c r="C7" s="97"/>
      <c r="D7" s="97"/>
      <c r="E7" s="97"/>
      <c r="F7" s="98"/>
    </row>
    <row r="8" spans="1:10" ht="12.75">
      <c r="A8" s="1"/>
      <c r="C8" s="4" t="s">
        <v>3</v>
      </c>
      <c r="F8" s="4" t="s">
        <v>4</v>
      </c>
      <c r="G8" s="4" t="s">
        <v>5</v>
      </c>
      <c r="H8" s="4" t="s">
        <v>6</v>
      </c>
      <c r="I8" s="4" t="s">
        <v>45</v>
      </c>
      <c r="J8" s="4" t="s">
        <v>46</v>
      </c>
    </row>
    <row r="9" spans="1:9" ht="13.5" thickBot="1">
      <c r="A9" s="1"/>
      <c r="B9" s="3"/>
      <c r="H9" s="1"/>
      <c r="I9" s="1"/>
    </row>
    <row r="10" spans="1:10" ht="12.75">
      <c r="A10" s="1"/>
      <c r="B10" s="5"/>
      <c r="C10" s="6"/>
      <c r="D10" s="7"/>
      <c r="E10" s="7"/>
      <c r="F10" s="5"/>
      <c r="G10" s="5" t="s">
        <v>47</v>
      </c>
      <c r="H10" s="5"/>
      <c r="I10" s="5" t="s">
        <v>48</v>
      </c>
      <c r="J10" s="5"/>
    </row>
    <row r="11" spans="1:10" ht="12.75">
      <c r="A11" s="1"/>
      <c r="B11" s="8" t="s">
        <v>7</v>
      </c>
      <c r="C11" s="10" t="s">
        <v>8</v>
      </c>
      <c r="F11" s="8" t="s">
        <v>9</v>
      </c>
      <c r="G11" s="8" t="s">
        <v>10</v>
      </c>
      <c r="H11" s="8" t="s">
        <v>49</v>
      </c>
      <c r="I11" s="8" t="s">
        <v>10</v>
      </c>
      <c r="J11" s="8"/>
    </row>
    <row r="12" spans="1:10" ht="12.75">
      <c r="A12" s="1"/>
      <c r="B12" s="8" t="s">
        <v>11</v>
      </c>
      <c r="C12" s="9"/>
      <c r="D12" s="11"/>
      <c r="E12" s="11"/>
      <c r="F12" s="8" t="s">
        <v>12</v>
      </c>
      <c r="G12" s="8" t="s">
        <v>13</v>
      </c>
      <c r="H12" s="8" t="s">
        <v>50</v>
      </c>
      <c r="I12" s="8" t="s">
        <v>13</v>
      </c>
      <c r="J12" s="8" t="s">
        <v>50</v>
      </c>
    </row>
    <row r="13" spans="1:10" ht="13.5" thickBot="1">
      <c r="A13" s="1"/>
      <c r="B13" s="12"/>
      <c r="C13" s="13"/>
      <c r="D13" s="14"/>
      <c r="E13" s="14"/>
      <c r="F13" s="12" t="s">
        <v>14</v>
      </c>
      <c r="G13" s="12" t="s">
        <v>15</v>
      </c>
      <c r="H13" s="12" t="s">
        <v>51</v>
      </c>
      <c r="I13" s="12" t="s">
        <v>15</v>
      </c>
      <c r="J13" s="12" t="s">
        <v>52</v>
      </c>
    </row>
    <row r="14" spans="1:2" ht="12.75">
      <c r="A14" s="1"/>
      <c r="B14" s="2" t="s">
        <v>189</v>
      </c>
    </row>
    <row r="15" spans="1:2" ht="12.75">
      <c r="A15" s="1"/>
      <c r="B15" s="2"/>
    </row>
    <row r="16" spans="1:9" ht="12.75">
      <c r="A16" s="1">
        <v>1</v>
      </c>
      <c r="B16" t="s">
        <v>16</v>
      </c>
      <c r="C16" t="s">
        <v>54</v>
      </c>
      <c r="D16" s="15"/>
      <c r="E16" s="15"/>
      <c r="F16" s="16">
        <v>5085</v>
      </c>
      <c r="G16" s="17">
        <v>1578</v>
      </c>
      <c r="H16" s="21"/>
      <c r="I16" s="21">
        <v>1578</v>
      </c>
    </row>
    <row r="17" spans="1:9" ht="12.75">
      <c r="A17" s="1">
        <f>A16+1</f>
        <v>2</v>
      </c>
      <c r="F17" s="18"/>
      <c r="G17" s="19"/>
      <c r="H17" s="21"/>
      <c r="I17" s="21"/>
    </row>
    <row r="18" spans="1:9" ht="12.75">
      <c r="A18" s="1">
        <f aca="true" t="shared" si="0" ref="A18:A81">A17+1</f>
        <v>3</v>
      </c>
      <c r="B18" t="s">
        <v>17</v>
      </c>
      <c r="C18" t="s">
        <v>55</v>
      </c>
      <c r="F18" s="20">
        <v>5085</v>
      </c>
      <c r="G18" s="21">
        <v>239</v>
      </c>
      <c r="H18" s="21"/>
      <c r="I18" s="21">
        <v>239</v>
      </c>
    </row>
    <row r="19" spans="1:9" ht="12.75">
      <c r="A19" s="1">
        <f t="shared" si="0"/>
        <v>4</v>
      </c>
      <c r="F19" s="20"/>
      <c r="G19" s="22"/>
      <c r="H19" s="21"/>
      <c r="I19" s="21"/>
    </row>
    <row r="20" spans="1:9" ht="12.75">
      <c r="A20" s="1">
        <f t="shared" si="0"/>
        <v>5</v>
      </c>
      <c r="B20" t="s">
        <v>18</v>
      </c>
      <c r="C20" t="s">
        <v>60</v>
      </c>
      <c r="F20" s="20">
        <v>5085</v>
      </c>
      <c r="G20" s="22">
        <v>-2398</v>
      </c>
      <c r="H20" s="21"/>
      <c r="I20" s="21">
        <v>-2398</v>
      </c>
    </row>
    <row r="21" spans="1:9" ht="12.75">
      <c r="A21" s="1">
        <f t="shared" si="0"/>
        <v>6</v>
      </c>
      <c r="C21" t="s">
        <v>61</v>
      </c>
      <c r="F21" s="20"/>
      <c r="G21" s="22"/>
      <c r="H21" s="21"/>
      <c r="I21" s="21"/>
    </row>
    <row r="22" spans="1:9" ht="12.75">
      <c r="A22" s="1">
        <f t="shared" si="0"/>
        <v>7</v>
      </c>
      <c r="F22" s="20"/>
      <c r="G22" s="22"/>
      <c r="H22" s="21"/>
      <c r="I22" s="21"/>
    </row>
    <row r="23" spans="1:9" ht="12.75">
      <c r="A23" s="1">
        <f t="shared" si="0"/>
        <v>8</v>
      </c>
      <c r="B23" t="s">
        <v>19</v>
      </c>
      <c r="C23" t="s">
        <v>62</v>
      </c>
      <c r="F23" s="20">
        <v>5060</v>
      </c>
      <c r="G23" s="22">
        <v>1982.3684210526317</v>
      </c>
      <c r="H23" s="21"/>
      <c r="I23" s="21">
        <v>1982.3684210526317</v>
      </c>
    </row>
    <row r="24" spans="1:9" ht="12.75">
      <c r="A24" s="1">
        <f t="shared" si="0"/>
        <v>9</v>
      </c>
      <c r="F24" s="20"/>
      <c r="G24" s="22"/>
      <c r="H24" s="21"/>
      <c r="I24" s="21"/>
    </row>
    <row r="25" spans="1:9" ht="12.75">
      <c r="A25" s="1">
        <f t="shared" si="0"/>
        <v>10</v>
      </c>
      <c r="B25" t="s">
        <v>21</v>
      </c>
      <c r="C25" t="s">
        <v>63</v>
      </c>
      <c r="F25" s="20">
        <v>5240</v>
      </c>
      <c r="G25" s="22">
        <v>236.2471473</v>
      </c>
      <c r="H25" s="21"/>
      <c r="I25" s="21">
        <v>236.2471473</v>
      </c>
    </row>
    <row r="26" spans="1:9" ht="12.75">
      <c r="A26" s="1">
        <f t="shared" si="0"/>
        <v>11</v>
      </c>
      <c r="C26" t="s">
        <v>64</v>
      </c>
      <c r="F26" s="20"/>
      <c r="G26" s="23"/>
      <c r="H26" s="21"/>
      <c r="I26" s="21"/>
    </row>
    <row r="27" spans="1:9" ht="12.75">
      <c r="A27" s="1">
        <f t="shared" si="0"/>
        <v>12</v>
      </c>
      <c r="F27" s="20"/>
      <c r="G27" s="23"/>
      <c r="H27" s="21"/>
      <c r="I27" s="21"/>
    </row>
    <row r="28" spans="1:9" ht="12.75">
      <c r="A28" s="1">
        <f t="shared" si="0"/>
        <v>13</v>
      </c>
      <c r="B28" t="s">
        <v>22</v>
      </c>
      <c r="C28" t="s">
        <v>65</v>
      </c>
      <c r="F28" s="20">
        <v>5263</v>
      </c>
      <c r="G28" s="22">
        <v>970.7991623600001</v>
      </c>
      <c r="H28" s="21"/>
      <c r="I28" s="21">
        <v>970.7991623600001</v>
      </c>
    </row>
    <row r="29" spans="1:9" ht="12.75">
      <c r="A29" s="1">
        <f t="shared" si="0"/>
        <v>14</v>
      </c>
      <c r="C29" t="s">
        <v>66</v>
      </c>
      <c r="F29" s="20"/>
      <c r="G29" s="22"/>
      <c r="H29" s="21"/>
      <c r="I29" s="21"/>
    </row>
    <row r="30" spans="1:9" ht="12.75">
      <c r="A30" s="1">
        <f t="shared" si="0"/>
        <v>15</v>
      </c>
      <c r="F30" s="20"/>
      <c r="G30" s="22"/>
      <c r="H30" s="21"/>
      <c r="I30" s="21"/>
    </row>
    <row r="31" spans="1:9" ht="12.75">
      <c r="A31" s="1">
        <f t="shared" si="0"/>
        <v>16</v>
      </c>
      <c r="B31" t="s">
        <v>23</v>
      </c>
      <c r="C31" t="s">
        <v>83</v>
      </c>
      <c r="F31" s="20">
        <v>5240</v>
      </c>
      <c r="G31" s="22">
        <v>-856.584003825</v>
      </c>
      <c r="H31" s="21"/>
      <c r="I31" s="21">
        <v>-856.584003825</v>
      </c>
    </row>
    <row r="32" spans="1:9" ht="12.75">
      <c r="A32" s="1">
        <f t="shared" si="0"/>
        <v>17</v>
      </c>
      <c r="F32" s="20"/>
      <c r="G32" s="22"/>
      <c r="H32" s="21"/>
      <c r="I32" s="21"/>
    </row>
    <row r="33" spans="1:10" ht="12.75">
      <c r="A33" s="1">
        <f t="shared" si="0"/>
        <v>18</v>
      </c>
      <c r="B33" s="58" t="s">
        <v>107</v>
      </c>
      <c r="C33" s="33" t="s">
        <v>115</v>
      </c>
      <c r="D33" s="33"/>
      <c r="E33" s="33"/>
      <c r="F33" s="101"/>
      <c r="G33" s="102"/>
      <c r="H33" s="103"/>
      <c r="I33" s="103"/>
      <c r="J33" t="s">
        <v>116</v>
      </c>
    </row>
    <row r="34" spans="1:9" ht="12.75">
      <c r="A34" s="1">
        <f t="shared" si="0"/>
        <v>19</v>
      </c>
      <c r="B34" s="58"/>
      <c r="C34" s="33"/>
      <c r="D34" s="33"/>
      <c r="E34" s="33"/>
      <c r="F34" s="101"/>
      <c r="G34" s="102"/>
      <c r="H34" s="103"/>
      <c r="I34" s="103"/>
    </row>
    <row r="35" spans="1:10" ht="12.75">
      <c r="A35" s="1">
        <f t="shared" si="0"/>
        <v>20</v>
      </c>
      <c r="B35" s="58" t="s">
        <v>119</v>
      </c>
      <c r="C35" s="33" t="s">
        <v>117</v>
      </c>
      <c r="D35" s="33"/>
      <c r="E35" s="33"/>
      <c r="F35" s="101"/>
      <c r="G35" s="102"/>
      <c r="H35" s="103"/>
      <c r="I35" s="103"/>
      <c r="J35" t="s">
        <v>116</v>
      </c>
    </row>
    <row r="36" spans="1:9" ht="12.75">
      <c r="A36" s="1">
        <f t="shared" si="0"/>
        <v>21</v>
      </c>
      <c r="B36" s="58"/>
      <c r="C36" s="33"/>
      <c r="D36" s="33"/>
      <c r="E36" s="33"/>
      <c r="F36" s="104"/>
      <c r="G36" s="102"/>
      <c r="H36" s="105"/>
      <c r="I36" s="103"/>
    </row>
    <row r="37" spans="1:9" ht="12.75">
      <c r="A37" s="1">
        <f t="shared" si="0"/>
        <v>22</v>
      </c>
      <c r="C37" s="41"/>
      <c r="F37" s="46"/>
      <c r="G37" s="22"/>
      <c r="H37" s="45"/>
      <c r="I37" s="42"/>
    </row>
    <row r="38" spans="1:11" ht="12.75">
      <c r="A38" s="1">
        <f t="shared" si="0"/>
        <v>23</v>
      </c>
      <c r="B38" t="s">
        <v>123</v>
      </c>
      <c r="C38" s="30" t="s">
        <v>127</v>
      </c>
      <c r="D38" s="30"/>
      <c r="E38" s="30"/>
      <c r="F38" s="16">
        <v>5230</v>
      </c>
      <c r="G38" s="47"/>
      <c r="H38" s="19">
        <v>37529.93262667574</v>
      </c>
      <c r="I38" s="19">
        <v>37529.93262667574</v>
      </c>
      <c r="J38" s="30" t="s">
        <v>104</v>
      </c>
      <c r="K38" s="30"/>
    </row>
    <row r="39" spans="1:9" ht="12.75">
      <c r="A39" s="1">
        <f t="shared" si="0"/>
        <v>24</v>
      </c>
      <c r="C39" s="41"/>
      <c r="F39" s="46"/>
      <c r="G39" s="22"/>
      <c r="H39" s="45"/>
      <c r="I39" s="42"/>
    </row>
    <row r="40" spans="1:9" ht="12.75">
      <c r="A40" s="1">
        <f t="shared" si="0"/>
        <v>25</v>
      </c>
      <c r="C40" s="41"/>
      <c r="F40" s="46"/>
      <c r="G40" s="22"/>
      <c r="H40" s="45"/>
      <c r="I40" s="42"/>
    </row>
    <row r="41" spans="1:9" ht="12.75">
      <c r="A41" s="1">
        <f t="shared" si="0"/>
        <v>26</v>
      </c>
      <c r="B41" s="24"/>
      <c r="C41" s="24"/>
      <c r="D41" s="24"/>
      <c r="E41" s="24"/>
      <c r="F41" s="24"/>
      <c r="G41" s="26"/>
      <c r="H41" s="24"/>
      <c r="I41" s="24"/>
    </row>
    <row r="42" spans="1:9" ht="12.75">
      <c r="A42" s="1">
        <f t="shared" si="0"/>
        <v>27</v>
      </c>
      <c r="B42" s="2"/>
      <c r="C42" s="2" t="s">
        <v>109</v>
      </c>
      <c r="F42" s="20"/>
      <c r="G42" s="39">
        <v>1751.830726887632</v>
      </c>
      <c r="H42" s="39">
        <v>40290.97062667574</v>
      </c>
      <c r="I42" s="39">
        <v>42042.80135356337</v>
      </c>
    </row>
    <row r="43" spans="1:9" ht="12.75">
      <c r="A43" s="1">
        <f t="shared" si="0"/>
        <v>28</v>
      </c>
      <c r="B43" s="2"/>
      <c r="C43" s="2"/>
      <c r="F43" s="20"/>
      <c r="G43" s="39"/>
      <c r="H43" s="39"/>
      <c r="I43" s="39"/>
    </row>
    <row r="44" spans="1:10" ht="12.75">
      <c r="A44" s="1">
        <f t="shared" si="0"/>
        <v>29</v>
      </c>
      <c r="C44" s="4" t="s">
        <v>3</v>
      </c>
      <c r="F44" s="4" t="s">
        <v>4</v>
      </c>
      <c r="G44" s="4" t="s">
        <v>5</v>
      </c>
      <c r="H44" s="4" t="s">
        <v>6</v>
      </c>
      <c r="I44" s="4" t="s">
        <v>45</v>
      </c>
      <c r="J44" s="4" t="s">
        <v>46</v>
      </c>
    </row>
    <row r="45" spans="1:9" ht="13.5" thickBot="1">
      <c r="A45" s="1">
        <f t="shared" si="0"/>
        <v>30</v>
      </c>
      <c r="B45" s="3"/>
      <c r="H45" s="1"/>
      <c r="I45" s="1"/>
    </row>
    <row r="46" spans="1:10" ht="12.75">
      <c r="A46" s="1">
        <f t="shared" si="0"/>
        <v>31</v>
      </c>
      <c r="B46" s="5"/>
      <c r="C46" s="6"/>
      <c r="D46" s="7"/>
      <c r="E46" s="7"/>
      <c r="F46" s="5"/>
      <c r="G46" s="5" t="s">
        <v>47</v>
      </c>
      <c r="H46" s="5"/>
      <c r="I46" s="5" t="s">
        <v>48</v>
      </c>
      <c r="J46" s="5"/>
    </row>
    <row r="47" spans="1:10" ht="12.75">
      <c r="A47" s="1">
        <f t="shared" si="0"/>
        <v>32</v>
      </c>
      <c r="B47" s="8" t="s">
        <v>7</v>
      </c>
      <c r="C47" s="10" t="s">
        <v>8</v>
      </c>
      <c r="F47" s="8" t="s">
        <v>9</v>
      </c>
      <c r="G47" s="8" t="s">
        <v>10</v>
      </c>
      <c r="H47" s="8" t="s">
        <v>49</v>
      </c>
      <c r="I47" s="8" t="s">
        <v>10</v>
      </c>
      <c r="J47" s="8"/>
    </row>
    <row r="48" spans="1:10" ht="12.75">
      <c r="A48" s="1">
        <f t="shared" si="0"/>
        <v>33</v>
      </c>
      <c r="B48" s="8" t="s">
        <v>11</v>
      </c>
      <c r="C48" s="9"/>
      <c r="D48" s="11"/>
      <c r="E48" s="11"/>
      <c r="F48" s="8" t="s">
        <v>12</v>
      </c>
      <c r="G48" s="8" t="s">
        <v>13</v>
      </c>
      <c r="H48" s="8" t="s">
        <v>50</v>
      </c>
      <c r="I48" s="8" t="s">
        <v>13</v>
      </c>
      <c r="J48" s="8" t="s">
        <v>50</v>
      </c>
    </row>
    <row r="49" spans="1:10" ht="13.5" thickBot="1">
      <c r="A49" s="1">
        <f t="shared" si="0"/>
        <v>34</v>
      </c>
      <c r="B49" s="12"/>
      <c r="C49" s="13"/>
      <c r="D49" s="14"/>
      <c r="E49" s="14"/>
      <c r="F49" s="12" t="s">
        <v>14</v>
      </c>
      <c r="G49" s="12" t="s">
        <v>15</v>
      </c>
      <c r="H49" s="12" t="s">
        <v>51</v>
      </c>
      <c r="I49" s="12" t="s">
        <v>15</v>
      </c>
      <c r="J49" s="12" t="s">
        <v>52</v>
      </c>
    </row>
    <row r="50" spans="1:9" ht="12.75">
      <c r="A50" s="1">
        <f t="shared" si="0"/>
        <v>35</v>
      </c>
      <c r="B50" s="2"/>
      <c r="C50" s="2"/>
      <c r="D50" s="2"/>
      <c r="E50" s="2"/>
      <c r="F50" s="27" t="s">
        <v>14</v>
      </c>
      <c r="H50" s="21"/>
      <c r="I50" s="21"/>
    </row>
    <row r="51" spans="1:9" ht="12.75">
      <c r="A51" s="1">
        <f t="shared" si="0"/>
        <v>36</v>
      </c>
      <c r="B51" s="2" t="s">
        <v>86</v>
      </c>
      <c r="C51" s="2"/>
      <c r="D51" s="2"/>
      <c r="E51" s="2"/>
      <c r="F51" s="27"/>
      <c r="H51" s="21"/>
      <c r="I51" s="21"/>
    </row>
    <row r="52" spans="1:9" ht="12.75">
      <c r="A52" s="1">
        <f t="shared" si="0"/>
        <v>37</v>
      </c>
      <c r="F52" s="20"/>
      <c r="G52" s="21"/>
      <c r="H52" s="21"/>
      <c r="I52" s="21"/>
    </row>
    <row r="53" spans="1:9" ht="12.75">
      <c r="A53" s="1">
        <f t="shared" si="0"/>
        <v>38</v>
      </c>
      <c r="B53" t="s">
        <v>24</v>
      </c>
      <c r="C53" t="s">
        <v>56</v>
      </c>
      <c r="F53" s="20">
        <v>6728</v>
      </c>
      <c r="G53" s="21">
        <v>-803.681818296099</v>
      </c>
      <c r="H53" s="21"/>
      <c r="I53" s="21">
        <v>-803.681818296099</v>
      </c>
    </row>
    <row r="54" spans="1:9" ht="12.75">
      <c r="A54" s="1">
        <f t="shared" si="0"/>
        <v>39</v>
      </c>
      <c r="F54" s="20"/>
      <c r="G54" s="21"/>
      <c r="H54" s="21"/>
      <c r="I54" s="21"/>
    </row>
    <row r="55" spans="1:9" ht="12.75">
      <c r="A55" s="1">
        <f t="shared" si="0"/>
        <v>40</v>
      </c>
      <c r="B55" t="s">
        <v>25</v>
      </c>
      <c r="C55" t="s">
        <v>57</v>
      </c>
      <c r="E55" t="s">
        <v>14</v>
      </c>
      <c r="F55" s="20" t="s">
        <v>26</v>
      </c>
      <c r="G55" s="22">
        <v>-2196.037314790536</v>
      </c>
      <c r="H55" s="21"/>
      <c r="I55" s="21">
        <v>-2196.037314790536</v>
      </c>
    </row>
    <row r="56" spans="1:9" ht="12.75">
      <c r="A56" s="1">
        <f t="shared" si="0"/>
        <v>41</v>
      </c>
      <c r="C56" t="s">
        <v>58</v>
      </c>
      <c r="E56" t="s">
        <v>14</v>
      </c>
      <c r="F56" s="20" t="s">
        <v>27</v>
      </c>
      <c r="G56" s="22">
        <v>-1332.461861472781</v>
      </c>
      <c r="H56" s="21"/>
      <c r="I56" s="21">
        <v>-1332.461861472781</v>
      </c>
    </row>
    <row r="57" spans="1:9" ht="12.75">
      <c r="A57" s="1">
        <f t="shared" si="0"/>
        <v>42</v>
      </c>
      <c r="E57" t="s">
        <v>14</v>
      </c>
      <c r="F57" s="20" t="s">
        <v>28</v>
      </c>
      <c r="G57" s="22">
        <v>-2098.7797608904643</v>
      </c>
      <c r="H57" s="21"/>
      <c r="I57" s="21">
        <v>-2098.7797608904643</v>
      </c>
    </row>
    <row r="58" spans="1:10" ht="12.75">
      <c r="A58" s="1">
        <f t="shared" si="0"/>
        <v>43</v>
      </c>
      <c r="E58" t="s">
        <v>14</v>
      </c>
      <c r="F58" s="20" t="s">
        <v>29</v>
      </c>
      <c r="G58" s="22">
        <v>7012.234162127306</v>
      </c>
      <c r="H58" s="21">
        <v>-1093</v>
      </c>
      <c r="I58" s="21">
        <v>5919.234162127306</v>
      </c>
      <c r="J58" t="s">
        <v>53</v>
      </c>
    </row>
    <row r="59" spans="1:9" ht="12.75">
      <c r="A59" s="1">
        <f t="shared" si="0"/>
        <v>44</v>
      </c>
      <c r="F59" s="20"/>
      <c r="G59" s="22"/>
      <c r="H59" s="21"/>
      <c r="I59" s="21"/>
    </row>
    <row r="60" spans="1:9" ht="12.75">
      <c r="A60" s="1">
        <f t="shared" si="0"/>
        <v>45</v>
      </c>
      <c r="B60" t="s">
        <v>30</v>
      </c>
      <c r="C60" t="s">
        <v>59</v>
      </c>
      <c r="F60" s="20">
        <v>6540</v>
      </c>
      <c r="G60" s="22">
        <v>6715.5</v>
      </c>
      <c r="H60" s="21"/>
      <c r="I60" s="21">
        <v>6715.5</v>
      </c>
    </row>
    <row r="61" spans="1:9" ht="12.75">
      <c r="A61" s="1">
        <f t="shared" si="0"/>
        <v>46</v>
      </c>
      <c r="F61" s="20"/>
      <c r="G61" s="22"/>
      <c r="H61" s="21"/>
      <c r="I61" s="21"/>
    </row>
    <row r="62" spans="1:9" ht="12.75">
      <c r="A62" s="1">
        <f t="shared" si="0"/>
        <v>47</v>
      </c>
      <c r="B62" t="s">
        <v>19</v>
      </c>
      <c r="C62" t="s">
        <v>20</v>
      </c>
      <c r="F62" s="20" t="s">
        <v>169</v>
      </c>
      <c r="G62" s="22">
        <v>931</v>
      </c>
      <c r="H62" s="21"/>
      <c r="I62" s="21">
        <v>931</v>
      </c>
    </row>
    <row r="63" spans="1:9" ht="12.75">
      <c r="A63" s="1">
        <f t="shared" si="0"/>
        <v>48</v>
      </c>
      <c r="F63" s="20" t="s">
        <v>170</v>
      </c>
      <c r="G63" s="22">
        <v>581</v>
      </c>
      <c r="H63" s="21"/>
      <c r="I63" s="21">
        <v>581</v>
      </c>
    </row>
    <row r="64" spans="1:9" ht="12.75">
      <c r="A64" s="1">
        <f t="shared" si="0"/>
        <v>49</v>
      </c>
      <c r="F64" s="20"/>
      <c r="G64" s="22"/>
      <c r="H64" s="21"/>
      <c r="I64" s="21"/>
    </row>
    <row r="65" spans="1:9" ht="12.75">
      <c r="A65" s="1">
        <f t="shared" si="0"/>
        <v>50</v>
      </c>
      <c r="B65" t="s">
        <v>31</v>
      </c>
      <c r="C65" t="s">
        <v>32</v>
      </c>
      <c r="F65" s="20">
        <v>6124</v>
      </c>
      <c r="G65" s="28">
        <v>-189.32884095980756</v>
      </c>
      <c r="H65" s="21"/>
      <c r="I65" s="21">
        <v>-189.32884095980756</v>
      </c>
    </row>
    <row r="66" spans="1:9" ht="12.75">
      <c r="A66" s="1">
        <f t="shared" si="0"/>
        <v>51</v>
      </c>
      <c r="C66" t="s">
        <v>32</v>
      </c>
      <c r="F66" s="20">
        <v>6623</v>
      </c>
      <c r="G66" s="28">
        <v>-817.9645716484107</v>
      </c>
      <c r="H66" s="21"/>
      <c r="I66" s="21">
        <v>-817.9645716484107</v>
      </c>
    </row>
    <row r="67" spans="1:9" ht="12.75">
      <c r="A67" s="1">
        <f t="shared" si="0"/>
        <v>52</v>
      </c>
      <c r="C67" t="s">
        <v>32</v>
      </c>
      <c r="F67" s="20">
        <v>6728</v>
      </c>
      <c r="G67" s="28">
        <v>-2.212137430893766</v>
      </c>
      <c r="H67" s="21"/>
      <c r="I67" s="21">
        <v>-2.212137430893766</v>
      </c>
    </row>
    <row r="68" spans="1:9" ht="12.75">
      <c r="A68" s="1">
        <f t="shared" si="0"/>
        <v>53</v>
      </c>
      <c r="C68" t="s">
        <v>14</v>
      </c>
      <c r="F68" s="20"/>
      <c r="G68" s="29"/>
      <c r="H68" s="21"/>
      <c r="I68" s="21"/>
    </row>
    <row r="69" spans="1:9" ht="12.75">
      <c r="A69" s="1">
        <f t="shared" si="0"/>
        <v>54</v>
      </c>
      <c r="B69" t="s">
        <v>33</v>
      </c>
      <c r="C69" t="s">
        <v>32</v>
      </c>
      <c r="F69" s="20">
        <v>6124</v>
      </c>
      <c r="G69" s="28">
        <v>-563.6582086686897</v>
      </c>
      <c r="H69" s="21"/>
      <c r="I69" s="21">
        <v>-563.6582086686897</v>
      </c>
    </row>
    <row r="70" spans="1:9" ht="12.75">
      <c r="A70" s="1">
        <f t="shared" si="0"/>
        <v>55</v>
      </c>
      <c r="C70" t="s">
        <v>32</v>
      </c>
      <c r="F70" s="20">
        <v>6724</v>
      </c>
      <c r="G70" s="28">
        <v>226.31888390882412</v>
      </c>
      <c r="H70" s="21"/>
      <c r="I70" s="21">
        <v>226.31888390882412</v>
      </c>
    </row>
    <row r="71" spans="1:9" ht="12.75">
      <c r="A71" s="1">
        <f t="shared" si="0"/>
        <v>56</v>
      </c>
      <c r="F71" s="20"/>
      <c r="G71" s="22"/>
      <c r="H71" s="21"/>
      <c r="I71" s="21"/>
    </row>
    <row r="72" spans="1:10" ht="12.75">
      <c r="A72" s="1">
        <f t="shared" si="0"/>
        <v>57</v>
      </c>
      <c r="B72" s="33" t="s">
        <v>34</v>
      </c>
      <c r="C72" s="33" t="s">
        <v>84</v>
      </c>
      <c r="D72" s="33"/>
      <c r="E72" s="33"/>
      <c r="F72" s="34">
        <v>6722</v>
      </c>
      <c r="G72" s="35">
        <v>-201.02727477464921</v>
      </c>
      <c r="H72" s="21">
        <v>-2060.4345795964873</v>
      </c>
      <c r="I72" s="21">
        <v>-2261.4618543711367</v>
      </c>
      <c r="J72" t="s">
        <v>53</v>
      </c>
    </row>
    <row r="73" spans="1:9" ht="12.75">
      <c r="A73" s="1">
        <f t="shared" si="0"/>
        <v>58</v>
      </c>
      <c r="B73" s="33"/>
      <c r="C73" s="33" t="s">
        <v>85</v>
      </c>
      <c r="D73" s="33"/>
      <c r="E73" s="33"/>
      <c r="F73" s="34">
        <v>6113</v>
      </c>
      <c r="G73" s="35">
        <v>-116.71117775671505</v>
      </c>
      <c r="H73" s="21"/>
      <c r="I73" s="21">
        <v>-116.71117775671505</v>
      </c>
    </row>
    <row r="74" spans="1:9" ht="12.75">
      <c r="A74" s="1">
        <f t="shared" si="0"/>
        <v>59</v>
      </c>
      <c r="B74" s="30"/>
      <c r="C74" s="30"/>
      <c r="D74" s="30"/>
      <c r="E74" s="30"/>
      <c r="F74" s="18"/>
      <c r="G74" s="31"/>
      <c r="H74" s="21"/>
      <c r="I74" s="21"/>
    </row>
    <row r="75" spans="1:9" ht="12.75">
      <c r="A75" s="1">
        <f t="shared" si="0"/>
        <v>60</v>
      </c>
      <c r="B75" s="30" t="s">
        <v>35</v>
      </c>
      <c r="C75" s="30" t="s">
        <v>68</v>
      </c>
      <c r="D75" s="30"/>
      <c r="E75" s="30"/>
      <c r="F75" s="18">
        <v>6534</v>
      </c>
      <c r="G75" s="31">
        <v>436.5503382921393</v>
      </c>
      <c r="H75" s="21"/>
      <c r="I75" s="21">
        <v>436.5503382921393</v>
      </c>
    </row>
    <row r="76" spans="1:9" ht="12.75">
      <c r="A76" s="1">
        <f t="shared" si="0"/>
        <v>61</v>
      </c>
      <c r="B76" s="30"/>
      <c r="C76" s="30" t="s">
        <v>69</v>
      </c>
      <c r="D76" s="30"/>
      <c r="E76" s="30"/>
      <c r="F76" s="18"/>
      <c r="G76" s="31"/>
      <c r="H76" s="21"/>
      <c r="I76" s="21"/>
    </row>
    <row r="77" spans="1:9" ht="13.5" thickBot="1">
      <c r="A77" s="1">
        <f t="shared" si="0"/>
        <v>62</v>
      </c>
      <c r="B77" s="30"/>
      <c r="C77" s="30"/>
      <c r="D77" s="30"/>
      <c r="E77" s="30"/>
      <c r="F77" s="18"/>
      <c r="G77" s="31"/>
      <c r="H77" s="21"/>
      <c r="I77" s="21"/>
    </row>
    <row r="78" spans="1:12" ht="21" thickBot="1">
      <c r="A78" s="1">
        <f t="shared" si="0"/>
        <v>63</v>
      </c>
      <c r="B78" s="30"/>
      <c r="C78" s="112" t="s">
        <v>209</v>
      </c>
      <c r="D78" s="30"/>
      <c r="E78" s="30"/>
      <c r="F78" s="18"/>
      <c r="G78" s="31"/>
      <c r="H78" s="21"/>
      <c r="I78" s="21"/>
      <c r="L78" s="109" t="s">
        <v>202</v>
      </c>
    </row>
    <row r="79" spans="1:12" ht="16.5" thickBot="1">
      <c r="A79" s="1">
        <f t="shared" si="0"/>
        <v>64</v>
      </c>
      <c r="B79" s="2" t="s">
        <v>188</v>
      </c>
      <c r="C79" s="30"/>
      <c r="E79" s="30"/>
      <c r="F79" s="18"/>
      <c r="G79" s="113"/>
      <c r="H79" s="110"/>
      <c r="I79" s="114"/>
      <c r="J79" s="114"/>
      <c r="K79" s="115"/>
      <c r="L79" s="111" t="s">
        <v>210</v>
      </c>
    </row>
    <row r="80" spans="1:11" ht="15">
      <c r="A80" s="1">
        <f t="shared" si="0"/>
        <v>65</v>
      </c>
      <c r="B80" s="30"/>
      <c r="D80" s="30"/>
      <c r="E80" s="30"/>
      <c r="F80" s="18"/>
      <c r="G80" s="31"/>
      <c r="H80" s="56"/>
      <c r="I80" s="56"/>
      <c r="J80" s="56"/>
      <c r="K80" s="56"/>
    </row>
    <row r="81" spans="1:9" ht="12.75">
      <c r="A81" s="1">
        <f t="shared" si="0"/>
        <v>66</v>
      </c>
      <c r="B81" s="30" t="s">
        <v>37</v>
      </c>
      <c r="C81" s="30" t="s">
        <v>72</v>
      </c>
      <c r="D81" s="30"/>
      <c r="E81" s="30"/>
      <c r="F81" s="18">
        <v>7240</v>
      </c>
      <c r="G81" s="31">
        <v>1007.0458413225977</v>
      </c>
      <c r="H81" s="21"/>
      <c r="I81" s="21">
        <v>1007.0458413225977</v>
      </c>
    </row>
    <row r="82" spans="1:9" ht="12.75">
      <c r="A82" s="1">
        <f aca="true" t="shared" si="1" ref="A82:A149">A81+1</f>
        <v>67</v>
      </c>
      <c r="B82" s="30"/>
      <c r="C82" s="30"/>
      <c r="D82" s="30"/>
      <c r="E82" s="30"/>
      <c r="F82" s="18"/>
      <c r="G82" s="31"/>
      <c r="H82" s="21"/>
      <c r="I82" s="21"/>
    </row>
    <row r="83" spans="1:9" ht="12.75">
      <c r="A83" s="1">
        <f t="shared" si="1"/>
        <v>68</v>
      </c>
      <c r="B83" s="30" t="s">
        <v>38</v>
      </c>
      <c r="C83" s="30" t="s">
        <v>73</v>
      </c>
      <c r="D83" s="30"/>
      <c r="E83" s="30"/>
      <c r="F83" s="18">
        <v>6724</v>
      </c>
      <c r="G83" s="32">
        <v>-705.9361997702729</v>
      </c>
      <c r="H83" s="21"/>
      <c r="I83" s="21">
        <v>-705.9361997702729</v>
      </c>
    </row>
    <row r="84" spans="1:9" ht="12.75">
      <c r="A84" s="1">
        <f t="shared" si="1"/>
        <v>69</v>
      </c>
      <c r="B84" s="30"/>
      <c r="C84" s="30" t="s">
        <v>74</v>
      </c>
      <c r="D84" s="30"/>
      <c r="E84" s="30"/>
      <c r="F84" s="18"/>
      <c r="G84" s="32"/>
      <c r="H84" s="21"/>
      <c r="I84" s="21"/>
    </row>
    <row r="85" spans="1:9" ht="12.75">
      <c r="A85" s="1">
        <f t="shared" si="1"/>
        <v>70</v>
      </c>
      <c r="B85" s="30"/>
      <c r="C85" s="30"/>
      <c r="D85" s="30"/>
      <c r="E85" s="30"/>
      <c r="F85" s="18"/>
      <c r="G85" s="32"/>
      <c r="H85" s="21"/>
      <c r="I85" s="21"/>
    </row>
    <row r="86" spans="1:9" ht="12.75">
      <c r="A86" s="1">
        <f t="shared" si="1"/>
        <v>71</v>
      </c>
      <c r="B86" s="30" t="s">
        <v>39</v>
      </c>
      <c r="C86" s="30" t="s">
        <v>75</v>
      </c>
      <c r="D86" s="30"/>
      <c r="E86" s="30"/>
      <c r="F86" s="18">
        <v>6724</v>
      </c>
      <c r="G86" s="32">
        <v>-2224.8519480057357</v>
      </c>
      <c r="H86" s="21"/>
      <c r="I86" s="21">
        <v>-2224.8519480057357</v>
      </c>
    </row>
    <row r="87" spans="1:9" ht="12.75">
      <c r="A87" s="1">
        <f t="shared" si="1"/>
        <v>72</v>
      </c>
      <c r="B87" s="30"/>
      <c r="C87" s="30" t="s">
        <v>74</v>
      </c>
      <c r="D87" s="30"/>
      <c r="E87" s="30"/>
      <c r="F87" s="18"/>
      <c r="G87" s="31"/>
      <c r="H87" s="21"/>
      <c r="I87" s="21"/>
    </row>
    <row r="88" spans="1:9" ht="12.75">
      <c r="A88" s="1">
        <f t="shared" si="1"/>
        <v>73</v>
      </c>
      <c r="B88" s="30"/>
      <c r="C88" s="30"/>
      <c r="D88" s="30"/>
      <c r="E88" s="30"/>
      <c r="F88" s="18"/>
      <c r="G88" s="31"/>
      <c r="H88" s="21"/>
      <c r="I88" s="21"/>
    </row>
    <row r="89" spans="1:9" ht="12.75">
      <c r="A89" s="1">
        <f t="shared" si="1"/>
        <v>74</v>
      </c>
      <c r="B89" s="30" t="s">
        <v>40</v>
      </c>
      <c r="C89" s="30" t="s">
        <v>76</v>
      </c>
      <c r="D89" s="30"/>
      <c r="E89" s="30"/>
      <c r="F89" s="18" t="s">
        <v>27</v>
      </c>
      <c r="G89" s="31">
        <v>3974.44768820723</v>
      </c>
      <c r="H89" s="21"/>
      <c r="I89" s="21">
        <v>3974.44768820723</v>
      </c>
    </row>
    <row r="90" spans="1:9" ht="12.75">
      <c r="A90" s="1">
        <f t="shared" si="1"/>
        <v>75</v>
      </c>
      <c r="B90" s="30"/>
      <c r="C90" s="30" t="s">
        <v>77</v>
      </c>
      <c r="D90" s="30"/>
      <c r="E90" s="30"/>
      <c r="F90" s="18"/>
      <c r="G90" s="31"/>
      <c r="H90" s="21"/>
      <c r="I90" s="21"/>
    </row>
    <row r="91" spans="1:9" ht="12.75">
      <c r="A91" s="1">
        <f t="shared" si="1"/>
        <v>76</v>
      </c>
      <c r="B91" s="30"/>
      <c r="C91" s="30"/>
      <c r="D91" s="30"/>
      <c r="E91" s="30"/>
      <c r="F91" s="18"/>
      <c r="G91" s="31"/>
      <c r="H91" s="21"/>
      <c r="I91" s="21"/>
    </row>
    <row r="92" spans="1:9" ht="12.75">
      <c r="A92" s="1">
        <f t="shared" si="1"/>
        <v>77</v>
      </c>
      <c r="B92" s="30" t="s">
        <v>41</v>
      </c>
      <c r="C92" s="30" t="s">
        <v>78</v>
      </c>
      <c r="D92" s="30"/>
      <c r="E92" s="30"/>
      <c r="F92" s="18">
        <v>6124</v>
      </c>
      <c r="G92" s="31">
        <v>525.7738240715206</v>
      </c>
      <c r="H92" s="21"/>
      <c r="I92" s="21">
        <v>525.7738240715206</v>
      </c>
    </row>
    <row r="93" spans="1:9" ht="12.75">
      <c r="A93" s="1">
        <f t="shared" si="1"/>
        <v>78</v>
      </c>
      <c r="B93" s="30"/>
      <c r="C93" s="30" t="s">
        <v>74</v>
      </c>
      <c r="D93" s="30"/>
      <c r="E93" s="30"/>
      <c r="F93" s="18">
        <v>6623</v>
      </c>
      <c r="G93" s="31">
        <v>356.25897089290817</v>
      </c>
      <c r="H93" s="21"/>
      <c r="I93" s="21">
        <v>356.25897089290817</v>
      </c>
    </row>
    <row r="94" spans="1:9" ht="12.75">
      <c r="A94" s="1">
        <f t="shared" si="1"/>
        <v>79</v>
      </c>
      <c r="B94" s="30"/>
      <c r="C94" s="30" t="s">
        <v>14</v>
      </c>
      <c r="D94" s="2"/>
      <c r="E94" s="30"/>
      <c r="F94" s="18">
        <v>6724</v>
      </c>
      <c r="G94" s="31">
        <v>-478.4144060760564</v>
      </c>
      <c r="H94" s="21"/>
      <c r="I94" s="21">
        <v>-478.4144060760564</v>
      </c>
    </row>
    <row r="95" spans="1:9" ht="12.75">
      <c r="A95" s="1">
        <f t="shared" si="1"/>
        <v>80</v>
      </c>
      <c r="B95" s="30"/>
      <c r="C95" s="30"/>
      <c r="D95" s="30"/>
      <c r="E95" s="30"/>
      <c r="F95" s="18">
        <v>6728</v>
      </c>
      <c r="G95" s="31">
        <v>1.0138963224929762</v>
      </c>
      <c r="H95" s="21"/>
      <c r="I95" s="21">
        <v>1.0138963224929762</v>
      </c>
    </row>
    <row r="96" spans="1:9" ht="13.5" thickBot="1">
      <c r="A96" s="1">
        <f t="shared" si="1"/>
        <v>81</v>
      </c>
      <c r="D96" s="30"/>
      <c r="E96" s="30"/>
      <c r="F96" s="18"/>
      <c r="G96" s="31"/>
      <c r="H96" s="21"/>
      <c r="I96" s="21"/>
    </row>
    <row r="97" spans="1:10" ht="13.5" thickBot="1">
      <c r="A97" s="1">
        <f t="shared" si="1"/>
        <v>82</v>
      </c>
      <c r="B97" s="33" t="s">
        <v>113</v>
      </c>
      <c r="C97" s="72" t="s">
        <v>193</v>
      </c>
      <c r="D97" s="75"/>
      <c r="E97" s="120"/>
      <c r="F97" s="101">
        <v>6100</v>
      </c>
      <c r="G97" s="116"/>
      <c r="H97" s="117"/>
      <c r="I97" s="118"/>
      <c r="J97" s="33" t="s">
        <v>116</v>
      </c>
    </row>
    <row r="98" spans="1:10" ht="12.75">
      <c r="A98" s="1">
        <f t="shared" si="1"/>
        <v>83</v>
      </c>
      <c r="B98" s="58"/>
      <c r="C98" s="58" t="s">
        <v>209</v>
      </c>
      <c r="D98" s="33"/>
      <c r="E98" s="120"/>
      <c r="F98" s="101">
        <v>6600</v>
      </c>
      <c r="G98" s="117"/>
      <c r="H98" s="119"/>
      <c r="I98" s="118"/>
      <c r="J98" s="33"/>
    </row>
    <row r="99" spans="1:10" ht="12.75">
      <c r="A99" s="1">
        <f t="shared" si="1"/>
        <v>84</v>
      </c>
      <c r="B99" s="58"/>
      <c r="C99" s="58"/>
      <c r="D99" s="33"/>
      <c r="E99" s="120"/>
      <c r="F99" s="101">
        <v>6700</v>
      </c>
      <c r="G99" s="117"/>
      <c r="H99" s="119"/>
      <c r="I99" s="118"/>
      <c r="J99" s="33"/>
    </row>
    <row r="100" spans="1:10" ht="12.75">
      <c r="A100" s="1">
        <f t="shared" si="1"/>
        <v>85</v>
      </c>
      <c r="B100" s="58"/>
      <c r="C100" s="58"/>
      <c r="D100" s="33"/>
      <c r="E100" s="120"/>
      <c r="F100" s="101">
        <v>7200</v>
      </c>
      <c r="G100" s="117"/>
      <c r="H100" s="119"/>
      <c r="I100" s="118"/>
      <c r="J100" s="33"/>
    </row>
    <row r="101" spans="1:9" ht="12.75">
      <c r="A101" s="1">
        <f t="shared" si="1"/>
        <v>86</v>
      </c>
      <c r="E101" s="116"/>
      <c r="F101" s="116"/>
      <c r="G101" s="116"/>
      <c r="H101" s="116"/>
      <c r="I101" s="116"/>
    </row>
    <row r="102" spans="1:13" ht="12.75">
      <c r="A102" s="1">
        <f t="shared" si="1"/>
        <v>87</v>
      </c>
      <c r="B102" s="33" t="s">
        <v>119</v>
      </c>
      <c r="C102" s="33" t="s">
        <v>118</v>
      </c>
      <c r="D102" s="33"/>
      <c r="E102" s="120"/>
      <c r="F102" s="101">
        <v>6728</v>
      </c>
      <c r="G102" s="102"/>
      <c r="H102" s="103"/>
      <c r="I102" s="103"/>
      <c r="J102" s="30" t="s">
        <v>116</v>
      </c>
      <c r="M102" s="21"/>
    </row>
    <row r="103" ht="12.75">
      <c r="A103" s="1">
        <f t="shared" si="1"/>
        <v>88</v>
      </c>
    </row>
    <row r="104" spans="1:10" ht="12.75">
      <c r="A104" s="1">
        <f t="shared" si="1"/>
        <v>89</v>
      </c>
      <c r="B104" s="30" t="s">
        <v>120</v>
      </c>
      <c r="C104" s="30" t="s">
        <v>110</v>
      </c>
      <c r="D104" s="30"/>
      <c r="E104" s="30"/>
      <c r="F104" s="18">
        <v>6722</v>
      </c>
      <c r="G104" s="31"/>
      <c r="H104" s="21">
        <v>-2943</v>
      </c>
      <c r="I104" s="21">
        <f>G104+H104</f>
        <v>-2943</v>
      </c>
      <c r="J104" t="s">
        <v>53</v>
      </c>
    </row>
    <row r="105" spans="1:9" ht="12.75">
      <c r="A105" s="1">
        <f t="shared" si="1"/>
        <v>90</v>
      </c>
      <c r="B105" s="30"/>
      <c r="C105" s="30" t="s">
        <v>114</v>
      </c>
      <c r="D105" s="30"/>
      <c r="E105" s="30"/>
      <c r="F105" s="18"/>
      <c r="G105" s="31"/>
      <c r="H105" s="21"/>
      <c r="I105" s="21"/>
    </row>
    <row r="106" ht="12.75">
      <c r="A106" s="1">
        <f t="shared" si="1"/>
        <v>91</v>
      </c>
    </row>
    <row r="107" spans="1:10" ht="12.75">
      <c r="A107" s="1">
        <f t="shared" si="1"/>
        <v>92</v>
      </c>
      <c r="B107" s="30" t="s">
        <v>122</v>
      </c>
      <c r="C107" s="30" t="s">
        <v>121</v>
      </c>
      <c r="D107" s="30"/>
      <c r="E107" s="30"/>
      <c r="F107" s="18">
        <v>6728</v>
      </c>
      <c r="G107" s="43"/>
      <c r="H107" s="60">
        <v>-5733</v>
      </c>
      <c r="I107" s="44">
        <f>G107+H107</f>
        <v>-5733</v>
      </c>
      <c r="J107" s="30" t="s">
        <v>53</v>
      </c>
    </row>
    <row r="108" ht="12.75">
      <c r="A108" s="1">
        <f t="shared" si="1"/>
        <v>93</v>
      </c>
    </row>
    <row r="109" spans="1:10" ht="12.75">
      <c r="A109" s="1">
        <f t="shared" si="1"/>
        <v>94</v>
      </c>
      <c r="B109" t="s">
        <v>124</v>
      </c>
      <c r="C109" t="s">
        <v>171</v>
      </c>
      <c r="F109" s="20" t="s">
        <v>27</v>
      </c>
      <c r="H109" s="57">
        <v>-2823.3793761901316</v>
      </c>
      <c r="I109" s="44">
        <f>G109+H109</f>
        <v>-2823.3793761901316</v>
      </c>
      <c r="J109" t="s">
        <v>126</v>
      </c>
    </row>
    <row r="110" ht="12.75">
      <c r="A110" s="1">
        <f t="shared" si="1"/>
        <v>95</v>
      </c>
    </row>
    <row r="111" spans="1:10" ht="12.75">
      <c r="A111" s="1">
        <f t="shared" si="1"/>
        <v>96</v>
      </c>
      <c r="B111" s="30" t="s">
        <v>181</v>
      </c>
      <c r="C111" s="30" t="s">
        <v>106</v>
      </c>
      <c r="D111" s="30"/>
      <c r="E111" s="30"/>
      <c r="F111" s="18" t="s">
        <v>88</v>
      </c>
      <c r="G111" s="31"/>
      <c r="H111" s="21">
        <f>'REVISED SR24 Shared Exp '!H17</f>
        <v>-209.68726633247357</v>
      </c>
      <c r="I111" s="21">
        <f>G111+H111</f>
        <v>-209.68726633247357</v>
      </c>
      <c r="J111" t="s">
        <v>104</v>
      </c>
    </row>
    <row r="112" spans="1:9" ht="12.75">
      <c r="A112" s="1">
        <f t="shared" si="1"/>
        <v>97</v>
      </c>
      <c r="B112" s="30"/>
      <c r="C112" s="30" t="s">
        <v>105</v>
      </c>
      <c r="D112" s="30"/>
      <c r="E112" s="30"/>
      <c r="F112" s="18" t="s">
        <v>93</v>
      </c>
      <c r="G112" s="31"/>
      <c r="H112" s="21">
        <f>'REVISED SR24 Shared Exp '!H19</f>
        <v>-292.88535638086904</v>
      </c>
      <c r="I112" s="21">
        <f>G112+H112</f>
        <v>-292.88535638086904</v>
      </c>
    </row>
    <row r="113" spans="1:9" ht="12.75">
      <c r="A113" s="1">
        <f t="shared" si="1"/>
        <v>98</v>
      </c>
      <c r="B113" s="30"/>
      <c r="C113" s="30"/>
      <c r="D113" s="30"/>
      <c r="E113" s="30"/>
      <c r="F113" s="18" t="s">
        <v>94</v>
      </c>
      <c r="G113" s="31"/>
      <c r="H113" s="21">
        <f>'REVISED SR24 Shared Exp '!H21</f>
        <v>-346.6298332156627</v>
      </c>
      <c r="I113" s="21">
        <f>G113+H113</f>
        <v>-346.6298332156627</v>
      </c>
    </row>
    <row r="114" spans="1:9" ht="12.75">
      <c r="A114" s="1">
        <f t="shared" si="1"/>
        <v>99</v>
      </c>
      <c r="B114" s="30"/>
      <c r="C114" s="30"/>
      <c r="D114" s="30"/>
      <c r="E114" s="30"/>
      <c r="F114" s="18" t="s">
        <v>95</v>
      </c>
      <c r="G114" s="31"/>
      <c r="H114" s="21">
        <f>'REVISED SR24 Shared Exp '!H23</f>
        <v>-154.4418115049258</v>
      </c>
      <c r="I114" s="44">
        <f>G114+H114</f>
        <v>-154.4418115049258</v>
      </c>
    </row>
    <row r="115" spans="1:10" ht="12.75">
      <c r="A115" s="1">
        <f t="shared" si="1"/>
        <v>100</v>
      </c>
      <c r="C115" s="24"/>
      <c r="D115" s="24"/>
      <c r="E115" s="24"/>
      <c r="F115" s="24"/>
      <c r="G115" s="24"/>
      <c r="H115" s="24"/>
      <c r="I115" s="24"/>
      <c r="J115" s="24"/>
    </row>
    <row r="116" spans="1:9" ht="13.5" thickBot="1">
      <c r="A116" s="1">
        <f t="shared" si="1"/>
        <v>101</v>
      </c>
      <c r="F116" s="20"/>
      <c r="G116" s="21"/>
      <c r="H116" s="21"/>
      <c r="I116" s="21"/>
    </row>
    <row r="117" spans="1:10" ht="13.5" thickBot="1">
      <c r="A117" s="1">
        <f t="shared" si="1"/>
        <v>102</v>
      </c>
      <c r="C117" s="2" t="s">
        <v>108</v>
      </c>
      <c r="F117" s="20"/>
      <c r="G117" s="59">
        <f>SUM(G53:G114)</f>
        <v>10036.078084603907</v>
      </c>
      <c r="H117" s="73">
        <f>SUM(H53:H116)</f>
        <v>-15656.458223220552</v>
      </c>
      <c r="I117" s="74">
        <f>SUM(I53:I116)</f>
        <v>-5620.380138616641</v>
      </c>
      <c r="J117" s="53"/>
    </row>
    <row r="118" spans="1:9" ht="12.75">
      <c r="A118" s="1">
        <f t="shared" si="1"/>
        <v>103</v>
      </c>
      <c r="B118" s="2"/>
      <c r="C118" s="53"/>
      <c r="D118" s="64"/>
      <c r="E118" s="64"/>
      <c r="F118" s="65" t="s">
        <v>14</v>
      </c>
      <c r="G118" s="53"/>
      <c r="H118" s="53"/>
      <c r="I118" s="53"/>
    </row>
    <row r="119" ht="12.75">
      <c r="A119" s="1">
        <f t="shared" si="1"/>
        <v>104</v>
      </c>
    </row>
    <row r="120" spans="1:13" ht="12.75">
      <c r="A120" s="1">
        <f t="shared" si="1"/>
        <v>105</v>
      </c>
      <c r="M120" s="21"/>
    </row>
    <row r="121" spans="1:10" ht="13.5" thickBot="1">
      <c r="A121" s="1">
        <f t="shared" si="1"/>
        <v>106</v>
      </c>
      <c r="B121" s="50"/>
      <c r="C121" s="50"/>
      <c r="D121" s="50"/>
      <c r="E121" s="50"/>
      <c r="F121" s="51"/>
      <c r="G121" s="52"/>
      <c r="H121" s="52"/>
      <c r="I121" s="52"/>
      <c r="J121" s="50"/>
    </row>
    <row r="122" spans="1:10" ht="12.75">
      <c r="A122" s="1">
        <f t="shared" si="1"/>
        <v>107</v>
      </c>
      <c r="C122" s="4" t="s">
        <v>3</v>
      </c>
      <c r="F122" s="4" t="s">
        <v>4</v>
      </c>
      <c r="G122" s="4" t="s">
        <v>5</v>
      </c>
      <c r="H122" s="4" t="s">
        <v>6</v>
      </c>
      <c r="I122" s="4" t="s">
        <v>45</v>
      </c>
      <c r="J122" s="4" t="s">
        <v>46</v>
      </c>
    </row>
    <row r="123" spans="1:9" ht="13.5" thickBot="1">
      <c r="A123" s="1">
        <f t="shared" si="1"/>
        <v>108</v>
      </c>
      <c r="B123" s="3"/>
      <c r="H123" s="1"/>
      <c r="I123" s="1"/>
    </row>
    <row r="124" spans="1:10" ht="12.75">
      <c r="A124" s="1">
        <f t="shared" si="1"/>
        <v>109</v>
      </c>
      <c r="B124" s="5"/>
      <c r="C124" s="6"/>
      <c r="D124" s="7"/>
      <c r="E124" s="7"/>
      <c r="F124" s="5"/>
      <c r="G124" s="5" t="s">
        <v>47</v>
      </c>
      <c r="H124" s="5"/>
      <c r="I124" s="5" t="s">
        <v>48</v>
      </c>
      <c r="J124" s="5"/>
    </row>
    <row r="125" spans="1:10" ht="12.75">
      <c r="A125" s="1">
        <f t="shared" si="1"/>
        <v>110</v>
      </c>
      <c r="B125" s="8" t="s">
        <v>7</v>
      </c>
      <c r="C125" s="10" t="s">
        <v>8</v>
      </c>
      <c r="F125" s="8" t="s">
        <v>9</v>
      </c>
      <c r="G125" s="8" t="s">
        <v>10</v>
      </c>
      <c r="H125" s="8" t="s">
        <v>49</v>
      </c>
      <c r="I125" s="8" t="s">
        <v>10</v>
      </c>
      <c r="J125" s="8"/>
    </row>
    <row r="126" spans="1:10" ht="12.75">
      <c r="A126" s="1">
        <f t="shared" si="1"/>
        <v>111</v>
      </c>
      <c r="B126" s="8" t="s">
        <v>11</v>
      </c>
      <c r="C126" s="9"/>
      <c r="D126" s="11"/>
      <c r="E126" s="11"/>
      <c r="F126" s="8" t="s">
        <v>12</v>
      </c>
      <c r="G126" s="8" t="s">
        <v>13</v>
      </c>
      <c r="H126" s="8" t="s">
        <v>50</v>
      </c>
      <c r="I126" s="8" t="s">
        <v>13</v>
      </c>
      <c r="J126" s="8" t="s">
        <v>50</v>
      </c>
    </row>
    <row r="127" spans="1:10" ht="13.5" thickBot="1">
      <c r="A127" s="1">
        <f t="shared" si="1"/>
        <v>112</v>
      </c>
      <c r="B127" s="12"/>
      <c r="C127" s="13"/>
      <c r="D127" s="14"/>
      <c r="E127" s="14"/>
      <c r="F127" s="12" t="s">
        <v>14</v>
      </c>
      <c r="G127" s="12" t="s">
        <v>15</v>
      </c>
      <c r="H127" s="12" t="s">
        <v>51</v>
      </c>
      <c r="I127" s="12" t="s">
        <v>15</v>
      </c>
      <c r="J127" s="12" t="s">
        <v>52</v>
      </c>
    </row>
    <row r="128" ht="12.75">
      <c r="A128" s="1">
        <f t="shared" si="1"/>
        <v>113</v>
      </c>
    </row>
    <row r="129" spans="1:10" ht="12.75">
      <c r="A129" s="1">
        <f t="shared" si="1"/>
        <v>114</v>
      </c>
      <c r="B129" s="55" t="s">
        <v>180</v>
      </c>
      <c r="C129" s="53"/>
      <c r="D129" s="53"/>
      <c r="E129" s="53"/>
      <c r="F129" s="46"/>
      <c r="G129" s="54"/>
      <c r="H129" s="54"/>
      <c r="I129" s="54"/>
      <c r="J129" s="53"/>
    </row>
    <row r="130" spans="1:9" ht="12.75">
      <c r="A130" s="1">
        <f t="shared" si="1"/>
        <v>115</v>
      </c>
      <c r="F130" s="20"/>
      <c r="G130" s="21"/>
      <c r="H130" s="21"/>
      <c r="I130" s="21"/>
    </row>
    <row r="131" spans="1:10" ht="12.75">
      <c r="A131" s="1">
        <f t="shared" si="1"/>
        <v>116</v>
      </c>
      <c r="B131" t="s">
        <v>36</v>
      </c>
      <c r="C131" s="30" t="s">
        <v>71</v>
      </c>
      <c r="F131" s="20">
        <v>1410</v>
      </c>
      <c r="G131" s="21">
        <v>1292.217808045901</v>
      </c>
      <c r="H131" s="21">
        <v>-1292</v>
      </c>
      <c r="I131" s="21"/>
      <c r="J131" t="s">
        <v>53</v>
      </c>
    </row>
    <row r="132" spans="1:9" ht="12.75">
      <c r="A132" s="1">
        <f t="shared" si="1"/>
        <v>117</v>
      </c>
      <c r="C132" s="30" t="s">
        <v>70</v>
      </c>
      <c r="F132" s="20"/>
      <c r="H132" s="21"/>
      <c r="I132" s="21"/>
    </row>
    <row r="133" spans="1:9" ht="12.75">
      <c r="A133" s="1">
        <f t="shared" si="1"/>
        <v>118</v>
      </c>
      <c r="C133" s="30"/>
      <c r="F133" s="20"/>
      <c r="H133" s="21"/>
      <c r="I133" s="21"/>
    </row>
    <row r="134" spans="1:10" ht="12.75">
      <c r="A134" s="1">
        <f t="shared" si="1"/>
        <v>119</v>
      </c>
      <c r="B134" t="s">
        <v>25</v>
      </c>
      <c r="C134" t="s">
        <v>57</v>
      </c>
      <c r="F134" s="20" t="s">
        <v>42</v>
      </c>
      <c r="G134" s="22">
        <v>-2123.000787500183</v>
      </c>
      <c r="H134" s="21"/>
      <c r="I134" s="49">
        <f>G134+H134</f>
        <v>-2123.000787500183</v>
      </c>
      <c r="J134" t="s">
        <v>53</v>
      </c>
    </row>
    <row r="135" spans="1:10" ht="12.75">
      <c r="A135" s="1">
        <f t="shared" si="1"/>
        <v>120</v>
      </c>
      <c r="C135" t="s">
        <v>112</v>
      </c>
      <c r="F135" s="20">
        <v>4310</v>
      </c>
      <c r="G135" s="22">
        <v>17990.0904127996</v>
      </c>
      <c r="H135" s="21"/>
      <c r="I135" s="49">
        <f>G135+H135</f>
        <v>17990.0904127996</v>
      </c>
      <c r="J135" t="s">
        <v>53</v>
      </c>
    </row>
    <row r="136" spans="1:9" ht="12.75">
      <c r="A136" s="1">
        <f t="shared" si="1"/>
        <v>121</v>
      </c>
      <c r="F136" s="20"/>
      <c r="G136" s="22"/>
      <c r="H136" s="21"/>
      <c r="I136" s="49"/>
    </row>
    <row r="137" spans="1:10" ht="12.75">
      <c r="A137" s="1">
        <f t="shared" si="1"/>
        <v>122</v>
      </c>
      <c r="B137" t="s">
        <v>43</v>
      </c>
      <c r="C137" t="s">
        <v>79</v>
      </c>
      <c r="F137" s="20" t="s">
        <v>44</v>
      </c>
      <c r="G137" s="22">
        <v>35222.53184406</v>
      </c>
      <c r="H137" s="21"/>
      <c r="I137" s="49">
        <f>G137+H137</f>
        <v>35222.53184406</v>
      </c>
      <c r="J137" t="s">
        <v>67</v>
      </c>
    </row>
    <row r="138" spans="1:9" ht="12.75">
      <c r="A138" s="1">
        <f t="shared" si="1"/>
        <v>123</v>
      </c>
      <c r="C138" t="s">
        <v>179</v>
      </c>
      <c r="F138" s="20"/>
      <c r="G138" s="22"/>
      <c r="H138" s="21"/>
      <c r="I138" s="21"/>
    </row>
    <row r="139" spans="1:9" ht="12.75">
      <c r="A139" s="1">
        <f t="shared" si="1"/>
        <v>124</v>
      </c>
      <c r="F139" s="20"/>
      <c r="G139" s="22"/>
      <c r="H139" s="21"/>
      <c r="I139" s="21"/>
    </row>
    <row r="140" spans="1:10" ht="12.75">
      <c r="A140" s="1">
        <f t="shared" si="1"/>
        <v>125</v>
      </c>
      <c r="B140" t="s">
        <v>122</v>
      </c>
      <c r="C140" s="30" t="s">
        <v>174</v>
      </c>
      <c r="D140" s="30"/>
      <c r="E140" s="30"/>
      <c r="F140" s="18">
        <v>1410</v>
      </c>
      <c r="G140" s="43"/>
      <c r="H140" s="49">
        <v>-134136</v>
      </c>
      <c r="I140" s="49">
        <f>G140+H140</f>
        <v>-134136</v>
      </c>
      <c r="J140" s="49" t="s">
        <v>53</v>
      </c>
    </row>
    <row r="141" spans="1:9" ht="12.75">
      <c r="A141" s="1">
        <f t="shared" si="1"/>
        <v>126</v>
      </c>
      <c r="F141" s="20"/>
      <c r="G141" s="22"/>
      <c r="H141" s="21"/>
      <c r="I141" s="21"/>
    </row>
    <row r="142" spans="1:10" ht="12.75">
      <c r="A142" s="1">
        <f t="shared" si="1"/>
        <v>127</v>
      </c>
      <c r="B142" t="s">
        <v>124</v>
      </c>
      <c r="C142" t="s">
        <v>125</v>
      </c>
      <c r="F142" s="20" t="s">
        <v>172</v>
      </c>
      <c r="G142" s="22"/>
      <c r="H142" s="21">
        <v>-29275.66350774758</v>
      </c>
      <c r="I142" s="49">
        <f>G142+H142</f>
        <v>-29275.66350774758</v>
      </c>
      <c r="J142" t="s">
        <v>126</v>
      </c>
    </row>
    <row r="143" spans="1:9" ht="12.75">
      <c r="A143" s="1">
        <f t="shared" si="1"/>
        <v>128</v>
      </c>
      <c r="F143" s="20" t="s">
        <v>173</v>
      </c>
      <c r="G143" s="22"/>
      <c r="H143" s="21">
        <v>14532.11965316308</v>
      </c>
      <c r="I143" s="49">
        <f>G143+H143</f>
        <v>14532.11965316308</v>
      </c>
    </row>
    <row r="144" spans="1:9" ht="12.75">
      <c r="A144" s="1">
        <f t="shared" si="1"/>
        <v>129</v>
      </c>
      <c r="F144" s="20" t="s">
        <v>44</v>
      </c>
      <c r="G144" s="22"/>
      <c r="H144" s="21">
        <v>-1656.6616404605911</v>
      </c>
      <c r="I144" s="49">
        <f>G144+H144</f>
        <v>-1656.6616404605911</v>
      </c>
    </row>
    <row r="145" spans="1:9" ht="12.75">
      <c r="A145" s="1">
        <f t="shared" si="1"/>
        <v>130</v>
      </c>
      <c r="F145" s="20"/>
      <c r="G145" s="22"/>
      <c r="H145" s="21"/>
      <c r="I145" s="49"/>
    </row>
    <row r="146" spans="1:10" ht="12.75">
      <c r="A146" s="1">
        <f t="shared" si="1"/>
        <v>131</v>
      </c>
      <c r="B146" t="s">
        <v>182</v>
      </c>
      <c r="C146" t="s">
        <v>183</v>
      </c>
      <c r="F146" s="20" t="s">
        <v>184</v>
      </c>
      <c r="G146" s="22"/>
      <c r="H146" s="21">
        <v>25529.63</v>
      </c>
      <c r="I146" s="49">
        <f>G146+H146</f>
        <v>25529.63</v>
      </c>
      <c r="J146" t="s">
        <v>67</v>
      </c>
    </row>
    <row r="147" spans="1:9" ht="12.75">
      <c r="A147" s="1">
        <f t="shared" si="1"/>
        <v>132</v>
      </c>
      <c r="F147" s="20"/>
      <c r="G147" s="22"/>
      <c r="H147" s="21"/>
      <c r="I147" s="49"/>
    </row>
    <row r="148" spans="1:9" ht="12.75">
      <c r="A148" s="1">
        <f t="shared" si="1"/>
        <v>133</v>
      </c>
      <c r="B148" s="24"/>
      <c r="C148" s="24"/>
      <c r="D148" s="24"/>
      <c r="E148" s="24"/>
      <c r="F148" s="25"/>
      <c r="G148" s="26"/>
      <c r="H148" s="26"/>
      <c r="I148" s="26"/>
    </row>
    <row r="149" spans="1:9" ht="12.75">
      <c r="A149" s="1">
        <f t="shared" si="1"/>
        <v>134</v>
      </c>
      <c r="F149" s="20"/>
      <c r="G149" s="21"/>
      <c r="H149" s="21"/>
      <c r="I149" s="21"/>
    </row>
    <row r="150" spans="1:9" ht="12.75">
      <c r="A150" s="1">
        <f>A149+1</f>
        <v>135</v>
      </c>
      <c r="B150" s="2"/>
      <c r="C150" s="2" t="s">
        <v>111</v>
      </c>
      <c r="D150" s="2"/>
      <c r="E150" s="2"/>
      <c r="F150" s="27" t="s">
        <v>14</v>
      </c>
      <c r="G150" s="40">
        <f>SUM(G131:G148)</f>
        <v>52381.83927740532</v>
      </c>
      <c r="H150" s="40">
        <f>SUM(H131:H148)</f>
        <v>-126298.57549504511</v>
      </c>
      <c r="I150" s="40">
        <f>SUM(I131:I148)</f>
        <v>-73916.95402568566</v>
      </c>
    </row>
    <row r="151" ht="12.75">
      <c r="A151" s="1"/>
    </row>
  </sheetData>
  <mergeCells count="1">
    <mergeCell ref="B7:F7"/>
  </mergeCells>
  <printOptions/>
  <pageMargins left="0.75" right="0.75" top="1.56" bottom="0.62" header="0.4" footer="0.28"/>
  <pageSetup fitToHeight="0" fitToWidth="1" horizontalDpi="300" verticalDpi="300" orientation="landscape" scale="74" r:id="rId1"/>
  <headerFooter alignWithMargins="0">
    <oddHeader>&amp;L&amp;"Arial,Bold"&amp;11
VERIZON NORTHWEST INC.
WASHINGTON RATE CASE
STAFF DESCRIPTION AND REVISIONS OF RESTATING ADJUSTMENTS
(Thousands of Dollars&amp;R
Exhibit No. ___C (PMS-11C), Page &amp;P 
Docket No. UT-040788
Witness:  Paula Strain
November 22, 2004</oddHeader>
  </headerFooter>
  <rowBreaks count="3" manualBreakCount="3">
    <brk id="42" max="255" man="1"/>
    <brk id="77" max="255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view="pageBreakPreview" zoomScale="60" workbookViewId="0" topLeftCell="A1">
      <selection activeCell="J2" sqref="J2"/>
    </sheetView>
  </sheetViews>
  <sheetFormatPr defaultColWidth="9.140625" defaultRowHeight="12.75"/>
  <cols>
    <col min="1" max="1" width="9.28125" style="0" bestFit="1" customWidth="1"/>
    <col min="2" max="2" width="57.140625" style="0" bestFit="1" customWidth="1"/>
    <col min="3" max="3" width="2.28125" style="0" customWidth="1"/>
    <col min="4" max="4" width="9.00390625" style="0" bestFit="1" customWidth="1"/>
    <col min="5" max="5" width="4.28125" style="0" customWidth="1"/>
    <col min="6" max="6" width="15.8515625" style="0" bestFit="1" customWidth="1"/>
    <col min="10" max="10" width="12.7109375" style="0" customWidth="1"/>
  </cols>
  <sheetData>
    <row r="1" spans="1:10" ht="15.75">
      <c r="A1" s="61" t="s">
        <v>0</v>
      </c>
      <c r="B1" s="36"/>
      <c r="C1" s="36"/>
      <c r="D1" s="36"/>
      <c r="E1" s="36"/>
      <c r="F1" s="36"/>
      <c r="G1" s="36"/>
      <c r="I1" s="67"/>
      <c r="J1" s="68" t="s">
        <v>192</v>
      </c>
    </row>
    <row r="2" spans="1:10" ht="15.75">
      <c r="A2" s="61" t="s">
        <v>1</v>
      </c>
      <c r="B2" s="36"/>
      <c r="C2" s="36"/>
      <c r="D2" s="36"/>
      <c r="E2" s="36"/>
      <c r="F2" s="36"/>
      <c r="G2" s="36"/>
      <c r="H2" s="36"/>
      <c r="I2" s="67"/>
      <c r="J2" s="69" t="s">
        <v>186</v>
      </c>
    </row>
    <row r="3" spans="1:10" ht="15.75">
      <c r="A3" s="61" t="s">
        <v>190</v>
      </c>
      <c r="B3" s="36"/>
      <c r="C3" s="36"/>
      <c r="D3" s="36"/>
      <c r="E3" s="36"/>
      <c r="F3" s="36"/>
      <c r="G3" s="36"/>
      <c r="H3" s="36"/>
      <c r="I3" s="67"/>
      <c r="J3" s="69" t="s">
        <v>187</v>
      </c>
    </row>
    <row r="4" spans="1:10" ht="15.75">
      <c r="A4" s="61" t="s">
        <v>128</v>
      </c>
      <c r="B4" s="36"/>
      <c r="C4" s="36"/>
      <c r="D4" s="36"/>
      <c r="E4" s="36"/>
      <c r="F4" s="36"/>
      <c r="G4" s="36"/>
      <c r="H4" s="99">
        <v>38313</v>
      </c>
      <c r="I4" s="99"/>
      <c r="J4" s="99"/>
    </row>
    <row r="5" spans="1:8" ht="15">
      <c r="A5" s="36"/>
      <c r="B5" s="36"/>
      <c r="C5" s="36"/>
      <c r="D5" s="56"/>
      <c r="E5" s="56"/>
      <c r="F5" s="56"/>
      <c r="G5" s="56"/>
      <c r="H5" s="36"/>
    </row>
    <row r="6" spans="1:8" ht="15">
      <c r="A6" s="36"/>
      <c r="B6" s="36"/>
      <c r="C6" s="36"/>
      <c r="D6" s="36"/>
      <c r="E6" s="36"/>
      <c r="F6" s="36"/>
      <c r="G6" s="36"/>
      <c r="H6" s="36"/>
    </row>
    <row r="7" spans="1:8" ht="15">
      <c r="A7" s="36" t="s">
        <v>129</v>
      </c>
      <c r="B7" s="37" t="s">
        <v>8</v>
      </c>
      <c r="D7" s="36"/>
      <c r="E7" s="36"/>
      <c r="F7" s="36" t="s">
        <v>130</v>
      </c>
      <c r="G7" s="36"/>
      <c r="H7" s="36" t="s">
        <v>131</v>
      </c>
    </row>
    <row r="8" spans="1:8" ht="15">
      <c r="A8" s="36"/>
      <c r="B8" s="36"/>
      <c r="C8" s="36"/>
      <c r="D8" s="36"/>
      <c r="E8" s="36"/>
      <c r="F8" s="36"/>
      <c r="G8" s="36"/>
      <c r="H8" s="36"/>
    </row>
    <row r="9" spans="1:8" ht="15">
      <c r="A9" s="36"/>
      <c r="B9" s="36"/>
      <c r="C9" s="36"/>
      <c r="D9" s="36"/>
      <c r="E9" s="36"/>
      <c r="F9" s="36"/>
      <c r="G9" s="36"/>
      <c r="H9" s="36"/>
    </row>
    <row r="10" spans="1:8" ht="15">
      <c r="A10" s="36">
        <v>1</v>
      </c>
      <c r="B10" s="36" t="s">
        <v>132</v>
      </c>
      <c r="C10" s="36"/>
      <c r="D10" s="36"/>
      <c r="E10" s="36"/>
      <c r="F10" s="23">
        <v>1783916000</v>
      </c>
      <c r="G10" s="36"/>
      <c r="H10" s="36" t="s">
        <v>133</v>
      </c>
    </row>
    <row r="11" spans="1:8" ht="15">
      <c r="A11" s="36">
        <v>2</v>
      </c>
      <c r="B11" s="36"/>
      <c r="C11" s="36"/>
      <c r="D11" s="36"/>
      <c r="E11" s="36"/>
      <c r="F11" s="23"/>
      <c r="G11" s="36"/>
      <c r="H11" s="36"/>
    </row>
    <row r="12" spans="1:8" ht="15">
      <c r="A12" s="36">
        <v>3</v>
      </c>
      <c r="B12" s="36" t="s">
        <v>134</v>
      </c>
      <c r="C12" s="36"/>
      <c r="D12" s="36"/>
      <c r="E12" s="36"/>
      <c r="F12" s="23">
        <v>1066063000</v>
      </c>
      <c r="G12" s="36"/>
      <c r="H12" s="36" t="s">
        <v>133</v>
      </c>
    </row>
    <row r="13" spans="1:8" ht="15">
      <c r="A13" s="36">
        <v>4</v>
      </c>
      <c r="B13" s="36" t="s">
        <v>135</v>
      </c>
      <c r="C13" s="36"/>
      <c r="D13" s="36"/>
      <c r="E13" s="36"/>
      <c r="F13" s="23"/>
      <c r="G13" s="36"/>
      <c r="H13" s="36"/>
    </row>
    <row r="14" spans="1:8" ht="15">
      <c r="A14" s="36">
        <v>5</v>
      </c>
      <c r="B14" s="36" t="s">
        <v>136</v>
      </c>
      <c r="C14" s="36"/>
      <c r="D14" s="36"/>
      <c r="E14" s="36"/>
      <c r="F14" s="48">
        <f>F36</f>
        <v>0.10186534536698556</v>
      </c>
      <c r="G14" s="36"/>
      <c r="H14" s="36" t="s">
        <v>137</v>
      </c>
    </row>
    <row r="15" spans="1:8" ht="15">
      <c r="A15" s="36">
        <v>6</v>
      </c>
      <c r="B15" s="36"/>
      <c r="C15" s="36"/>
      <c r="D15" s="36"/>
      <c r="E15" s="36"/>
      <c r="F15" s="23"/>
      <c r="G15" s="36"/>
      <c r="H15" s="36"/>
    </row>
    <row r="16" spans="1:8" ht="15">
      <c r="A16" s="36">
        <v>7</v>
      </c>
      <c r="B16" s="36" t="s">
        <v>138</v>
      </c>
      <c r="C16" s="36"/>
      <c r="D16" s="36"/>
      <c r="E16" s="36"/>
      <c r="F16" s="23">
        <f>F12*F14</f>
        <v>108594875.67796473</v>
      </c>
      <c r="G16" s="36"/>
      <c r="H16" s="36" t="s">
        <v>139</v>
      </c>
    </row>
    <row r="17" spans="1:8" ht="15">
      <c r="A17" s="36">
        <v>8</v>
      </c>
      <c r="B17" s="36"/>
      <c r="C17" s="36"/>
      <c r="D17" s="36"/>
      <c r="E17" s="36"/>
      <c r="F17" s="23"/>
      <c r="G17" s="36"/>
      <c r="H17" s="36"/>
    </row>
    <row r="18" spans="1:8" ht="15">
      <c r="A18" s="36">
        <v>9</v>
      </c>
      <c r="B18" s="36" t="s">
        <v>140</v>
      </c>
      <c r="C18" s="36"/>
      <c r="D18" s="36"/>
      <c r="E18" s="36"/>
      <c r="F18" s="23">
        <f>F10-F16</f>
        <v>1675321124.3220353</v>
      </c>
      <c r="G18" s="36"/>
      <c r="H18" s="36" t="s">
        <v>141</v>
      </c>
    </row>
    <row r="19" spans="1:8" ht="15">
      <c r="A19" s="36">
        <v>10</v>
      </c>
      <c r="B19" s="36"/>
      <c r="C19" s="36"/>
      <c r="D19" s="36"/>
      <c r="E19" s="36"/>
      <c r="F19" s="23"/>
      <c r="G19" s="36"/>
      <c r="H19" s="36"/>
    </row>
    <row r="20" spans="1:8" ht="15">
      <c r="A20" s="36">
        <v>11</v>
      </c>
      <c r="B20" s="36" t="s">
        <v>142</v>
      </c>
      <c r="C20" s="36"/>
      <c r="D20" s="36"/>
      <c r="E20" s="36"/>
      <c r="F20" s="48">
        <f>F44</f>
        <v>0.02240163517418982</v>
      </c>
      <c r="G20" s="36"/>
      <c r="H20" s="36" t="s">
        <v>143</v>
      </c>
    </row>
    <row r="21" spans="1:8" ht="15">
      <c r="A21" s="36">
        <v>12</v>
      </c>
      <c r="B21" s="36"/>
      <c r="C21" s="36"/>
      <c r="D21" s="36"/>
      <c r="E21" s="36"/>
      <c r="F21" s="23"/>
      <c r="G21" s="36"/>
      <c r="H21" s="36"/>
    </row>
    <row r="22" spans="1:8" ht="15">
      <c r="A22" s="36">
        <v>13</v>
      </c>
      <c r="B22" s="36" t="s">
        <v>144</v>
      </c>
      <c r="C22" s="36"/>
      <c r="D22" s="36"/>
      <c r="E22" s="36"/>
      <c r="F22" s="23">
        <f>F18*F20</f>
        <v>37529932.62667574</v>
      </c>
      <c r="G22" s="36"/>
      <c r="H22" s="36" t="s">
        <v>145</v>
      </c>
    </row>
    <row r="23" spans="1:8" ht="15">
      <c r="A23" s="36">
        <v>14</v>
      </c>
      <c r="B23" s="36" t="s">
        <v>146</v>
      </c>
      <c r="C23" s="36"/>
      <c r="D23" s="36"/>
      <c r="E23" s="36"/>
      <c r="F23" s="23">
        <f>F22/F35</f>
        <v>23837219.931842424</v>
      </c>
      <c r="G23" s="36"/>
      <c r="H23" s="36" t="s">
        <v>147</v>
      </c>
    </row>
    <row r="24" spans="1:8" ht="15">
      <c r="A24" s="36">
        <v>15</v>
      </c>
      <c r="B24" s="36"/>
      <c r="C24" s="36"/>
      <c r="D24" s="36"/>
      <c r="E24" s="36"/>
      <c r="F24" s="36"/>
      <c r="G24" s="36"/>
      <c r="H24" s="36"/>
    </row>
    <row r="25" spans="1:8" ht="15">
      <c r="A25" s="36">
        <v>16</v>
      </c>
      <c r="B25" s="37" t="s">
        <v>191</v>
      </c>
      <c r="C25" s="36"/>
      <c r="D25" s="36"/>
      <c r="E25" s="36"/>
      <c r="F25" s="36"/>
      <c r="G25" s="36"/>
      <c r="H25" s="36"/>
    </row>
    <row r="26" spans="1:8" ht="15">
      <c r="A26" s="36">
        <v>17</v>
      </c>
      <c r="B26" s="36"/>
      <c r="C26" s="36"/>
      <c r="D26" s="36"/>
      <c r="E26" s="36"/>
      <c r="F26" s="36"/>
      <c r="G26" s="36"/>
      <c r="H26" s="36"/>
    </row>
    <row r="27" spans="1:8" ht="15">
      <c r="A27" s="36">
        <v>18</v>
      </c>
      <c r="B27" s="36" t="s">
        <v>148</v>
      </c>
      <c r="C27" s="36"/>
      <c r="D27" s="36"/>
      <c r="E27" s="36"/>
      <c r="F27" s="66">
        <v>0.0355</v>
      </c>
      <c r="G27" s="36"/>
      <c r="H27" s="37" t="s">
        <v>185</v>
      </c>
    </row>
    <row r="28" spans="1:8" ht="15">
      <c r="A28" s="36">
        <v>19</v>
      </c>
      <c r="B28" s="36" t="s">
        <v>149</v>
      </c>
      <c r="C28" s="36"/>
      <c r="D28" s="36"/>
      <c r="E28" s="36"/>
      <c r="F28" s="66">
        <v>0.35</v>
      </c>
      <c r="G28" s="36"/>
      <c r="H28" s="36"/>
    </row>
    <row r="29" spans="1:8" ht="15">
      <c r="A29" s="36">
        <v>20</v>
      </c>
      <c r="B29" s="36" t="s">
        <v>150</v>
      </c>
      <c r="C29" s="36"/>
      <c r="D29" s="36"/>
      <c r="E29" s="36"/>
      <c r="F29" s="66">
        <f>F27*F28</f>
        <v>0.012424999999999999</v>
      </c>
      <c r="G29" s="36"/>
      <c r="H29" s="36" t="s">
        <v>151</v>
      </c>
    </row>
    <row r="30" spans="1:8" ht="15">
      <c r="A30" s="36">
        <v>21</v>
      </c>
      <c r="B30" s="36" t="s">
        <v>152</v>
      </c>
      <c r="C30" s="36"/>
      <c r="D30" s="36"/>
      <c r="E30" s="36"/>
      <c r="F30" s="66">
        <v>0.45</v>
      </c>
      <c r="G30" s="36"/>
      <c r="H30" s="37" t="s">
        <v>185</v>
      </c>
    </row>
    <row r="31" spans="1:8" ht="15">
      <c r="A31" s="36">
        <v>22</v>
      </c>
      <c r="B31" s="36" t="s">
        <v>153</v>
      </c>
      <c r="C31" s="36"/>
      <c r="D31" s="36"/>
      <c r="E31" s="36"/>
      <c r="F31" s="66">
        <v>0.0925</v>
      </c>
      <c r="G31" s="36"/>
      <c r="H31" s="37" t="s">
        <v>185</v>
      </c>
    </row>
    <row r="32" spans="1:8" ht="15">
      <c r="A32" s="36">
        <v>23</v>
      </c>
      <c r="B32" s="36" t="s">
        <v>154</v>
      </c>
      <c r="C32" s="36"/>
      <c r="D32" s="36"/>
      <c r="E32" s="36"/>
      <c r="F32" s="66">
        <f>F31*F30+F27</f>
        <v>0.077125</v>
      </c>
      <c r="G32" s="36"/>
      <c r="H32" s="37" t="s">
        <v>185</v>
      </c>
    </row>
    <row r="33" spans="1:8" ht="15">
      <c r="A33" s="36">
        <v>24</v>
      </c>
      <c r="B33" s="36" t="s">
        <v>155</v>
      </c>
      <c r="C33" s="36"/>
      <c r="D33" s="36"/>
      <c r="E33" s="36"/>
      <c r="F33" s="66">
        <f>-F29</f>
        <v>-0.012424999999999999</v>
      </c>
      <c r="G33" s="36"/>
      <c r="H33" s="36" t="s">
        <v>156</v>
      </c>
    </row>
    <row r="34" spans="1:8" ht="15">
      <c r="A34" s="36">
        <v>25</v>
      </c>
      <c r="B34" s="36" t="s">
        <v>157</v>
      </c>
      <c r="C34" s="36"/>
      <c r="D34" s="36"/>
      <c r="E34" s="36"/>
      <c r="F34" s="66">
        <f>F32+F33</f>
        <v>0.06470000000000001</v>
      </c>
      <c r="G34" s="36"/>
      <c r="H34" s="36" t="s">
        <v>158</v>
      </c>
    </row>
    <row r="35" spans="1:8" ht="15">
      <c r="A35" s="36">
        <v>26</v>
      </c>
      <c r="B35" s="36" t="s">
        <v>159</v>
      </c>
      <c r="C35" s="36"/>
      <c r="D35" s="36"/>
      <c r="E35" s="36"/>
      <c r="F35" s="70">
        <v>1.5744257398297612</v>
      </c>
      <c r="G35" s="36"/>
      <c r="H35" s="36" t="s">
        <v>160</v>
      </c>
    </row>
    <row r="36" spans="1:8" ht="15">
      <c r="A36" s="36">
        <v>27</v>
      </c>
      <c r="B36" s="36" t="s">
        <v>161</v>
      </c>
      <c r="C36" s="36"/>
      <c r="D36" s="36"/>
      <c r="E36" s="36"/>
      <c r="F36" s="66">
        <f>F34*F35</f>
        <v>0.10186534536698556</v>
      </c>
      <c r="G36" s="36"/>
      <c r="H36" s="36" t="s">
        <v>162</v>
      </c>
    </row>
    <row r="37" spans="1:8" ht="15">
      <c r="A37" s="36">
        <v>28</v>
      </c>
      <c r="B37" s="36"/>
      <c r="C37" s="36"/>
      <c r="D37" s="36"/>
      <c r="E37" s="36"/>
      <c r="F37" s="36"/>
      <c r="G37" s="36"/>
      <c r="H37" s="36"/>
    </row>
    <row r="38" spans="1:8" ht="15">
      <c r="A38" s="36">
        <v>29</v>
      </c>
      <c r="B38" s="36"/>
      <c r="C38" s="36"/>
      <c r="D38" s="36"/>
      <c r="E38" s="36"/>
      <c r="F38" s="36"/>
      <c r="G38" s="36"/>
      <c r="H38" s="36"/>
    </row>
    <row r="39" spans="1:8" ht="15">
      <c r="A39" s="36">
        <v>30</v>
      </c>
      <c r="B39" s="36" t="s">
        <v>163</v>
      </c>
      <c r="C39" s="36"/>
      <c r="D39" s="36"/>
      <c r="E39" s="36"/>
      <c r="F39" s="36"/>
      <c r="G39" s="36"/>
      <c r="H39" s="36"/>
    </row>
    <row r="40" spans="1:8" ht="15">
      <c r="A40" s="36">
        <v>31</v>
      </c>
      <c r="B40" s="36"/>
      <c r="C40" s="36"/>
      <c r="D40" s="36"/>
      <c r="E40" s="36"/>
      <c r="F40" s="36"/>
      <c r="G40" s="36"/>
      <c r="H40" s="36"/>
    </row>
    <row r="41" spans="1:8" ht="15">
      <c r="A41" s="36">
        <v>32</v>
      </c>
      <c r="B41" s="36" t="s">
        <v>164</v>
      </c>
      <c r="C41" s="36"/>
      <c r="D41" s="36"/>
      <c r="E41" s="36"/>
      <c r="F41" s="23">
        <v>79471099</v>
      </c>
      <c r="G41" s="36"/>
      <c r="H41" s="36" t="s">
        <v>165</v>
      </c>
    </row>
    <row r="42" spans="1:8" ht="15">
      <c r="A42" s="36">
        <v>33</v>
      </c>
      <c r="B42" s="36" t="s">
        <v>166</v>
      </c>
      <c r="C42" s="36"/>
      <c r="D42" s="36"/>
      <c r="E42" s="36"/>
      <c r="F42" s="23"/>
      <c r="G42" s="36"/>
      <c r="H42" s="36"/>
    </row>
    <row r="43" spans="1:8" ht="15">
      <c r="A43" s="36">
        <v>34</v>
      </c>
      <c r="B43" s="36" t="s">
        <v>167</v>
      </c>
      <c r="C43" s="36"/>
      <c r="D43" s="36"/>
      <c r="E43" s="36"/>
      <c r="F43" s="23">
        <v>3547557952</v>
      </c>
      <c r="G43" s="36"/>
      <c r="H43" s="36"/>
    </row>
    <row r="44" spans="1:8" ht="15">
      <c r="A44" s="36">
        <v>35</v>
      </c>
      <c r="B44" s="36" t="s">
        <v>168</v>
      </c>
      <c r="C44" s="36"/>
      <c r="D44" s="36"/>
      <c r="E44" s="36"/>
      <c r="F44" s="71">
        <f>F41/F43</f>
        <v>0.02240163517418982</v>
      </c>
      <c r="G44" s="36"/>
      <c r="H44" s="36"/>
    </row>
    <row r="45" ht="15">
      <c r="A45" s="36">
        <v>36</v>
      </c>
    </row>
    <row r="46" ht="15">
      <c r="A46" s="36">
        <v>37</v>
      </c>
    </row>
    <row r="47" spans="1:2" ht="15">
      <c r="A47" s="62">
        <f>A46+1</f>
        <v>38</v>
      </c>
      <c r="B47" t="s">
        <v>178</v>
      </c>
    </row>
    <row r="48" ht="15">
      <c r="A48" s="62">
        <f aca="true" t="shared" si="0" ref="A48:A55">A47+1</f>
        <v>39</v>
      </c>
    </row>
    <row r="49" spans="1:9" ht="15">
      <c r="A49" s="62">
        <f t="shared" si="0"/>
        <v>40</v>
      </c>
      <c r="B49" s="36" t="s">
        <v>175</v>
      </c>
      <c r="C49" s="36"/>
      <c r="D49" s="38">
        <v>0.06</v>
      </c>
      <c r="E49" s="38"/>
      <c r="F49" s="38">
        <v>0.02</v>
      </c>
      <c r="G49" s="38"/>
      <c r="H49" s="38">
        <f>F49*D49</f>
        <v>0.0012</v>
      </c>
      <c r="I49" s="36"/>
    </row>
    <row r="50" spans="1:9" ht="15">
      <c r="A50" s="62">
        <f t="shared" si="0"/>
        <v>41</v>
      </c>
      <c r="B50" s="36"/>
      <c r="C50" s="36"/>
      <c r="D50" s="38"/>
      <c r="E50" s="38"/>
      <c r="F50" s="38"/>
      <c r="G50" s="38"/>
      <c r="H50" s="38"/>
      <c r="I50" s="36"/>
    </row>
    <row r="51" spans="1:9" ht="15">
      <c r="A51" s="62">
        <f t="shared" si="0"/>
        <v>42</v>
      </c>
      <c r="B51" s="36" t="s">
        <v>176</v>
      </c>
      <c r="C51" s="36"/>
      <c r="D51" s="38">
        <v>0.49</v>
      </c>
      <c r="E51" s="38"/>
      <c r="F51" s="38">
        <v>0.0699</v>
      </c>
      <c r="G51" s="38"/>
      <c r="H51" s="38">
        <f>F51*D51</f>
        <v>0.034251000000000004</v>
      </c>
      <c r="I51" s="38">
        <f>H49+H51</f>
        <v>0.035451</v>
      </c>
    </row>
    <row r="52" spans="1:9" ht="15">
      <c r="A52" s="62">
        <f t="shared" si="0"/>
        <v>43</v>
      </c>
      <c r="B52" s="36"/>
      <c r="C52" s="36"/>
      <c r="D52" s="38"/>
      <c r="E52" s="38"/>
      <c r="F52" s="38"/>
      <c r="G52" s="38"/>
      <c r="H52" s="38"/>
      <c r="I52" s="36"/>
    </row>
    <row r="53" spans="1:9" ht="15">
      <c r="A53" s="62">
        <f t="shared" si="0"/>
        <v>44</v>
      </c>
      <c r="B53" s="36" t="s">
        <v>177</v>
      </c>
      <c r="C53" s="36"/>
      <c r="D53" s="38">
        <v>0.45</v>
      </c>
      <c r="E53" s="38"/>
      <c r="F53" s="38">
        <v>0.0925</v>
      </c>
      <c r="G53" s="38"/>
      <c r="H53" s="38">
        <f>F53*D53</f>
        <v>0.041625</v>
      </c>
      <c r="I53" s="36"/>
    </row>
    <row r="54" spans="1:9" ht="15">
      <c r="A54" s="62">
        <f t="shared" si="0"/>
        <v>45</v>
      </c>
      <c r="B54" s="36"/>
      <c r="C54" s="36"/>
      <c r="D54" s="38"/>
      <c r="E54" s="38"/>
      <c r="F54" s="38"/>
      <c r="G54" s="38"/>
      <c r="H54" s="38"/>
      <c r="I54" s="36"/>
    </row>
    <row r="55" spans="1:9" ht="15">
      <c r="A55" s="62">
        <f t="shared" si="0"/>
        <v>46</v>
      </c>
      <c r="B55" s="36"/>
      <c r="C55" s="36"/>
      <c r="D55" s="38"/>
      <c r="E55" s="38"/>
      <c r="F55" s="38"/>
      <c r="G55" s="38"/>
      <c r="H55" s="38">
        <f>SUM(H48:H53)</f>
        <v>0.077076</v>
      </c>
      <c r="I55" s="36"/>
    </row>
    <row r="57" ht="15">
      <c r="A57" s="36"/>
    </row>
    <row r="58" ht="15">
      <c r="A58" s="36"/>
    </row>
    <row r="59" spans="1:9" ht="15">
      <c r="A59" s="36"/>
      <c r="B59" s="36"/>
      <c r="C59" s="36"/>
      <c r="D59" s="36"/>
      <c r="E59" s="36"/>
      <c r="F59" s="36"/>
      <c r="G59" s="36"/>
      <c r="H59" s="36"/>
      <c r="I59" s="36"/>
    </row>
  </sheetData>
  <mergeCells count="1">
    <mergeCell ref="H4:J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2" max="2" width="50.421875" style="0" customWidth="1"/>
    <col min="5" max="5" width="13.28125" style="0" bestFit="1" customWidth="1"/>
    <col min="7" max="7" width="11.421875" style="0" bestFit="1" customWidth="1"/>
    <col min="8" max="8" width="9.421875" style="0" bestFit="1" customWidth="1"/>
    <col min="9" max="9" width="12.00390625" style="0" customWidth="1"/>
  </cols>
  <sheetData>
    <row r="1" spans="1:9" ht="15.75">
      <c r="A1" s="125" t="s">
        <v>0</v>
      </c>
      <c r="B1" s="126"/>
      <c r="C1" s="127"/>
      <c r="D1" s="127"/>
      <c r="E1" s="127"/>
      <c r="F1" s="127"/>
      <c r="G1" s="127"/>
      <c r="H1" s="128"/>
      <c r="I1" s="129" t="s">
        <v>207</v>
      </c>
    </row>
    <row r="2" spans="1:9" ht="15.75">
      <c r="A2" s="130" t="s">
        <v>1</v>
      </c>
      <c r="B2" s="131"/>
      <c r="C2" s="132"/>
      <c r="D2" s="132"/>
      <c r="E2" s="132"/>
      <c r="F2" s="132"/>
      <c r="G2" s="133"/>
      <c r="H2" s="134"/>
      <c r="I2" s="135" t="s">
        <v>186</v>
      </c>
    </row>
    <row r="3" spans="1:9" ht="15.75">
      <c r="A3" s="136" t="s">
        <v>87</v>
      </c>
      <c r="B3" s="131"/>
      <c r="C3" s="132"/>
      <c r="D3" s="132"/>
      <c r="E3" s="132"/>
      <c r="F3" s="132"/>
      <c r="G3" s="132"/>
      <c r="H3" s="134"/>
      <c r="I3" s="135" t="s">
        <v>187</v>
      </c>
    </row>
    <row r="4" spans="1:9" ht="16.5" thickBot="1">
      <c r="A4" s="130" t="s">
        <v>2</v>
      </c>
      <c r="B4" s="131"/>
      <c r="C4" s="132"/>
      <c r="D4" s="132"/>
      <c r="E4" s="132"/>
      <c r="F4" s="132"/>
      <c r="G4" s="132"/>
      <c r="H4" s="137">
        <v>38313</v>
      </c>
      <c r="I4" s="138"/>
    </row>
    <row r="5" spans="1:9" ht="21" thickBot="1">
      <c r="A5" s="139"/>
      <c r="B5" s="132"/>
      <c r="C5" s="132"/>
      <c r="D5" s="132"/>
      <c r="E5" s="132"/>
      <c r="F5" s="106"/>
      <c r="G5" s="107"/>
      <c r="H5" s="108"/>
      <c r="I5" s="109" t="s">
        <v>202</v>
      </c>
    </row>
    <row r="6" spans="1:9" ht="15.75">
      <c r="A6" s="141" t="s">
        <v>14</v>
      </c>
      <c r="B6" s="142"/>
      <c r="C6" s="142"/>
      <c r="D6" s="143"/>
      <c r="E6" s="157"/>
      <c r="F6" s="158"/>
      <c r="G6" s="158"/>
      <c r="H6" s="158"/>
      <c r="I6" s="111" t="s">
        <v>210</v>
      </c>
    </row>
    <row r="7" spans="1:8" ht="15.75">
      <c r="A7" s="155"/>
      <c r="B7" s="156"/>
      <c r="C7" s="156"/>
      <c r="D7" s="156"/>
      <c r="E7" s="156"/>
      <c r="F7" s="56"/>
      <c r="G7" s="36"/>
      <c r="H7" s="36"/>
    </row>
    <row r="8" spans="1:9" ht="16.5" thickBot="1">
      <c r="A8" s="139"/>
      <c r="B8" s="132"/>
      <c r="C8" s="132"/>
      <c r="D8" s="132"/>
      <c r="E8" s="132"/>
      <c r="F8" s="132"/>
      <c r="G8" s="132"/>
      <c r="H8" s="132"/>
      <c r="I8" s="144" t="s">
        <v>194</v>
      </c>
    </row>
    <row r="9" spans="1:9" ht="12.75">
      <c r="A9" s="145"/>
      <c r="B9" s="146"/>
      <c r="C9" s="147"/>
      <c r="D9" s="145"/>
      <c r="E9" s="145"/>
      <c r="F9" s="145"/>
      <c r="G9" s="145"/>
      <c r="H9" s="145"/>
      <c r="I9" s="140"/>
    </row>
    <row r="10" spans="1:9" ht="12.75">
      <c r="A10" s="148" t="s">
        <v>80</v>
      </c>
      <c r="B10" s="149" t="s">
        <v>8</v>
      </c>
      <c r="C10" s="150"/>
      <c r="D10" s="148" t="s">
        <v>9</v>
      </c>
      <c r="E10" s="148" t="s">
        <v>81</v>
      </c>
      <c r="F10" s="148" t="s">
        <v>10</v>
      </c>
      <c r="G10" s="148" t="s">
        <v>13</v>
      </c>
      <c r="H10" s="148" t="s">
        <v>10</v>
      </c>
      <c r="I10" s="140"/>
    </row>
    <row r="11" spans="1:9" ht="12.75">
      <c r="A11" s="148" t="s">
        <v>11</v>
      </c>
      <c r="B11" s="151"/>
      <c r="C11" s="149"/>
      <c r="D11" s="148" t="s">
        <v>12</v>
      </c>
      <c r="E11" s="148" t="s">
        <v>82</v>
      </c>
      <c r="F11" s="148" t="s">
        <v>82</v>
      </c>
      <c r="G11" s="148" t="s">
        <v>15</v>
      </c>
      <c r="H11" s="148" t="s">
        <v>13</v>
      </c>
      <c r="I11" s="140"/>
    </row>
    <row r="12" spans="1:9" ht="13.5" thickBot="1">
      <c r="A12" s="152"/>
      <c r="B12" s="153"/>
      <c r="C12" s="154"/>
      <c r="D12" s="152" t="s">
        <v>14</v>
      </c>
      <c r="E12" s="152"/>
      <c r="F12" s="152"/>
      <c r="G12" s="152" t="s">
        <v>14</v>
      </c>
      <c r="H12" s="152" t="s">
        <v>15</v>
      </c>
      <c r="I12" s="140"/>
    </row>
    <row r="13" spans="1:9" ht="12.75">
      <c r="A13" s="121"/>
      <c r="B13" s="122" t="s">
        <v>195</v>
      </c>
      <c r="C13" s="123"/>
      <c r="D13" s="123"/>
      <c r="E13" s="123"/>
      <c r="F13" s="123"/>
      <c r="G13" s="123"/>
      <c r="H13" s="123"/>
      <c r="I13" s="124"/>
    </row>
    <row r="14" spans="1:9" ht="12.75">
      <c r="A14" s="121">
        <v>1</v>
      </c>
      <c r="B14" s="123"/>
      <c r="C14" s="123"/>
      <c r="D14" s="123"/>
      <c r="E14" s="123"/>
      <c r="F14" s="123"/>
      <c r="G14" s="123"/>
      <c r="H14" s="123"/>
      <c r="I14" s="124"/>
    </row>
    <row r="15" spans="1:9" ht="12.75">
      <c r="A15" s="80">
        <f aca="true" t="shared" si="0" ref="A15:A58">A14+1</f>
        <v>2</v>
      </c>
      <c r="B15" s="79"/>
      <c r="C15" s="79"/>
      <c r="D15" s="79"/>
      <c r="E15" s="79"/>
      <c r="F15" s="79"/>
      <c r="G15" s="79"/>
      <c r="H15" s="79"/>
      <c r="I15" s="78"/>
    </row>
    <row r="16" spans="1:9" ht="12.75">
      <c r="A16" s="80">
        <f t="shared" si="0"/>
        <v>3</v>
      </c>
      <c r="B16" s="79"/>
      <c r="C16" s="79"/>
      <c r="D16" s="79"/>
      <c r="E16" s="79"/>
      <c r="F16" s="79"/>
      <c r="G16" s="79"/>
      <c r="H16" s="79"/>
      <c r="I16" s="78"/>
    </row>
    <row r="17" spans="1:9" ht="12.75">
      <c r="A17" s="80">
        <f t="shared" si="0"/>
        <v>4</v>
      </c>
      <c r="B17" s="79" t="s">
        <v>89</v>
      </c>
      <c r="C17" s="79"/>
      <c r="D17" s="79" t="s">
        <v>88</v>
      </c>
      <c r="E17" s="79"/>
      <c r="F17" s="79"/>
      <c r="G17" s="79"/>
      <c r="H17" s="81">
        <f>G52/1000</f>
        <v>-209.68726633247357</v>
      </c>
      <c r="I17" s="78"/>
    </row>
    <row r="18" spans="1:9" ht="12.75">
      <c r="A18" s="80">
        <f t="shared" si="0"/>
        <v>5</v>
      </c>
      <c r="B18" s="79"/>
      <c r="C18" s="79"/>
      <c r="D18" s="79"/>
      <c r="E18" s="79"/>
      <c r="F18" s="79"/>
      <c r="G18" s="79"/>
      <c r="H18" s="79"/>
      <c r="I18" s="78"/>
    </row>
    <row r="19" spans="1:9" ht="12.75">
      <c r="A19" s="80">
        <f t="shared" si="0"/>
        <v>6</v>
      </c>
      <c r="B19" s="79" t="s">
        <v>90</v>
      </c>
      <c r="C19" s="79"/>
      <c r="D19" s="79" t="s">
        <v>93</v>
      </c>
      <c r="E19" s="79"/>
      <c r="F19" s="79"/>
      <c r="G19" s="79"/>
      <c r="H19" s="81">
        <f>G54/1000</f>
        <v>-292.88535638086904</v>
      </c>
      <c r="I19" s="78"/>
    </row>
    <row r="20" spans="1:9" ht="12.75">
      <c r="A20" s="80">
        <f t="shared" si="0"/>
        <v>7</v>
      </c>
      <c r="B20" s="79"/>
      <c r="C20" s="79"/>
      <c r="D20" s="79"/>
      <c r="E20" s="79"/>
      <c r="F20" s="79"/>
      <c r="G20" s="79"/>
      <c r="H20" s="79"/>
      <c r="I20" s="78"/>
    </row>
    <row r="21" spans="1:9" ht="12.75">
      <c r="A21" s="80">
        <f t="shared" si="0"/>
        <v>8</v>
      </c>
      <c r="B21" s="79" t="s">
        <v>91</v>
      </c>
      <c r="C21" s="79"/>
      <c r="D21" s="79" t="s">
        <v>94</v>
      </c>
      <c r="E21" s="79"/>
      <c r="F21" s="79"/>
      <c r="G21" s="79"/>
      <c r="H21" s="81">
        <f>G56/1000</f>
        <v>-346.6298332156627</v>
      </c>
      <c r="I21" s="78"/>
    </row>
    <row r="22" spans="1:9" ht="12.75">
      <c r="A22" s="80">
        <f t="shared" si="0"/>
        <v>9</v>
      </c>
      <c r="B22" s="79"/>
      <c r="C22" s="79"/>
      <c r="D22" s="79"/>
      <c r="E22" s="79"/>
      <c r="F22" s="79"/>
      <c r="G22" s="79"/>
      <c r="H22" s="79"/>
      <c r="I22" s="78"/>
    </row>
    <row r="23" spans="1:9" ht="12.75">
      <c r="A23" s="80">
        <f t="shared" si="0"/>
        <v>10</v>
      </c>
      <c r="B23" s="79" t="s">
        <v>92</v>
      </c>
      <c r="C23" s="79"/>
      <c r="D23" s="79" t="s">
        <v>95</v>
      </c>
      <c r="E23" s="79"/>
      <c r="F23" s="79"/>
      <c r="G23" s="79"/>
      <c r="H23" s="81">
        <f>(G58/1000+0.1)</f>
        <v>-154.4418115049258</v>
      </c>
      <c r="I23" s="78"/>
    </row>
    <row r="24" spans="1:9" ht="12.75">
      <c r="A24" s="80">
        <f t="shared" si="0"/>
        <v>11</v>
      </c>
      <c r="B24" s="79"/>
      <c r="C24" s="79"/>
      <c r="D24" s="79"/>
      <c r="E24" s="79"/>
      <c r="F24" s="79"/>
      <c r="G24" s="79"/>
      <c r="H24" s="79"/>
      <c r="I24" s="78"/>
    </row>
    <row r="25" spans="1:9" ht="13.5" thickBot="1">
      <c r="A25" s="80">
        <f t="shared" si="0"/>
        <v>12</v>
      </c>
      <c r="B25" s="79" t="s">
        <v>196</v>
      </c>
      <c r="C25" s="79"/>
      <c r="D25" s="79"/>
      <c r="E25" s="79"/>
      <c r="F25" s="79"/>
      <c r="G25" s="79"/>
      <c r="H25" s="76">
        <f>SUM(H17:H23)</f>
        <v>-1003.6442674339311</v>
      </c>
      <c r="I25" s="78"/>
    </row>
    <row r="26" spans="1:9" ht="12.75">
      <c r="A26" s="80">
        <f t="shared" si="0"/>
        <v>13</v>
      </c>
      <c r="B26" s="79"/>
      <c r="C26" s="79"/>
      <c r="D26" s="79"/>
      <c r="E26" s="79"/>
      <c r="F26" s="79"/>
      <c r="G26" s="79"/>
      <c r="H26" s="79"/>
      <c r="I26" s="78"/>
    </row>
    <row r="27" spans="1:9" ht="12.75">
      <c r="A27" s="80">
        <f t="shared" si="0"/>
        <v>14</v>
      </c>
      <c r="B27" s="79"/>
      <c r="C27" s="79"/>
      <c r="D27" s="79"/>
      <c r="E27" s="79"/>
      <c r="F27" s="79"/>
      <c r="G27" s="79"/>
      <c r="H27" s="79"/>
      <c r="I27" s="78"/>
    </row>
    <row r="28" spans="1:9" ht="12.75">
      <c r="A28" s="80">
        <f t="shared" si="0"/>
        <v>15</v>
      </c>
      <c r="B28" s="79"/>
      <c r="C28" s="79"/>
      <c r="D28" s="79"/>
      <c r="E28" s="79" t="s">
        <v>102</v>
      </c>
      <c r="F28" s="79"/>
      <c r="G28" s="79" t="s">
        <v>103</v>
      </c>
      <c r="H28" s="79"/>
      <c r="I28" s="78"/>
    </row>
    <row r="29" spans="1:9" ht="12.75">
      <c r="A29" s="80">
        <f t="shared" si="0"/>
        <v>16</v>
      </c>
      <c r="B29" s="79" t="s">
        <v>101</v>
      </c>
      <c r="C29" s="79"/>
      <c r="D29" s="79"/>
      <c r="E29" s="79" t="s">
        <v>96</v>
      </c>
      <c r="F29" s="79"/>
      <c r="G29" s="79" t="s">
        <v>97</v>
      </c>
      <c r="H29" s="79"/>
      <c r="I29" s="78"/>
    </row>
    <row r="30" spans="1:9" ht="12.75">
      <c r="A30" s="80">
        <f t="shared" si="0"/>
        <v>17</v>
      </c>
      <c r="B30" s="79"/>
      <c r="C30" s="79"/>
      <c r="D30" s="79"/>
      <c r="E30" s="79"/>
      <c r="F30" s="79"/>
      <c r="G30" s="79"/>
      <c r="H30" s="79"/>
      <c r="I30" s="78"/>
    </row>
    <row r="31" spans="1:9" ht="12.75">
      <c r="A31" s="80">
        <f t="shared" si="0"/>
        <v>18</v>
      </c>
      <c r="B31" s="79" t="s">
        <v>98</v>
      </c>
      <c r="C31" s="79"/>
      <c r="D31" s="79"/>
      <c r="E31" s="82">
        <v>21742749</v>
      </c>
      <c r="F31" s="79"/>
      <c r="G31" s="79">
        <v>67744295</v>
      </c>
      <c r="H31" s="79"/>
      <c r="I31" s="78"/>
    </row>
    <row r="32" spans="1:9" ht="12.75">
      <c r="A32" s="80">
        <f t="shared" si="0"/>
        <v>19</v>
      </c>
      <c r="B32" s="79"/>
      <c r="C32" s="79"/>
      <c r="D32" s="79"/>
      <c r="E32" s="82"/>
      <c r="F32" s="79"/>
      <c r="G32" s="79"/>
      <c r="H32" s="79"/>
      <c r="I32" s="78"/>
    </row>
    <row r="33" spans="1:9" ht="12.75">
      <c r="A33" s="80">
        <f t="shared" si="0"/>
        <v>20</v>
      </c>
      <c r="B33" s="79" t="s">
        <v>99</v>
      </c>
      <c r="C33" s="79"/>
      <c r="D33" s="79"/>
      <c r="E33" s="82">
        <v>12853408</v>
      </c>
      <c r="F33" s="79"/>
      <c r="G33" s="79">
        <v>33740039</v>
      </c>
      <c r="H33" s="79"/>
      <c r="I33" s="78"/>
    </row>
    <row r="34" spans="1:9" ht="12.75">
      <c r="A34" s="80">
        <f t="shared" si="0"/>
        <v>21</v>
      </c>
      <c r="B34" s="79"/>
      <c r="C34" s="79"/>
      <c r="D34" s="79"/>
      <c r="E34" s="79"/>
      <c r="F34" s="79"/>
      <c r="G34" s="79"/>
      <c r="H34" s="79"/>
      <c r="I34" s="78"/>
    </row>
    <row r="35" spans="1:9" ht="13.5" thickBot="1">
      <c r="A35" s="80">
        <f t="shared" si="0"/>
        <v>22</v>
      </c>
      <c r="B35" s="79" t="s">
        <v>100</v>
      </c>
      <c r="C35" s="79"/>
      <c r="D35" s="79"/>
      <c r="E35" s="77">
        <f>E33/E31</f>
        <v>0.5911583673251253</v>
      </c>
      <c r="F35" s="83"/>
      <c r="G35" s="77">
        <f>G33/G31</f>
        <v>0.49804989482878226</v>
      </c>
      <c r="H35" s="79"/>
      <c r="I35" s="78"/>
    </row>
    <row r="36" spans="1:9" ht="12.75">
      <c r="A36" s="80">
        <f t="shared" si="0"/>
        <v>23</v>
      </c>
      <c r="B36" s="79"/>
      <c r="C36" s="79"/>
      <c r="D36" s="79"/>
      <c r="E36" s="79"/>
      <c r="F36" s="79"/>
      <c r="G36" s="79"/>
      <c r="H36" s="79"/>
      <c r="I36" s="78"/>
    </row>
    <row r="37" spans="1:9" ht="12.75">
      <c r="A37" s="80">
        <f t="shared" si="0"/>
        <v>24</v>
      </c>
      <c r="B37" s="87" t="s">
        <v>197</v>
      </c>
      <c r="C37" s="87"/>
      <c r="D37" s="87"/>
      <c r="E37" s="88">
        <f>E31</f>
        <v>21742749</v>
      </c>
      <c r="F37" s="87"/>
      <c r="G37" s="87"/>
      <c r="H37" s="79"/>
      <c r="I37" s="78"/>
    </row>
    <row r="38" spans="1:9" ht="12.75">
      <c r="A38" s="80">
        <f t="shared" si="0"/>
        <v>25</v>
      </c>
      <c r="B38" s="87" t="s">
        <v>198</v>
      </c>
      <c r="C38" s="87"/>
      <c r="D38" s="87"/>
      <c r="E38" s="89">
        <f>G35</f>
        <v>0.49804989482878226</v>
      </c>
      <c r="F38" s="87"/>
      <c r="G38" s="87"/>
      <c r="H38" s="79"/>
      <c r="I38" s="78"/>
    </row>
    <row r="39" spans="1:9" ht="12.75">
      <c r="A39" s="80">
        <f t="shared" si="0"/>
        <v>26</v>
      </c>
      <c r="B39" s="87" t="s">
        <v>199</v>
      </c>
      <c r="C39" s="87"/>
      <c r="D39" s="87"/>
      <c r="E39" s="88">
        <f>E37*E38</f>
        <v>10828973.852738611</v>
      </c>
      <c r="F39" s="87"/>
      <c r="G39" s="87"/>
      <c r="H39" s="79"/>
      <c r="I39" s="78"/>
    </row>
    <row r="40" spans="1:9" ht="12.75">
      <c r="A40" s="80">
        <f t="shared" si="0"/>
        <v>27</v>
      </c>
      <c r="B40" s="87"/>
      <c r="C40" s="87"/>
      <c r="D40" s="87"/>
      <c r="E40" s="88"/>
      <c r="F40" s="87"/>
      <c r="G40" s="87"/>
      <c r="H40" s="79"/>
      <c r="I40" s="78"/>
    </row>
    <row r="41" spans="1:9" ht="12.75">
      <c r="A41" s="80">
        <f t="shared" si="0"/>
        <v>28</v>
      </c>
      <c r="B41" s="87" t="s">
        <v>208</v>
      </c>
      <c r="C41" s="87"/>
      <c r="D41" s="87"/>
      <c r="E41" s="88">
        <f>E39-E33</f>
        <v>-2024434.1472613886</v>
      </c>
      <c r="F41" s="87"/>
      <c r="G41" s="87"/>
      <c r="H41" s="79"/>
      <c r="I41" s="78"/>
    </row>
    <row r="42" spans="1:9" ht="12.75">
      <c r="A42" s="80">
        <f t="shared" si="0"/>
        <v>29</v>
      </c>
      <c r="B42" s="87" t="s">
        <v>200</v>
      </c>
      <c r="C42" s="87"/>
      <c r="D42" s="87"/>
      <c r="E42" s="88">
        <v>1020688</v>
      </c>
      <c r="F42" s="87"/>
      <c r="G42" s="87"/>
      <c r="H42" s="79"/>
      <c r="I42" s="78"/>
    </row>
    <row r="43" spans="1:9" ht="12.75">
      <c r="A43" s="80">
        <f t="shared" si="0"/>
        <v>30</v>
      </c>
      <c r="B43" s="87"/>
      <c r="C43" s="87"/>
      <c r="D43" s="87"/>
      <c r="E43" s="87"/>
      <c r="F43" s="87"/>
      <c r="G43" s="87"/>
      <c r="H43" s="79"/>
      <c r="I43" s="78"/>
    </row>
    <row r="44" spans="1:9" ht="12.75">
      <c r="A44" s="80">
        <f t="shared" si="0"/>
        <v>31</v>
      </c>
      <c r="B44" s="87" t="s">
        <v>201</v>
      </c>
      <c r="C44" s="87"/>
      <c r="D44" s="87"/>
      <c r="E44" s="90">
        <f>E41+E42</f>
        <v>-1003746.1472613886</v>
      </c>
      <c r="F44" s="87"/>
      <c r="G44" s="87"/>
      <c r="H44" s="79"/>
      <c r="I44" s="78"/>
    </row>
    <row r="45" spans="1:9" ht="12.75">
      <c r="A45" s="80">
        <f t="shared" si="0"/>
        <v>32</v>
      </c>
      <c r="B45" s="87"/>
      <c r="C45" s="87"/>
      <c r="D45" s="87"/>
      <c r="E45" s="87"/>
      <c r="F45" s="87"/>
      <c r="G45" s="87"/>
      <c r="H45" s="79"/>
      <c r="I45" s="78"/>
    </row>
    <row r="46" spans="1:9" ht="12.75">
      <c r="A46" s="80">
        <f t="shared" si="0"/>
        <v>33</v>
      </c>
      <c r="B46" s="87"/>
      <c r="C46" s="87"/>
      <c r="D46" s="87"/>
      <c r="E46" s="87"/>
      <c r="F46" s="87"/>
      <c r="G46" s="87"/>
      <c r="H46" s="79"/>
      <c r="I46" s="78"/>
    </row>
    <row r="47" spans="1:9" ht="12.75">
      <c r="A47" s="80">
        <f t="shared" si="0"/>
        <v>34</v>
      </c>
      <c r="B47" s="87"/>
      <c r="C47" s="87"/>
      <c r="D47" s="87"/>
      <c r="E47" s="87"/>
      <c r="F47" s="87"/>
      <c r="G47" s="87"/>
      <c r="H47" s="79"/>
      <c r="I47" s="78"/>
    </row>
    <row r="48" spans="1:9" ht="12.75">
      <c r="A48" s="80">
        <f t="shared" si="0"/>
        <v>35</v>
      </c>
      <c r="B48" s="87"/>
      <c r="C48" s="87"/>
      <c r="D48" s="87"/>
      <c r="E48" s="91" t="s">
        <v>203</v>
      </c>
      <c r="F48" s="87"/>
      <c r="G48" s="87"/>
      <c r="H48" s="79"/>
      <c r="I48" s="78"/>
    </row>
    <row r="49" spans="1:9" ht="12.75">
      <c r="A49" s="80">
        <f t="shared" si="0"/>
        <v>36</v>
      </c>
      <c r="B49" s="87"/>
      <c r="C49" s="87"/>
      <c r="D49" s="87"/>
      <c r="E49" s="92">
        <v>12853408</v>
      </c>
      <c r="F49" s="87"/>
      <c r="G49" s="87" t="s">
        <v>204</v>
      </c>
      <c r="H49" s="79"/>
      <c r="I49" s="78"/>
    </row>
    <row r="50" spans="1:9" ht="12.75">
      <c r="A50" s="80">
        <f t="shared" si="0"/>
        <v>37</v>
      </c>
      <c r="B50" s="87" t="s">
        <v>206</v>
      </c>
      <c r="C50" s="87"/>
      <c r="D50" s="87"/>
      <c r="E50" s="91" t="s">
        <v>205</v>
      </c>
      <c r="F50" s="87"/>
      <c r="G50" s="87" t="s">
        <v>9</v>
      </c>
      <c r="H50" s="79"/>
      <c r="I50" s="78"/>
    </row>
    <row r="51" spans="1:9" ht="12.75">
      <c r="A51" s="80">
        <f t="shared" si="0"/>
        <v>38</v>
      </c>
      <c r="B51" s="87"/>
      <c r="C51" s="87"/>
      <c r="D51" s="87"/>
      <c r="E51" s="87"/>
      <c r="F51" s="87"/>
      <c r="G51" s="87"/>
      <c r="H51" s="79"/>
      <c r="I51" s="78"/>
    </row>
    <row r="52" spans="1:9" ht="12.75">
      <c r="A52" s="80">
        <f t="shared" si="0"/>
        <v>39</v>
      </c>
      <c r="B52" s="87" t="s">
        <v>89</v>
      </c>
      <c r="C52" s="87"/>
      <c r="D52" s="87" t="s">
        <v>88</v>
      </c>
      <c r="E52" s="93">
        <f>1331333/12853408</f>
        <v>0.10357821054151553</v>
      </c>
      <c r="F52" s="87"/>
      <c r="G52" s="90">
        <f>$E$41*E52</f>
        <v>-209687.26633247358</v>
      </c>
      <c r="H52" s="79"/>
      <c r="I52" s="78"/>
    </row>
    <row r="53" spans="1:9" ht="12.75">
      <c r="A53" s="80">
        <f t="shared" si="0"/>
        <v>40</v>
      </c>
      <c r="B53" s="87"/>
      <c r="C53" s="87"/>
      <c r="D53" s="87"/>
      <c r="E53" s="87"/>
      <c r="F53" s="87"/>
      <c r="G53" s="87"/>
      <c r="H53" s="79"/>
      <c r="I53" s="78"/>
    </row>
    <row r="54" spans="1:9" ht="12.75">
      <c r="A54" s="80">
        <f t="shared" si="0"/>
        <v>41</v>
      </c>
      <c r="B54" s="87" t="s">
        <v>90</v>
      </c>
      <c r="C54" s="87"/>
      <c r="D54" s="87" t="s">
        <v>93</v>
      </c>
      <c r="E54" s="93">
        <f>1859569/E33</f>
        <v>0.14467517097411053</v>
      </c>
      <c r="F54" s="87"/>
      <c r="G54" s="90">
        <f>$E$41*E54</f>
        <v>-292885.35638086905</v>
      </c>
      <c r="H54" s="79"/>
      <c r="I54" s="78"/>
    </row>
    <row r="55" spans="1:9" ht="12.75">
      <c r="A55" s="80">
        <f t="shared" si="0"/>
        <v>42</v>
      </c>
      <c r="B55" s="87"/>
      <c r="C55" s="87"/>
      <c r="D55" s="87"/>
      <c r="E55" s="87"/>
      <c r="F55" s="87"/>
      <c r="G55" s="87"/>
      <c r="H55" s="79"/>
      <c r="I55" s="78"/>
    </row>
    <row r="56" spans="1:9" ht="12.75">
      <c r="A56" s="80">
        <f t="shared" si="0"/>
        <v>43</v>
      </c>
      <c r="B56" s="87" t="s">
        <v>91</v>
      </c>
      <c r="C56" s="87"/>
      <c r="D56" s="87" t="s">
        <v>94</v>
      </c>
      <c r="E56" s="93">
        <f>2200800/E33</f>
        <v>0.17122307173319326</v>
      </c>
      <c r="F56" s="87"/>
      <c r="G56" s="90">
        <f>$E$41*E56</f>
        <v>-346629.8332156627</v>
      </c>
      <c r="H56" s="79"/>
      <c r="I56" s="78"/>
    </row>
    <row r="57" spans="1:9" ht="12.75">
      <c r="A57" s="80">
        <f t="shared" si="0"/>
        <v>44</v>
      </c>
      <c r="B57" s="87"/>
      <c r="C57" s="87"/>
      <c r="D57" s="87"/>
      <c r="E57" s="87"/>
      <c r="F57" s="87"/>
      <c r="G57" s="87"/>
      <c r="H57" s="79"/>
      <c r="I57" s="78"/>
    </row>
    <row r="58" spans="1:9" ht="13.5" thickBot="1">
      <c r="A58" s="84">
        <f t="shared" si="0"/>
        <v>45</v>
      </c>
      <c r="B58" s="94" t="s">
        <v>92</v>
      </c>
      <c r="C58" s="94"/>
      <c r="D58" s="94" t="s">
        <v>95</v>
      </c>
      <c r="E58" s="95">
        <f>981207/E33</f>
        <v>0.07633827542080668</v>
      </c>
      <c r="F58" s="94"/>
      <c r="G58" s="96">
        <f>$E$41*E58</f>
        <v>-154541.81150492578</v>
      </c>
      <c r="H58" s="85"/>
      <c r="I58" s="86"/>
    </row>
  </sheetData>
  <mergeCells count="2">
    <mergeCell ref="H4:I4"/>
    <mergeCell ref="B13:I14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PStrain</dc:creator>
  <cp:keywords/>
  <dc:description/>
  <cp:lastModifiedBy>PStrain</cp:lastModifiedBy>
  <cp:lastPrinted>2004-12-14T23:44:53Z</cp:lastPrinted>
  <dcterms:created xsi:type="dcterms:W3CDTF">2004-11-01T19:30:58Z</dcterms:created>
  <dcterms:modified xsi:type="dcterms:W3CDTF">2004-12-17T23:35:27Z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2004-12-22T00:00:00Z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