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charts/colors1.xml" ContentType="application/vnd.ms-office.chartcolorsty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F540A216-5ACF-46BD-9913-25C7D74E04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6" sheetId="24" r:id="rId1"/>
    <sheet name="FC North Economics" sheetId="26" r:id="rId2"/>
    <sheet name="FC North" sheetId="27" r:id="rId3"/>
    <sheet name="Change in System Costs" sheetId="2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'FC North Economics'!$A$1:$AL$96</definedName>
    <definedName name="_xlnm.Print_Titles" localSheetId="1">'FC North Economics'!$C:$E,'FC North Economics'!$1:$1</definedName>
    <definedName name="Prod_Tax_Credit">#REF!</definedName>
    <definedName name="PROJECT_BY_PROJECT_COSTS" localSheetId="3">[1]Main!$I$13</definedName>
    <definedName name="PROJECT_BY_PROJECT_COSTS">[2]Main!$I$13</definedName>
    <definedName name="REPOWER_COSTS" localSheetId="3">[1]Main!$I$12</definedName>
    <definedName name="REPOWER_COSTS">[2]Main!$I$12</definedName>
    <definedName name="SOLAR_CASE_NUM" localSheetId="3">[1]Main!$N$11</definedName>
    <definedName name="SOLAR_CASE_NUM">[2]Main!$N$11</definedName>
    <definedName name="SOLAR_COSTS" localSheetId="3">[1]Main!$I$11</definedName>
    <definedName name="SOLAR_COSTS">[2]Main!$I$11</definedName>
    <definedName name="Tax_Rate" localSheetId="3">'[3]Multipliers Input'!$Y$4</definedName>
    <definedName name="Tax_Rate">#REF!</definedName>
    <definedName name="TRANS_COSTS" localSheetId="3">[1]Main!$I$9</definedName>
    <definedName name="TRANS_COSTS">[2]Main!$I$9</definedName>
    <definedName name="WIND_CASE_NUM" localSheetId="3">[1]Main!$N$10</definedName>
    <definedName name="WIND_CASE_NUM">[2]Main!$N$10</definedName>
    <definedName name="WIND_COSTS" localSheetId="3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0" i="26" l="1"/>
  <c r="C6" i="24"/>
  <c r="C20" i="24" s="1"/>
  <c r="D20" i="24"/>
  <c r="H98" i="26"/>
  <c r="D20" i="25"/>
  <c r="D19" i="25"/>
  <c r="D18" i="25"/>
  <c r="D6" i="25"/>
  <c r="D5" i="25"/>
  <c r="D4" i="25"/>
  <c r="B139" i="26" l="1"/>
  <c r="C137" i="26"/>
  <c r="C136" i="26"/>
  <c r="B135" i="26"/>
  <c r="C133" i="26"/>
  <c r="C132" i="26"/>
  <c r="B131" i="26"/>
  <c r="C129" i="26"/>
  <c r="C128" i="26"/>
  <c r="B127" i="26"/>
  <c r="H126" i="26"/>
  <c r="H73" i="26"/>
  <c r="H48" i="26"/>
  <c r="H22" i="26"/>
  <c r="H17" i="26"/>
  <c r="H16" i="26"/>
  <c r="H15" i="26"/>
  <c r="H14" i="26"/>
  <c r="H13" i="26"/>
  <c r="H12" i="26"/>
  <c r="H9" i="26"/>
  <c r="I7" i="26"/>
  <c r="G7" i="26"/>
  <c r="A7" i="26"/>
  <c r="D5" i="26"/>
  <c r="D4" i="26"/>
  <c r="G15" i="26" l="1"/>
  <c r="G98" i="26"/>
  <c r="I9" i="26"/>
  <c r="I98" i="26"/>
  <c r="W27" i="26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Q102" i="26"/>
  <c r="R102" i="26" s="1"/>
  <c r="S102" i="26" s="1"/>
  <c r="T102" i="26" s="1"/>
  <c r="U102" i="26" s="1"/>
  <c r="V102" i="26" s="1"/>
  <c r="W102" i="26" s="1"/>
  <c r="X102" i="26" s="1"/>
  <c r="Y102" i="26" s="1"/>
  <c r="Z102" i="26" s="1"/>
  <c r="AA102" i="26" s="1"/>
  <c r="AB102" i="26" s="1"/>
  <c r="AC102" i="26" s="1"/>
  <c r="AD102" i="26" s="1"/>
  <c r="AE102" i="26" s="1"/>
  <c r="AF102" i="26" s="1"/>
  <c r="AG102" i="26" s="1"/>
  <c r="AH102" i="26" s="1"/>
  <c r="AI102" i="26" s="1"/>
  <c r="AJ102" i="26" s="1"/>
  <c r="AK102" i="26" s="1"/>
  <c r="AL102" i="26" s="1"/>
  <c r="AM102" i="26" s="1"/>
  <c r="W103" i="26"/>
  <c r="X103" i="26" s="1"/>
  <c r="Y103" i="26" s="1"/>
  <c r="Z103" i="26" s="1"/>
  <c r="AA103" i="26" s="1"/>
  <c r="AB103" i="26" s="1"/>
  <c r="AC103" i="26" s="1"/>
  <c r="AD103" i="26" s="1"/>
  <c r="AE103" i="26" s="1"/>
  <c r="AF103" i="26" s="1"/>
  <c r="AG103" i="26" s="1"/>
  <c r="AH103" i="26" s="1"/>
  <c r="AI103" i="26" s="1"/>
  <c r="AJ103" i="26" s="1"/>
  <c r="AK103" i="26" s="1"/>
  <c r="AL103" i="26" s="1"/>
  <c r="AM103" i="26" s="1"/>
  <c r="I12" i="26"/>
  <c r="I17" i="26"/>
  <c r="I14" i="26"/>
  <c r="G9" i="26"/>
  <c r="F7" i="26"/>
  <c r="I13" i="26"/>
  <c r="I22" i="26"/>
  <c r="J7" i="26"/>
  <c r="J9" i="26" s="1"/>
  <c r="G12" i="26"/>
  <c r="H18" i="26"/>
  <c r="G73" i="26"/>
  <c r="G48" i="26"/>
  <c r="A9" i="26"/>
  <c r="J17" i="26"/>
  <c r="F13" i="26"/>
  <c r="I126" i="26"/>
  <c r="I48" i="26"/>
  <c r="I73" i="26"/>
  <c r="G13" i="26"/>
  <c r="I15" i="26"/>
  <c r="F16" i="26"/>
  <c r="G16" i="26"/>
  <c r="F73" i="26"/>
  <c r="F22" i="26"/>
  <c r="F48" i="26"/>
  <c r="F14" i="26"/>
  <c r="G14" i="26"/>
  <c r="I16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5" i="26" l="1"/>
  <c r="F9" i="26"/>
  <c r="F98" i="26"/>
  <c r="H19" i="26"/>
  <c r="A18" i="26"/>
  <c r="J14" i="26"/>
  <c r="F17" i="26"/>
  <c r="F18" i="26" s="1"/>
  <c r="J126" i="26"/>
  <c r="J22" i="26"/>
  <c r="J12" i="26"/>
  <c r="J98" i="26"/>
  <c r="J15" i="26"/>
  <c r="J48" i="26"/>
  <c r="J13" i="26"/>
  <c r="J73" i="26"/>
  <c r="K7" i="26"/>
  <c r="K12" i="26"/>
  <c r="I18" i="26"/>
  <c r="K48" i="26"/>
  <c r="K9" i="26"/>
  <c r="G18" i="26"/>
  <c r="I19" i="26" l="1"/>
  <c r="D19" i="26"/>
  <c r="A19" i="26"/>
  <c r="K126" i="26"/>
  <c r="K98" i="26"/>
  <c r="J18" i="26"/>
  <c r="K15" i="26"/>
  <c r="K73" i="26"/>
  <c r="K22" i="26"/>
  <c r="K16" i="26"/>
  <c r="K17" i="26"/>
  <c r="K14" i="26"/>
  <c r="L7" i="26"/>
  <c r="K13" i="26"/>
  <c r="L98" i="26" l="1"/>
  <c r="A24" i="26"/>
  <c r="J19" i="26"/>
  <c r="K18" i="26"/>
  <c r="L13" i="26"/>
  <c r="M7" i="26"/>
  <c r="L15" i="26"/>
  <c r="L12" i="26"/>
  <c r="L126" i="26"/>
  <c r="L17" i="26"/>
  <c r="L73" i="26"/>
  <c r="L14" i="26"/>
  <c r="L48" i="26"/>
  <c r="L16" i="26"/>
  <c r="L22" i="26"/>
  <c r="L9" i="26"/>
  <c r="M98" i="26" l="1"/>
  <c r="K19" i="26"/>
  <c r="A26" i="26"/>
  <c r="A27" i="26" s="1"/>
  <c r="L18" i="26"/>
  <c r="M15" i="26"/>
  <c r="M12" i="26"/>
  <c r="M14" i="26"/>
  <c r="M17" i="26"/>
  <c r="M9" i="26"/>
  <c r="M126" i="26"/>
  <c r="M13" i="26"/>
  <c r="M16" i="26"/>
  <c r="N7" i="26"/>
  <c r="M73" i="26"/>
  <c r="M22" i="26"/>
  <c r="M48" i="26"/>
  <c r="A29" i="26" l="1"/>
  <c r="D34" i="26" s="1"/>
  <c r="N98" i="26"/>
  <c r="L19" i="26"/>
  <c r="M18" i="26"/>
  <c r="N48" i="26"/>
  <c r="O7" i="26"/>
  <c r="N12" i="26"/>
  <c r="N73" i="26"/>
  <c r="N17" i="26"/>
  <c r="N15" i="26"/>
  <c r="N14" i="26"/>
  <c r="N22" i="26"/>
  <c r="N16" i="26"/>
  <c r="N13" i="26"/>
  <c r="N126" i="26"/>
  <c r="N9" i="26"/>
  <c r="A30" i="26" l="1"/>
  <c r="A34" i="26" s="1"/>
  <c r="D39" i="26" s="1"/>
  <c r="O98" i="26"/>
  <c r="M19" i="26"/>
  <c r="N18" i="26"/>
  <c r="O48" i="26"/>
  <c r="O13" i="26"/>
  <c r="O12" i="26"/>
  <c r="O15" i="26"/>
  <c r="P7" i="26"/>
  <c r="O73" i="26"/>
  <c r="O17" i="26"/>
  <c r="O9" i="26"/>
  <c r="O126" i="26"/>
  <c r="O14" i="26"/>
  <c r="O16" i="26"/>
  <c r="O22" i="26"/>
  <c r="D35" i="26" l="1"/>
  <c r="A35" i="26"/>
  <c r="A39" i="26" s="1"/>
  <c r="D44" i="26" s="1"/>
  <c r="N19" i="26"/>
  <c r="P98" i="26"/>
  <c r="P48" i="26"/>
  <c r="Q7" i="26"/>
  <c r="P17" i="26"/>
  <c r="P15" i="26"/>
  <c r="P14" i="26"/>
  <c r="P16" i="26"/>
  <c r="P9" i="26"/>
  <c r="P22" i="26"/>
  <c r="P73" i="26"/>
  <c r="P12" i="26"/>
  <c r="P126" i="26"/>
  <c r="P13" i="26"/>
  <c r="O18" i="26"/>
  <c r="A40" i="26" l="1"/>
  <c r="D45" i="26" s="1"/>
  <c r="D40" i="26"/>
  <c r="Q98" i="26"/>
  <c r="O19" i="26"/>
  <c r="P18" i="26"/>
  <c r="Q126" i="26"/>
  <c r="R7" i="26"/>
  <c r="Q48" i="26"/>
  <c r="Q15" i="26"/>
  <c r="Q22" i="26"/>
  <c r="Q13" i="26"/>
  <c r="Q73" i="26"/>
  <c r="Q12" i="26"/>
  <c r="Q14" i="26"/>
  <c r="Q17" i="26"/>
  <c r="Q9" i="26"/>
  <c r="Q16" i="26"/>
  <c r="A44" i="26" l="1"/>
  <c r="A45" i="26" s="1"/>
  <c r="P19" i="26"/>
  <c r="R98" i="26"/>
  <c r="R73" i="26"/>
  <c r="R15" i="26"/>
  <c r="R13" i="26"/>
  <c r="R126" i="26"/>
  <c r="R14" i="26"/>
  <c r="R48" i="26"/>
  <c r="R12" i="26"/>
  <c r="R16" i="26"/>
  <c r="R17" i="26"/>
  <c r="S7" i="26"/>
  <c r="R22" i="26"/>
  <c r="R9" i="26"/>
  <c r="Q18" i="26"/>
  <c r="A50" i="26" l="1"/>
  <c r="A52" i="26" s="1"/>
  <c r="Q19" i="26"/>
  <c r="S98" i="26"/>
  <c r="R18" i="26"/>
  <c r="S73" i="26"/>
  <c r="S12" i="26"/>
  <c r="S48" i="26"/>
  <c r="S22" i="26"/>
  <c r="S17" i="26"/>
  <c r="S16" i="26"/>
  <c r="S14" i="26"/>
  <c r="S13" i="26"/>
  <c r="S126" i="26"/>
  <c r="T7" i="26"/>
  <c r="S9" i="26"/>
  <c r="S15" i="26"/>
  <c r="A53" i="26" l="1"/>
  <c r="T98" i="26"/>
  <c r="R19" i="26"/>
  <c r="T73" i="26"/>
  <c r="T14" i="26"/>
  <c r="T22" i="26"/>
  <c r="T9" i="26"/>
  <c r="T48" i="26"/>
  <c r="T17" i="26"/>
  <c r="T16" i="26"/>
  <c r="T13" i="26"/>
  <c r="T12" i="26"/>
  <c r="T126" i="26"/>
  <c r="U7" i="26"/>
  <c r="T15" i="26"/>
  <c r="S18" i="26"/>
  <c r="A55" i="26"/>
  <c r="D60" i="26" s="1"/>
  <c r="U98" i="26" l="1"/>
  <c r="S19" i="26"/>
  <c r="T18" i="26"/>
  <c r="U48" i="26"/>
  <c r="V7" i="26"/>
  <c r="U15" i="26"/>
  <c r="U12" i="26"/>
  <c r="U14" i="26"/>
  <c r="U126" i="26"/>
  <c r="U13" i="26"/>
  <c r="U73" i="26"/>
  <c r="U9" i="26"/>
  <c r="U22" i="26"/>
  <c r="U16" i="26"/>
  <c r="U17" i="26"/>
  <c r="A56" i="26"/>
  <c r="D61" i="26" s="1"/>
  <c r="T19" i="26" l="1"/>
  <c r="V98" i="26"/>
  <c r="U18" i="26"/>
  <c r="V126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W98" i="26" l="1"/>
  <c r="U19" i="26"/>
  <c r="V18" i="26"/>
  <c r="W12" i="26"/>
  <c r="W15" i="26"/>
  <c r="W17" i="26"/>
  <c r="W14" i="26"/>
  <c r="W9" i="26"/>
  <c r="W22" i="26"/>
  <c r="W126" i="26"/>
  <c r="W16" i="26"/>
  <c r="W73" i="26"/>
  <c r="W13" i="26"/>
  <c r="W48" i="26"/>
  <c r="X7" i="26"/>
  <c r="D65" i="26"/>
  <c r="A61" i="26"/>
  <c r="X105" i="26" l="1"/>
  <c r="X98" i="26"/>
  <c r="V19" i="26"/>
  <c r="X48" i="26"/>
  <c r="Y7" i="26"/>
  <c r="X80" i="26" s="1"/>
  <c r="X136" i="26" s="1"/>
  <c r="X22" i="26"/>
  <c r="X15" i="26"/>
  <c r="X17" i="26"/>
  <c r="X14" i="26"/>
  <c r="X16" i="26"/>
  <c r="X126" i="26"/>
  <c r="X13" i="26"/>
  <c r="X73" i="26"/>
  <c r="X12" i="26"/>
  <c r="X9" i="26"/>
  <c r="X56" i="26"/>
  <c r="X133" i="26" s="1"/>
  <c r="W18" i="26"/>
  <c r="D66" i="26"/>
  <c r="A65" i="26"/>
  <c r="D70" i="26" s="1"/>
  <c r="X85" i="26" l="1"/>
  <c r="X110" i="26"/>
  <c r="X60" i="26"/>
  <c r="Y106" i="26"/>
  <c r="H106" i="26"/>
  <c r="H111" i="26" s="1"/>
  <c r="H116" i="26" s="1"/>
  <c r="H121" i="26" s="1"/>
  <c r="Y98" i="26"/>
  <c r="Y105" i="26"/>
  <c r="H105" i="26"/>
  <c r="H110" i="26" s="1"/>
  <c r="H115" i="26" s="1"/>
  <c r="H120" i="26" s="1"/>
  <c r="I105" i="26"/>
  <c r="I110" i="26" s="1"/>
  <c r="I115" i="26" s="1"/>
  <c r="I120" i="26" s="1"/>
  <c r="G105" i="26"/>
  <c r="G110" i="26" s="1"/>
  <c r="G115" i="26" s="1"/>
  <c r="G106" i="26"/>
  <c r="G111" i="26" s="1"/>
  <c r="G116" i="26" s="1"/>
  <c r="I106" i="26"/>
  <c r="I111" i="26" s="1"/>
  <c r="I116" i="26" s="1"/>
  <c r="I121" i="26" s="1"/>
  <c r="F106" i="26"/>
  <c r="F111" i="26" s="1"/>
  <c r="J105" i="26"/>
  <c r="J110" i="26" s="1"/>
  <c r="J115" i="26" s="1"/>
  <c r="J120" i="26" s="1"/>
  <c r="J106" i="26"/>
  <c r="J111" i="26" s="1"/>
  <c r="J116" i="26" s="1"/>
  <c r="J121" i="26" s="1"/>
  <c r="F105" i="26"/>
  <c r="F110" i="26" s="1"/>
  <c r="K105" i="26"/>
  <c r="K110" i="26" s="1"/>
  <c r="K115" i="26" s="1"/>
  <c r="K120" i="26" s="1"/>
  <c r="K106" i="26"/>
  <c r="K111" i="26" s="1"/>
  <c r="K116" i="26" s="1"/>
  <c r="K121" i="26" s="1"/>
  <c r="L106" i="26"/>
  <c r="L111" i="26" s="1"/>
  <c r="L116" i="26" s="1"/>
  <c r="L121" i="26" s="1"/>
  <c r="L105" i="26"/>
  <c r="L110" i="26" s="1"/>
  <c r="L115" i="26" s="1"/>
  <c r="L120" i="26" s="1"/>
  <c r="M105" i="26"/>
  <c r="M110" i="26" s="1"/>
  <c r="M115" i="26" s="1"/>
  <c r="M120" i="26" s="1"/>
  <c r="M106" i="26"/>
  <c r="M111" i="26" s="1"/>
  <c r="M116" i="26" s="1"/>
  <c r="M121" i="26" s="1"/>
  <c r="N105" i="26"/>
  <c r="N110" i="26" s="1"/>
  <c r="N115" i="26" s="1"/>
  <c r="N120" i="26" s="1"/>
  <c r="N106" i="26"/>
  <c r="N111" i="26" s="1"/>
  <c r="N116" i="26" s="1"/>
  <c r="N121" i="26" s="1"/>
  <c r="O105" i="26"/>
  <c r="O110" i="26" s="1"/>
  <c r="O115" i="26" s="1"/>
  <c r="O120" i="26" s="1"/>
  <c r="O106" i="26"/>
  <c r="O111" i="26" s="1"/>
  <c r="O116" i="26" s="1"/>
  <c r="O121" i="26" s="1"/>
  <c r="P106" i="26"/>
  <c r="P111" i="26" s="1"/>
  <c r="P116" i="26" s="1"/>
  <c r="P121" i="26" s="1"/>
  <c r="P105" i="26"/>
  <c r="P110" i="26" s="1"/>
  <c r="P115" i="26" s="1"/>
  <c r="P120" i="26" s="1"/>
  <c r="Q106" i="26"/>
  <c r="Q111" i="26" s="1"/>
  <c r="Q116" i="26" s="1"/>
  <c r="Q121" i="26" s="1"/>
  <c r="Q105" i="26"/>
  <c r="Q110" i="26" s="1"/>
  <c r="Q115" i="26" s="1"/>
  <c r="Q120" i="26" s="1"/>
  <c r="R105" i="26"/>
  <c r="R110" i="26" s="1"/>
  <c r="R115" i="26" s="1"/>
  <c r="R120" i="26" s="1"/>
  <c r="R106" i="26"/>
  <c r="R111" i="26" s="1"/>
  <c r="R116" i="26" s="1"/>
  <c r="R121" i="26" s="1"/>
  <c r="S105" i="26"/>
  <c r="S110" i="26" s="1"/>
  <c r="S115" i="26" s="1"/>
  <c r="S120" i="26" s="1"/>
  <c r="S106" i="26"/>
  <c r="S111" i="26" s="1"/>
  <c r="S116" i="26" s="1"/>
  <c r="S121" i="26" s="1"/>
  <c r="T106" i="26"/>
  <c r="T111" i="26" s="1"/>
  <c r="T116" i="26" s="1"/>
  <c r="T121" i="26" s="1"/>
  <c r="T105" i="26"/>
  <c r="T110" i="26" s="1"/>
  <c r="T115" i="26" s="1"/>
  <c r="T120" i="26" s="1"/>
  <c r="U105" i="26"/>
  <c r="U110" i="26" s="1"/>
  <c r="U115" i="26" s="1"/>
  <c r="U120" i="26" s="1"/>
  <c r="U106" i="26"/>
  <c r="U111" i="26" s="1"/>
  <c r="U116" i="26" s="1"/>
  <c r="U121" i="26" s="1"/>
  <c r="V106" i="26"/>
  <c r="V111" i="26" s="1"/>
  <c r="V116" i="26" s="1"/>
  <c r="V121" i="26" s="1"/>
  <c r="V105" i="26"/>
  <c r="V110" i="26" s="1"/>
  <c r="V115" i="26" s="1"/>
  <c r="V120" i="26" s="1"/>
  <c r="W106" i="26"/>
  <c r="W111" i="26" s="1"/>
  <c r="W105" i="26"/>
  <c r="W110" i="26" s="1"/>
  <c r="W19" i="26"/>
  <c r="W116" i="26"/>
  <c r="W121" i="26" s="1"/>
  <c r="W115" i="26"/>
  <c r="W120" i="26" s="1"/>
  <c r="X55" i="26"/>
  <c r="X132" i="26" s="1"/>
  <c r="X81" i="26"/>
  <c r="X137" i="26" s="1"/>
  <c r="X106" i="26"/>
  <c r="X111" i="26" s="1"/>
  <c r="X30" i="26"/>
  <c r="X129" i="26" s="1"/>
  <c r="X61" i="26"/>
  <c r="X86" i="26"/>
  <c r="X35" i="26"/>
  <c r="X18" i="26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32" i="26" s="1"/>
  <c r="Y29" i="26"/>
  <c r="Y128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26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37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36" i="26" s="1"/>
  <c r="Y30" i="26"/>
  <c r="Y129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33" i="26" s="1"/>
  <c r="Y15" i="26"/>
  <c r="F81" i="26"/>
  <c r="F86" i="26" s="1"/>
  <c r="F91" i="26" s="1"/>
  <c r="I30" i="26"/>
  <c r="O56" i="26"/>
  <c r="S56" i="26"/>
  <c r="W81" i="26"/>
  <c r="A66" i="26"/>
  <c r="D71" i="26" s="1"/>
  <c r="X19" i="26" l="1"/>
  <c r="X115" i="26"/>
  <c r="X120" i="26" s="1"/>
  <c r="X116" i="26"/>
  <c r="X121" i="26" s="1"/>
  <c r="F116" i="26"/>
  <c r="F115" i="26"/>
  <c r="Y111" i="26"/>
  <c r="Y110" i="26"/>
  <c r="Z106" i="26"/>
  <c r="Z105" i="26"/>
  <c r="Z98" i="26"/>
  <c r="P128" i="26"/>
  <c r="P34" i="26"/>
  <c r="P39" i="26" s="1"/>
  <c r="P44" i="26" s="1"/>
  <c r="Z55" i="26"/>
  <c r="Z132" i="26" s="1"/>
  <c r="Z12" i="26"/>
  <c r="Z56" i="26"/>
  <c r="Z133" i="26" s="1"/>
  <c r="Z22" i="26"/>
  <c r="Z73" i="26"/>
  <c r="Z30" i="26"/>
  <c r="Z129" i="26" s="1"/>
  <c r="Z17" i="26"/>
  <c r="Z126" i="26"/>
  <c r="Z16" i="26"/>
  <c r="Z9" i="26"/>
  <c r="Z80" i="26"/>
  <c r="Z136" i="26" s="1"/>
  <c r="AA7" i="26"/>
  <c r="Z81" i="26"/>
  <c r="Z137" i="26" s="1"/>
  <c r="Z13" i="26"/>
  <c r="Z48" i="26"/>
  <c r="Z15" i="26"/>
  <c r="Z29" i="26"/>
  <c r="Z128" i="26" s="1"/>
  <c r="Z14" i="26"/>
  <c r="V136" i="26"/>
  <c r="V85" i="26"/>
  <c r="V90" i="26" s="1"/>
  <c r="V95" i="26" s="1"/>
  <c r="N128" i="26"/>
  <c r="N34" i="26"/>
  <c r="N39" i="26" s="1"/>
  <c r="N44" i="26" s="1"/>
  <c r="P35" i="26"/>
  <c r="P40" i="26" s="1"/>
  <c r="P129" i="26"/>
  <c r="L136" i="26"/>
  <c r="L85" i="26"/>
  <c r="L90" i="26" s="1"/>
  <c r="L95" i="26" s="1"/>
  <c r="U133" i="26"/>
  <c r="U61" i="26"/>
  <c r="U66" i="26" s="1"/>
  <c r="U71" i="26" s="1"/>
  <c r="U128" i="26"/>
  <c r="U34" i="26"/>
  <c r="U39" i="26" s="1"/>
  <c r="U44" i="26" s="1"/>
  <c r="I132" i="26"/>
  <c r="I60" i="26"/>
  <c r="I65" i="26" s="1"/>
  <c r="I70" i="26" s="1"/>
  <c r="M132" i="26"/>
  <c r="M60" i="26"/>
  <c r="M65" i="26" s="1"/>
  <c r="M70" i="26" s="1"/>
  <c r="O128" i="26"/>
  <c r="O34" i="26"/>
  <c r="O39" i="26" s="1"/>
  <c r="O44" i="26" s="1"/>
  <c r="H128" i="26"/>
  <c r="H34" i="26"/>
  <c r="H39" i="26" s="1"/>
  <c r="H44" i="26" s="1"/>
  <c r="O132" i="26"/>
  <c r="O60" i="26"/>
  <c r="O65" i="26" s="1"/>
  <c r="O70" i="26" s="1"/>
  <c r="H133" i="26"/>
  <c r="H61" i="26"/>
  <c r="H66" i="26" s="1"/>
  <c r="H71" i="26" s="1"/>
  <c r="T128" i="26"/>
  <c r="T34" i="26"/>
  <c r="T39" i="26" s="1"/>
  <c r="T44" i="26" s="1"/>
  <c r="I133" i="26"/>
  <c r="I61" i="26"/>
  <c r="I66" i="26" s="1"/>
  <c r="I71" i="26" s="1"/>
  <c r="O136" i="26"/>
  <c r="O85" i="26"/>
  <c r="O90" i="26" s="1"/>
  <c r="O95" i="26" s="1"/>
  <c r="J35" i="26"/>
  <c r="J40" i="26" s="1"/>
  <c r="J129" i="26"/>
  <c r="T129" i="26"/>
  <c r="T35" i="26"/>
  <c r="T40" i="26" s="1"/>
  <c r="K86" i="26"/>
  <c r="K91" i="26" s="1"/>
  <c r="K96" i="26" s="1"/>
  <c r="K137" i="26"/>
  <c r="T137" i="26"/>
  <c r="T86" i="26"/>
  <c r="T91" i="26" s="1"/>
  <c r="T96" i="26" s="1"/>
  <c r="J136" i="26"/>
  <c r="J85" i="26"/>
  <c r="J90" i="26" s="1"/>
  <c r="J95" i="26" s="1"/>
  <c r="N133" i="26"/>
  <c r="N61" i="26"/>
  <c r="N66" i="26" s="1"/>
  <c r="N71" i="26" s="1"/>
  <c r="X128" i="26"/>
  <c r="X34" i="26"/>
  <c r="X39" i="26" s="1"/>
  <c r="X44" i="26" s="1"/>
  <c r="N129" i="26"/>
  <c r="N35" i="26"/>
  <c r="N40" i="26" s="1"/>
  <c r="H85" i="26"/>
  <c r="H90" i="26" s="1"/>
  <c r="H95" i="26" s="1"/>
  <c r="H136" i="26"/>
  <c r="S128" i="26"/>
  <c r="S34" i="26"/>
  <c r="S39" i="26" s="1"/>
  <c r="S44" i="26" s="1"/>
  <c r="H129" i="26"/>
  <c r="H35" i="26"/>
  <c r="H40" i="26" s="1"/>
  <c r="M136" i="26"/>
  <c r="M85" i="26"/>
  <c r="M90" i="26" s="1"/>
  <c r="M95" i="26" s="1"/>
  <c r="H137" i="26"/>
  <c r="H86" i="26"/>
  <c r="H91" i="26" s="1"/>
  <c r="H96" i="26" s="1"/>
  <c r="R35" i="26"/>
  <c r="R40" i="26" s="1"/>
  <c r="R129" i="26"/>
  <c r="I137" i="26"/>
  <c r="I86" i="26"/>
  <c r="I91" i="26" s="1"/>
  <c r="I96" i="26" s="1"/>
  <c r="R132" i="26"/>
  <c r="R60" i="26"/>
  <c r="R65" i="26" s="1"/>
  <c r="R70" i="26" s="1"/>
  <c r="W129" i="26"/>
  <c r="W35" i="26"/>
  <c r="W40" i="26" s="1"/>
  <c r="M129" i="26"/>
  <c r="M35" i="26"/>
  <c r="M40" i="26" s="1"/>
  <c r="A70" i="26"/>
  <c r="A71" i="26" s="1"/>
  <c r="A75" i="26" s="1"/>
  <c r="A77" i="26" s="1"/>
  <c r="A78" i="26" s="1"/>
  <c r="A80" i="26" s="1"/>
  <c r="D85" i="26" s="1"/>
  <c r="W137" i="26"/>
  <c r="W86" i="26"/>
  <c r="W91" i="26" s="1"/>
  <c r="W96" i="26" s="1"/>
  <c r="W136" i="26"/>
  <c r="W85" i="26"/>
  <c r="W90" i="26" s="1"/>
  <c r="W95" i="26" s="1"/>
  <c r="L132" i="26"/>
  <c r="L60" i="26"/>
  <c r="L65" i="26" s="1"/>
  <c r="L70" i="26" s="1"/>
  <c r="U132" i="26"/>
  <c r="U60" i="26"/>
  <c r="U65" i="26" s="1"/>
  <c r="U70" i="26" s="1"/>
  <c r="R137" i="26"/>
  <c r="R86" i="26"/>
  <c r="R91" i="26" s="1"/>
  <c r="R96" i="26" s="1"/>
  <c r="W132" i="26"/>
  <c r="W60" i="26"/>
  <c r="W65" i="26" s="1"/>
  <c r="W70" i="26" s="1"/>
  <c r="L128" i="26"/>
  <c r="L34" i="26"/>
  <c r="L39" i="26" s="1"/>
  <c r="L44" i="26" s="1"/>
  <c r="V128" i="26"/>
  <c r="V34" i="26"/>
  <c r="V39" i="26" s="1"/>
  <c r="V44" i="26" s="1"/>
  <c r="J128" i="26"/>
  <c r="J34" i="26"/>
  <c r="J39" i="26" s="1"/>
  <c r="J44" i="26" s="1"/>
  <c r="Q128" i="26"/>
  <c r="Q34" i="26"/>
  <c r="Q39" i="26" s="1"/>
  <c r="Q44" i="26" s="1"/>
  <c r="Q132" i="26"/>
  <c r="Q60" i="26"/>
  <c r="Q65" i="26" s="1"/>
  <c r="Q70" i="26" s="1"/>
  <c r="I128" i="26"/>
  <c r="I34" i="26"/>
  <c r="I39" i="26" s="1"/>
  <c r="I44" i="26" s="1"/>
  <c r="V137" i="26"/>
  <c r="V86" i="26"/>
  <c r="V91" i="26" s="1"/>
  <c r="V96" i="26" s="1"/>
  <c r="X91" i="26"/>
  <c r="X96" i="26" s="1"/>
  <c r="V129" i="26"/>
  <c r="V35" i="26"/>
  <c r="V40" i="26" s="1"/>
  <c r="K136" i="26"/>
  <c r="K85" i="26"/>
  <c r="K90" i="26" s="1"/>
  <c r="K95" i="26" s="1"/>
  <c r="Q133" i="26"/>
  <c r="Q61" i="26"/>
  <c r="Q66" i="26" s="1"/>
  <c r="Q71" i="26" s="1"/>
  <c r="U136" i="26"/>
  <c r="U85" i="26"/>
  <c r="U90" i="26" s="1"/>
  <c r="U95" i="26" s="1"/>
  <c r="W128" i="26"/>
  <c r="W34" i="26"/>
  <c r="W39" i="26" s="1"/>
  <c r="W44" i="26" s="1"/>
  <c r="Y60" i="26"/>
  <c r="Y61" i="26"/>
  <c r="Y86" i="26"/>
  <c r="Y34" i="26"/>
  <c r="Y35" i="26"/>
  <c r="Y85" i="26"/>
  <c r="P137" i="26"/>
  <c r="P86" i="26"/>
  <c r="P91" i="26" s="1"/>
  <c r="P96" i="26" s="1"/>
  <c r="P136" i="26"/>
  <c r="P85" i="26"/>
  <c r="P90" i="26" s="1"/>
  <c r="P95" i="26" s="1"/>
  <c r="U137" i="26"/>
  <c r="U86" i="26"/>
  <c r="U91" i="26" s="1"/>
  <c r="U96" i="26" s="1"/>
  <c r="K132" i="26"/>
  <c r="K60" i="26"/>
  <c r="K65" i="26" s="1"/>
  <c r="K70" i="26" s="1"/>
  <c r="X40" i="26"/>
  <c r="S133" i="26"/>
  <c r="S61" i="26"/>
  <c r="S66" i="26" s="1"/>
  <c r="S71" i="26" s="1"/>
  <c r="P132" i="26"/>
  <c r="P60" i="26"/>
  <c r="P65" i="26" s="1"/>
  <c r="P70" i="26" s="1"/>
  <c r="O133" i="26"/>
  <c r="O61" i="26"/>
  <c r="O66" i="26" s="1"/>
  <c r="O71" i="26" s="1"/>
  <c r="T133" i="26"/>
  <c r="T61" i="26"/>
  <c r="T66" i="26" s="1"/>
  <c r="T71" i="26" s="1"/>
  <c r="J132" i="26"/>
  <c r="J60" i="26"/>
  <c r="J65" i="26" s="1"/>
  <c r="J70" i="26" s="1"/>
  <c r="M133" i="26"/>
  <c r="M61" i="26"/>
  <c r="M66" i="26" s="1"/>
  <c r="M71" i="26" s="1"/>
  <c r="O129" i="26"/>
  <c r="O35" i="26"/>
  <c r="O40" i="26" s="1"/>
  <c r="T132" i="26"/>
  <c r="T60" i="26"/>
  <c r="T65" i="26" s="1"/>
  <c r="T70" i="26" s="1"/>
  <c r="J137" i="26"/>
  <c r="J86" i="26"/>
  <c r="J91" i="26" s="1"/>
  <c r="J96" i="26" s="1"/>
  <c r="T136" i="26"/>
  <c r="T85" i="26"/>
  <c r="T90" i="26" s="1"/>
  <c r="T95" i="26" s="1"/>
  <c r="H132" i="26"/>
  <c r="H60" i="26"/>
  <c r="H65" i="26" s="1"/>
  <c r="H70" i="26" s="1"/>
  <c r="N137" i="26"/>
  <c r="N86" i="26"/>
  <c r="N91" i="26" s="1"/>
  <c r="N96" i="26" s="1"/>
  <c r="N132" i="26"/>
  <c r="N60" i="26"/>
  <c r="N65" i="26" s="1"/>
  <c r="N70" i="26" s="1"/>
  <c r="S136" i="26"/>
  <c r="S85" i="26"/>
  <c r="S90" i="26" s="1"/>
  <c r="S95" i="26" s="1"/>
  <c r="X65" i="26"/>
  <c r="X70" i="26" s="1"/>
  <c r="I129" i="26"/>
  <c r="I35" i="26"/>
  <c r="I40" i="26" s="1"/>
  <c r="S137" i="26"/>
  <c r="S86" i="26"/>
  <c r="S91" i="26" s="1"/>
  <c r="S96" i="26" s="1"/>
  <c r="J61" i="26"/>
  <c r="J66" i="26" s="1"/>
  <c r="J71" i="26" s="1"/>
  <c r="J133" i="26"/>
  <c r="K128" i="26"/>
  <c r="K34" i="26"/>
  <c r="K39" i="26" s="1"/>
  <c r="K44" i="26" s="1"/>
  <c r="N136" i="26"/>
  <c r="N85" i="26"/>
  <c r="N90" i="26" s="1"/>
  <c r="N95" i="26" s="1"/>
  <c r="S35" i="26"/>
  <c r="S40" i="26" s="1"/>
  <c r="S129" i="26"/>
  <c r="K133" i="26"/>
  <c r="K61" i="26"/>
  <c r="K66" i="26" s="1"/>
  <c r="K71" i="26" s="1"/>
  <c r="S132" i="26"/>
  <c r="S60" i="26"/>
  <c r="S65" i="26" s="1"/>
  <c r="S70" i="26" s="1"/>
  <c r="M137" i="26"/>
  <c r="M86" i="26"/>
  <c r="M91" i="26" s="1"/>
  <c r="M96" i="26" s="1"/>
  <c r="P133" i="26"/>
  <c r="P61" i="26"/>
  <c r="P66" i="26" s="1"/>
  <c r="P71" i="26" s="1"/>
  <c r="M128" i="26"/>
  <c r="M34" i="26"/>
  <c r="M39" i="26" s="1"/>
  <c r="M44" i="26" s="1"/>
  <c r="U129" i="26"/>
  <c r="U35" i="26"/>
  <c r="U40" i="26" s="1"/>
  <c r="R136" i="26"/>
  <c r="R85" i="26"/>
  <c r="R90" i="26" s="1"/>
  <c r="R95" i="26" s="1"/>
  <c r="I136" i="26"/>
  <c r="I85" i="26"/>
  <c r="I90" i="26" s="1"/>
  <c r="I95" i="26" s="1"/>
  <c r="X66" i="26"/>
  <c r="X71" i="26" s="1"/>
  <c r="R133" i="26"/>
  <c r="R61" i="26"/>
  <c r="R66" i="26" s="1"/>
  <c r="R71" i="26" s="1"/>
  <c r="K129" i="26"/>
  <c r="K35" i="26"/>
  <c r="K40" i="26" s="1"/>
  <c r="W133" i="26"/>
  <c r="W61" i="26"/>
  <c r="W66" i="26" s="1"/>
  <c r="W71" i="26" s="1"/>
  <c r="L61" i="26"/>
  <c r="L66" i="26" s="1"/>
  <c r="L71" i="26" s="1"/>
  <c r="L133" i="26"/>
  <c r="R128" i="26"/>
  <c r="R34" i="26"/>
  <c r="R39" i="26" s="1"/>
  <c r="R44" i="26" s="1"/>
  <c r="Q136" i="26"/>
  <c r="Q85" i="26"/>
  <c r="Q90" i="26" s="1"/>
  <c r="Q95" i="26" s="1"/>
  <c r="O86" i="26"/>
  <c r="O91" i="26" s="1"/>
  <c r="O96" i="26" s="1"/>
  <c r="O137" i="26"/>
  <c r="V132" i="26"/>
  <c r="V60" i="26"/>
  <c r="V65" i="26" s="1"/>
  <c r="V70" i="26" s="1"/>
  <c r="L129" i="26"/>
  <c r="L35" i="26"/>
  <c r="L40" i="26" s="1"/>
  <c r="V133" i="26"/>
  <c r="V61" i="26"/>
  <c r="V66" i="26" s="1"/>
  <c r="V71" i="26" s="1"/>
  <c r="L137" i="26"/>
  <c r="L86" i="26"/>
  <c r="L91" i="26" s="1"/>
  <c r="L96" i="26" s="1"/>
  <c r="Q129" i="26"/>
  <c r="Q35" i="26"/>
  <c r="Q40" i="26" s="1"/>
  <c r="Q137" i="26"/>
  <c r="Q86" i="26"/>
  <c r="Q91" i="26" s="1"/>
  <c r="Q96" i="26" s="1"/>
  <c r="Y18" i="26"/>
  <c r="X90" i="26"/>
  <c r="X95" i="26" s="1"/>
  <c r="Y115" i="26" l="1"/>
  <c r="Y120" i="26" s="1"/>
  <c r="Y116" i="26"/>
  <c r="Y121" i="26" s="1"/>
  <c r="AA106" i="26"/>
  <c r="AA98" i="26"/>
  <c r="AA105" i="26"/>
  <c r="Z110" i="26"/>
  <c r="Z111" i="26"/>
  <c r="A81" i="26"/>
  <c r="D86" i="26" s="1"/>
  <c r="Y19" i="26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32" i="26" s="1"/>
  <c r="AA126" i="26"/>
  <c r="AA48" i="26"/>
  <c r="AA17" i="26"/>
  <c r="AA73" i="26"/>
  <c r="AA29" i="26"/>
  <c r="AA128" i="26" s="1"/>
  <c r="AA14" i="26"/>
  <c r="AA16" i="26"/>
  <c r="AA80" i="26"/>
  <c r="AA136" i="26" s="1"/>
  <c r="AA30" i="26"/>
  <c r="AA129" i="26" s="1"/>
  <c r="AA56" i="26"/>
  <c r="AA133" i="26" s="1"/>
  <c r="AA13" i="26"/>
  <c r="AB7" i="26"/>
  <c r="AA9" i="26"/>
  <c r="AA81" i="26"/>
  <c r="AA137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 l="1"/>
  <c r="D90" i="26" s="1"/>
  <c r="Z115" i="26"/>
  <c r="Z120" i="26" s="1"/>
  <c r="Z116" i="26"/>
  <c r="AA110" i="26"/>
  <c r="AA111" i="26"/>
  <c r="AB105" i="26"/>
  <c r="AB98" i="26"/>
  <c r="AB106" i="26"/>
  <c r="AA85" i="26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26" i="26"/>
  <c r="AB29" i="26"/>
  <c r="AB128" i="26" s="1"/>
  <c r="AB73" i="26"/>
  <c r="AB80" i="26"/>
  <c r="AB136" i="26" s="1"/>
  <c r="AB17" i="26"/>
  <c r="AB56" i="26"/>
  <c r="AB133" i="26" s="1"/>
  <c r="AB13" i="26"/>
  <c r="AB55" i="26"/>
  <c r="AB132" i="26" s="1"/>
  <c r="AB15" i="26"/>
  <c r="AB81" i="26"/>
  <c r="AB137" i="26" s="1"/>
  <c r="AC7" i="26"/>
  <c r="AB30" i="26"/>
  <c r="AB129" i="26" s="1"/>
  <c r="AB12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A86" i="26" l="1"/>
  <c r="A90" i="26" s="1"/>
  <c r="D95" i="26" s="1"/>
  <c r="AC105" i="26"/>
  <c r="AC106" i="26"/>
  <c r="AC98" i="26"/>
  <c r="Z121" i="26"/>
  <c r="AB110" i="26"/>
  <c r="AB111" i="26"/>
  <c r="AA115" i="26"/>
  <c r="AA116" i="26"/>
  <c r="AA121" i="26" s="1"/>
  <c r="AB18" i="26"/>
  <c r="AB19" i="26" s="1"/>
  <c r="AC55" i="26"/>
  <c r="AC132" i="26" s="1"/>
  <c r="AC12" i="26"/>
  <c r="AC30" i="26"/>
  <c r="AC129" i="26" s="1"/>
  <c r="AD7" i="26"/>
  <c r="AC56" i="26"/>
  <c r="AC133" i="26" s="1"/>
  <c r="AC80" i="26"/>
  <c r="AC136" i="26" s="1"/>
  <c r="AC13" i="26"/>
  <c r="AC17" i="26"/>
  <c r="AC22" i="26"/>
  <c r="AC14" i="26"/>
  <c r="AC126" i="26"/>
  <c r="AC48" i="26"/>
  <c r="AC9" i="26"/>
  <c r="AC81" i="26"/>
  <c r="AC137" i="26" s="1"/>
  <c r="AC29" i="26"/>
  <c r="AC128" i="26" s="1"/>
  <c r="AC16" i="26"/>
  <c r="AC15" i="26"/>
  <c r="AC73" i="26"/>
  <c r="AB90" i="26"/>
  <c r="AB95" i="26" s="1"/>
  <c r="AB60" i="26"/>
  <c r="AB35" i="26"/>
  <c r="AB34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A91" i="26" l="1"/>
  <c r="D96" i="26" s="1"/>
  <c r="D91" i="26"/>
  <c r="AA120" i="26"/>
  <c r="AB39" i="26"/>
  <c r="AB44" i="26" s="1"/>
  <c r="AB40" i="26"/>
  <c r="AB45" i="26" s="1"/>
  <c r="AB115" i="26"/>
  <c r="AB120" i="26" s="1"/>
  <c r="AB116" i="26"/>
  <c r="AC110" i="26"/>
  <c r="AC111" i="26"/>
  <c r="AB65" i="26"/>
  <c r="AB70" i="26" s="1"/>
  <c r="AD105" i="26"/>
  <c r="AD106" i="26"/>
  <c r="AD98" i="26"/>
  <c r="AC35" i="26"/>
  <c r="AC85" i="26"/>
  <c r="AC61" i="26"/>
  <c r="AC86" i="26"/>
  <c r="AC60" i="26"/>
  <c r="AC34" i="26"/>
  <c r="AD22" i="26"/>
  <c r="AE7" i="26"/>
  <c r="AD48" i="26"/>
  <c r="AD9" i="26"/>
  <c r="AD29" i="26"/>
  <c r="AD128" i="26" s="1"/>
  <c r="AD16" i="26"/>
  <c r="AD126" i="26"/>
  <c r="AD73" i="26"/>
  <c r="AD13" i="26"/>
  <c r="AD56" i="26"/>
  <c r="AD133" i="26" s="1"/>
  <c r="AD55" i="26"/>
  <c r="AD132" i="26" s="1"/>
  <c r="AD81" i="26"/>
  <c r="AD137" i="26" s="1"/>
  <c r="AD12" i="26"/>
  <c r="AD80" i="26"/>
  <c r="AD136" i="26" s="1"/>
  <c r="AD17" i="26"/>
  <c r="AD15" i="26"/>
  <c r="AD30" i="26"/>
  <c r="AD129" i="26" s="1"/>
  <c r="AD14" i="26"/>
  <c r="AC18" i="26"/>
  <c r="A95" i="26" l="1"/>
  <c r="A96" i="26" s="1"/>
  <c r="A100" i="26" s="1"/>
  <c r="A102" i="26" s="1"/>
  <c r="A103" i="26" s="1"/>
  <c r="A105" i="26" s="1"/>
  <c r="AC116" i="26"/>
  <c r="AC121" i="26" s="1"/>
  <c r="AC115" i="26"/>
  <c r="AC120" i="26" s="1"/>
  <c r="AE105" i="26"/>
  <c r="AE106" i="26"/>
  <c r="AE98" i="26"/>
  <c r="AB121" i="26"/>
  <c r="AC19" i="26"/>
  <c r="AD110" i="26"/>
  <c r="AD111" i="26"/>
  <c r="AE73" i="26"/>
  <c r="AE12" i="26"/>
  <c r="AE56" i="26"/>
  <c r="AE133" i="26" s="1"/>
  <c r="AE14" i="26"/>
  <c r="AE48" i="26"/>
  <c r="AE9" i="26"/>
  <c r="AE29" i="26"/>
  <c r="AE128" i="26" s="1"/>
  <c r="AE16" i="26"/>
  <c r="AE17" i="26"/>
  <c r="AE22" i="26"/>
  <c r="AE80" i="26"/>
  <c r="AE136" i="26" s="1"/>
  <c r="AE13" i="26"/>
  <c r="AE126" i="26"/>
  <c r="AE55" i="26"/>
  <c r="AE132" i="26" s="1"/>
  <c r="AF7" i="26"/>
  <c r="AE81" i="26"/>
  <c r="AE137" i="26" s="1"/>
  <c r="AE30" i="26"/>
  <c r="AE129" i="26" s="1"/>
  <c r="AE15" i="26"/>
  <c r="AD18" i="26"/>
  <c r="AD60" i="26"/>
  <c r="AD61" i="26"/>
  <c r="AD34" i="26"/>
  <c r="AD85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D110" i="26" l="1"/>
  <c r="A106" i="26"/>
  <c r="AF106" i="26"/>
  <c r="AF105" i="26"/>
  <c r="AF98" i="26"/>
  <c r="AE111" i="26"/>
  <c r="AE110" i="26"/>
  <c r="AD66" i="26"/>
  <c r="AD71" i="26" s="1"/>
  <c r="AD116" i="26"/>
  <c r="AD115" i="26"/>
  <c r="AD120" i="26" s="1"/>
  <c r="AD19" i="26"/>
  <c r="AD65" i="26"/>
  <c r="AD70" i="26" s="1"/>
  <c r="AF80" i="26"/>
  <c r="AF136" i="26" s="1"/>
  <c r="AF22" i="26"/>
  <c r="AF56" i="26"/>
  <c r="AF133" i="26" s="1"/>
  <c r="AF13" i="26"/>
  <c r="AF48" i="26"/>
  <c r="AF12" i="26"/>
  <c r="AF55" i="26"/>
  <c r="AF132" i="26" s="1"/>
  <c r="AF30" i="26"/>
  <c r="AF129" i="26" s="1"/>
  <c r="AG7" i="26"/>
  <c r="AF81" i="26"/>
  <c r="AF137" i="26" s="1"/>
  <c r="AF14" i="26"/>
  <c r="AF15" i="26"/>
  <c r="AF126" i="26"/>
  <c r="AF17" i="26"/>
  <c r="AF29" i="26"/>
  <c r="AF128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G106" i="26" l="1"/>
  <c r="AG98" i="26"/>
  <c r="AG105" i="26"/>
  <c r="AF111" i="26"/>
  <c r="AF110" i="26"/>
  <c r="AE116" i="26"/>
  <c r="AE121" i="26" s="1"/>
  <c r="AE115" i="26"/>
  <c r="AE120" i="26" s="1"/>
  <c r="AD121" i="26"/>
  <c r="D111" i="26"/>
  <c r="A110" i="26"/>
  <c r="AF18" i="26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36" i="26" s="1"/>
  <c r="AG30" i="26"/>
  <c r="AG129" i="26" s="1"/>
  <c r="AG12" i="26"/>
  <c r="AG56" i="26"/>
  <c r="AG133" i="26" s="1"/>
  <c r="AG14" i="26"/>
  <c r="AG22" i="26"/>
  <c r="AG17" i="26"/>
  <c r="AG48" i="26"/>
  <c r="AG9" i="26"/>
  <c r="AG29" i="26"/>
  <c r="AG128" i="26" s="1"/>
  <c r="AG16" i="26"/>
  <c r="AG81" i="26"/>
  <c r="AG137" i="26" s="1"/>
  <c r="AG13" i="26"/>
  <c r="AG73" i="26"/>
  <c r="AH7" i="26"/>
  <c r="AG126" i="26"/>
  <c r="AG55" i="26"/>
  <c r="AG132" i="26" s="1"/>
  <c r="AG15" i="26"/>
  <c r="AG111" i="26" l="1"/>
  <c r="AG110" i="26"/>
  <c r="AF115" i="26"/>
  <c r="AF120" i="26" s="1"/>
  <c r="AF116" i="26"/>
  <c r="AF121" i="26" s="1"/>
  <c r="AH106" i="26"/>
  <c r="AH105" i="26"/>
  <c r="AH98" i="26"/>
  <c r="D115" i="26"/>
  <c r="A111" i="26"/>
  <c r="AG61" i="26"/>
  <c r="AG86" i="26"/>
  <c r="AG34" i="26"/>
  <c r="AG35" i="26"/>
  <c r="AG19" i="26"/>
  <c r="AG60" i="26"/>
  <c r="AG85" i="26"/>
  <c r="AH55" i="26"/>
  <c r="AH132" i="26" s="1"/>
  <c r="AI7" i="26"/>
  <c r="AH80" i="26"/>
  <c r="AH136" i="26" s="1"/>
  <c r="AH9" i="26"/>
  <c r="AH81" i="26"/>
  <c r="AH137" i="26" s="1"/>
  <c r="AH13" i="26"/>
  <c r="AH48" i="26"/>
  <c r="AH56" i="26"/>
  <c r="AH133" i="26" s="1"/>
  <c r="AH29" i="26"/>
  <c r="AH128" i="26" s="1"/>
  <c r="AH22" i="26"/>
  <c r="AH30" i="26"/>
  <c r="AH129" i="26" s="1"/>
  <c r="AH15" i="26"/>
  <c r="AH126" i="26"/>
  <c r="AH17" i="26"/>
  <c r="AH12" i="26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110" i="26" l="1"/>
  <c r="AH111" i="26"/>
  <c r="AG115" i="26"/>
  <c r="AG120" i="26" s="1"/>
  <c r="AG116" i="26"/>
  <c r="AG121" i="26" s="1"/>
  <c r="D116" i="26"/>
  <c r="A115" i="26"/>
  <c r="AI106" i="26"/>
  <c r="AI98" i="26"/>
  <c r="AI105" i="26"/>
  <c r="AH18" i="26"/>
  <c r="AH60" i="26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34" i="26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36" i="26" s="1"/>
  <c r="AJ7" i="26"/>
  <c r="AI56" i="26"/>
  <c r="AI133" i="26" s="1"/>
  <c r="AI9" i="26"/>
  <c r="AI81" i="26"/>
  <c r="AI137" i="26" s="1"/>
  <c r="AI15" i="26"/>
  <c r="AI30" i="26"/>
  <c r="AI129" i="26" s="1"/>
  <c r="AI12" i="26"/>
  <c r="AI14" i="26"/>
  <c r="AI55" i="26"/>
  <c r="AI132" i="26" s="1"/>
  <c r="AI22" i="26"/>
  <c r="AI29" i="26"/>
  <c r="AI128" i="26" s="1"/>
  <c r="AI126" i="26"/>
  <c r="AI16" i="26"/>
  <c r="AI48" i="26"/>
  <c r="AI73" i="26"/>
  <c r="AI13" i="26"/>
  <c r="AI17" i="26"/>
  <c r="D120" i="26" l="1"/>
  <c r="A116" i="26"/>
  <c r="AI110" i="26"/>
  <c r="AI111" i="26"/>
  <c r="AH19" i="26"/>
  <c r="AH115" i="26"/>
  <c r="AH120" i="26" s="1"/>
  <c r="AH116" i="26"/>
  <c r="AH121" i="26" s="1"/>
  <c r="AJ98" i="26"/>
  <c r="AJ105" i="26"/>
  <c r="AJ106" i="26"/>
  <c r="AH39" i="26"/>
  <c r="AH44" i="26" s="1"/>
  <c r="AH40" i="26"/>
  <c r="AH45" i="26" s="1"/>
  <c r="AI18" i="26"/>
  <c r="AI34" i="26"/>
  <c r="AI39" i="26" s="1"/>
  <c r="AI44" i="26" s="1"/>
  <c r="AI86" i="26"/>
  <c r="AI85" i="26"/>
  <c r="AI61" i="26"/>
  <c r="AI35" i="26"/>
  <c r="AI60" i="26"/>
  <c r="AJ22" i="26"/>
  <c r="AJ14" i="26"/>
  <c r="AJ13" i="26"/>
  <c r="AJ126" i="26"/>
  <c r="AJ48" i="26"/>
  <c r="AJ9" i="26"/>
  <c r="AJ80" i="26"/>
  <c r="AJ136" i="26" s="1"/>
  <c r="AJ29" i="26"/>
  <c r="AJ128" i="26" s="1"/>
  <c r="AJ16" i="26"/>
  <c r="AJ56" i="26"/>
  <c r="AJ133" i="26" s="1"/>
  <c r="AJ17" i="26"/>
  <c r="AJ81" i="26"/>
  <c r="AJ137" i="26" s="1"/>
  <c r="AJ30" i="26"/>
  <c r="AJ129" i="26" s="1"/>
  <c r="AK7" i="26"/>
  <c r="AJ55" i="26"/>
  <c r="AJ132" i="26" s="1"/>
  <c r="AJ15" i="26"/>
  <c r="AJ73" i="26"/>
  <c r="AJ12" i="26"/>
  <c r="AI19" i="26" l="1"/>
  <c r="AI115" i="26"/>
  <c r="AI120" i="26" s="1"/>
  <c r="AI116" i="26"/>
  <c r="AI121" i="26" s="1"/>
  <c r="AJ110" i="26"/>
  <c r="AJ111" i="26"/>
  <c r="AK105" i="26"/>
  <c r="AK106" i="26"/>
  <c r="AK98" i="26"/>
  <c r="AI90" i="26"/>
  <c r="AI95" i="26" s="1"/>
  <c r="D121" i="26"/>
  <c r="A120" i="26"/>
  <c r="A121" i="26" s="1"/>
  <c r="AI65" i="26"/>
  <c r="AI70" i="26" s="1"/>
  <c r="AI40" i="26"/>
  <c r="AI45" i="26" s="1"/>
  <c r="AI66" i="26"/>
  <c r="AI71" i="26" s="1"/>
  <c r="AI91" i="26"/>
  <c r="AI96" i="26" s="1"/>
  <c r="AJ18" i="26"/>
  <c r="AK126" i="26"/>
  <c r="AK29" i="26"/>
  <c r="AK128" i="26" s="1"/>
  <c r="AK16" i="26"/>
  <c r="AK81" i="26"/>
  <c r="AK137" i="26" s="1"/>
  <c r="AK56" i="26"/>
  <c r="AK133" i="26" s="1"/>
  <c r="AL7" i="26"/>
  <c r="AK73" i="26"/>
  <c r="AK15" i="26"/>
  <c r="AK55" i="26"/>
  <c r="AK132" i="26" s="1"/>
  <c r="AK12" i="26"/>
  <c r="AK30" i="26"/>
  <c r="AK129" i="26" s="1"/>
  <c r="AK14" i="26"/>
  <c r="AK80" i="26"/>
  <c r="AK136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91" i="26" s="1"/>
  <c r="AJ96" i="26" s="1"/>
  <c r="AJ60" i="26"/>
  <c r="AJ65" i="26" s="1"/>
  <c r="AJ70" i="26" s="1"/>
  <c r="AJ35" i="26"/>
  <c r="AJ34" i="26"/>
  <c r="AJ39" i="26" s="1"/>
  <c r="AJ44" i="26" s="1"/>
  <c r="AL105" i="26" l="1"/>
  <c r="AL106" i="26"/>
  <c r="AL98" i="26"/>
  <c r="AK110" i="26"/>
  <c r="AK111" i="26"/>
  <c r="AJ19" i="26"/>
  <c r="AJ115" i="26"/>
  <c r="AJ120" i="26" s="1"/>
  <c r="AJ116" i="26"/>
  <c r="AJ121" i="26" s="1"/>
  <c r="AJ40" i="26"/>
  <c r="AJ45" i="26" s="1"/>
  <c r="AK18" i="26"/>
  <c r="AK86" i="26"/>
  <c r="AK34" i="26"/>
  <c r="AK60" i="26"/>
  <c r="AK19" i="26"/>
  <c r="AK35" i="26"/>
  <c r="AK85" i="26"/>
  <c r="AK61" i="26"/>
  <c r="AL81" i="26"/>
  <c r="AL137" i="26" s="1"/>
  <c r="AL15" i="26"/>
  <c r="AL80" i="26"/>
  <c r="AL136" i="26" s="1"/>
  <c r="AL12" i="26"/>
  <c r="AL30" i="26"/>
  <c r="AL129" i="26" s="1"/>
  <c r="AL14" i="26"/>
  <c r="AL55" i="26"/>
  <c r="AL132" i="26" s="1"/>
  <c r="AL9" i="26"/>
  <c r="AL73" i="26"/>
  <c r="AL17" i="26"/>
  <c r="AL22" i="26"/>
  <c r="AL16" i="26"/>
  <c r="AL126" i="26"/>
  <c r="AL48" i="26"/>
  <c r="AL13" i="26"/>
  <c r="AL56" i="26"/>
  <c r="AL133" i="26" s="1"/>
  <c r="AL29" i="26"/>
  <c r="AL128" i="26" s="1"/>
  <c r="AM7" i="26"/>
  <c r="AL110" i="26" l="1"/>
  <c r="AL111" i="26"/>
  <c r="AK116" i="26"/>
  <c r="AK121" i="26" s="1"/>
  <c r="AK115" i="26"/>
  <c r="AK120" i="26" s="1"/>
  <c r="AM105" i="26"/>
  <c r="AM106" i="26"/>
  <c r="AM98" i="26"/>
  <c r="AL86" i="26"/>
  <c r="AL60" i="26"/>
  <c r="AL85" i="26"/>
  <c r="AL34" i="26"/>
  <c r="AL35" i="26"/>
  <c r="AL61" i="26"/>
  <c r="AL18" i="26"/>
  <c r="AM81" i="26"/>
  <c r="AM137" i="26" s="1"/>
  <c r="AM12" i="26"/>
  <c r="AM126" i="26"/>
  <c r="AM73" i="26"/>
  <c r="AM22" i="26"/>
  <c r="AM55" i="26"/>
  <c r="AM132" i="26" s="1"/>
  <c r="AM14" i="26"/>
  <c r="E14" i="26" s="1"/>
  <c r="AM56" i="26"/>
  <c r="AM133" i="26" s="1"/>
  <c r="AM80" i="26"/>
  <c r="AM136" i="26" s="1"/>
  <c r="AM9" i="26"/>
  <c r="AM48" i="26"/>
  <c r="AM16" i="26"/>
  <c r="E16" i="26" s="1"/>
  <c r="AM30" i="26"/>
  <c r="AM129" i="26" s="1"/>
  <c r="AM29" i="26"/>
  <c r="AM128" i="26" s="1"/>
  <c r="AM15" i="26"/>
  <c r="E15" i="26" s="1"/>
  <c r="AM17" i="26"/>
  <c r="E17" i="26" s="1"/>
  <c r="AM13" i="26"/>
  <c r="E13" i="26" s="1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19" i="26" l="1"/>
  <c r="AL116" i="26"/>
  <c r="AL121" i="26" s="1"/>
  <c r="AL115" i="26"/>
  <c r="AL120" i="26" s="1"/>
  <c r="AM121" i="26"/>
  <c r="AM111" i="26"/>
  <c r="E111" i="26" s="1"/>
  <c r="E106" i="26" s="1"/>
  <c r="AM120" i="26"/>
  <c r="AM110" i="26"/>
  <c r="E110" i="26" s="1"/>
  <c r="E105" i="26" s="1"/>
  <c r="AL90" i="26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AM116" i="26" l="1"/>
  <c r="E116" i="26" s="1"/>
  <c r="AM115" i="26"/>
  <c r="E115" i="26" s="1"/>
  <c r="E120" i="26" s="1"/>
  <c r="E56" i="26"/>
  <c r="AM66" i="26"/>
  <c r="E66" i="26" s="1"/>
  <c r="AM39" i="26"/>
  <c r="E39" i="26" s="1"/>
  <c r="E44" i="26" s="1"/>
  <c r="AM40" i="26"/>
  <c r="E40" i="26" s="1"/>
  <c r="C5" i="24" s="1"/>
  <c r="C19" i="24" s="1"/>
  <c r="AM90" i="26"/>
  <c r="E90" i="26" s="1"/>
  <c r="E95" i="26" s="1"/>
  <c r="E18" i="26"/>
  <c r="E19" i="26" s="1"/>
  <c r="AM91" i="26"/>
  <c r="E91" i="26" s="1"/>
  <c r="C4" i="24" s="1"/>
  <c r="C18" i="24" s="1"/>
  <c r="AM65" i="26"/>
  <c r="E65" i="26" s="1"/>
  <c r="E70" i="26" s="1"/>
  <c r="E29" i="26"/>
  <c r="E80" i="26"/>
  <c r="E81" i="26"/>
  <c r="E30" i="26"/>
  <c r="C7" i="24" l="1"/>
  <c r="C21" i="24" s="1"/>
  <c r="E121" i="26"/>
  <c r="D7" i="24" s="1"/>
  <c r="D21" i="24" s="1"/>
  <c r="E45" i="26"/>
  <c r="D5" i="24" s="1"/>
  <c r="D19" i="24" s="1"/>
  <c r="E71" i="26"/>
  <c r="D6" i="24" s="1"/>
  <c r="E96" i="26"/>
  <c r="D4" i="24" s="1"/>
  <c r="D18" i="24" s="1"/>
</calcChain>
</file>

<file path=xl/sharedStrings.xml><?xml version="1.0" encoding="utf-8"?>
<sst xmlns="http://schemas.openxmlformats.org/spreadsheetml/2006/main" count="241" uniqueCount="127">
  <si>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</si>
  <si>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</si>
  <si>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</si>
  <si>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</si>
  <si>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</si>
  <si>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</si>
  <si>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</si>
  <si>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</si>
  <si>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</si>
  <si>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</si>
  <si>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</si>
  <si>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</si>
  <si>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</si>
  <si>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</si>
  <si>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</si>
  <si>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</si>
  <si>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</si>
  <si>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</si>
  <si>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</si>
  <si>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</si>
  <si>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</si>
  <si>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</si>
  <si>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</si>
  <si>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</si>
  <si>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</si>
  <si>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</si>
  <si>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</si>
  <si>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</si>
  <si>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</si>
  <si>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</si>
  <si>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</si>
  <si>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</si>
  <si>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</si>
  <si>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</si>
  <si>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</si>
  <si>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</si>
  <si>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</si>
  <si>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</si>
  <si>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</si>
  <si>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</si>
  <si>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</si>
  <si>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</si>
  <si>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</si>
  <si>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</si>
  <si>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</si>
  <si>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</si>
  <si>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</si>
  <si>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</si>
  <si>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</si>
  <si>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</si>
  <si>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</si>
  <si>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</si>
  <si>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</si>
  <si>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</si>
  <si>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</si>
  <si>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</si>
  <si>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</si>
  <si>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</si>
  <si>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</si>
  <si>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</si>
  <si>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</si>
  <si>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</si>
  <si>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</si>
  <si>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</si>
  <si>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</si>
  <si>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</si>
  <si>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</si>
  <si>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</si>
  <si>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</si>
  <si>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</si>
  <si>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</si>
  <si>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</si>
  <si>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</si>
  <si>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</si>
  <si>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</si>
  <si>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</si>
  <si>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</si>
  <si>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</si>
  <si>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</si>
  <si>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</si>
  <si>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</si>
  <si>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</si>
  <si>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</si>
  <si>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</si>
  <si>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</si>
  <si>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</si>
  <si>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Formula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</si>
  <si>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</si>
  <si>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</si>
  <si>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</si>
  <si>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</si>
  <si>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</si>
  <si>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</si>
  <si>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</si>
  <si>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</si>
  <si>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</si>
  <si>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</si>
  <si>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</si>
  <si>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</si>
  <si>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</si>
  <si>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</si>
  <si>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</si>
  <si>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</si>
  <si>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</si>
  <si>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</si>
  <si>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</si>
  <si>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</si>
  <si>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</si>
  <si>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</si>
  <si>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</si>
  <si>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t>Figure 2</t>
  </si>
  <si>
    <t>Sets 2040 basis the match 2039, removing the outlier</t>
  </si>
  <si>
    <t>Table 1 Foote Creek North 110%PTC</t>
  </si>
  <si>
    <t>Table 1 Foote Creek North 60%PTC</t>
  </si>
  <si>
    <t>Foote Creek North Case 2</t>
  </si>
  <si>
    <t>High Natural Gas, High CO2</t>
  </si>
  <si>
    <t>Medium Natural Gas, Medium CO2</t>
  </si>
  <si>
    <t>Low Natural Gas, No CO2</t>
  </si>
  <si>
    <t>Table 1 Foote Creek North 110% vs 60%PTC</t>
  </si>
  <si>
    <t>$38/MWh</t>
  </si>
  <si>
    <t>$25/MWh</t>
  </si>
  <si>
    <t>($8/MWh)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</si>
  <si>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</si>
  <si>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</si>
  <si>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</si>
  <si>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Medium Natural Gas, SCGHG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</si>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</sst>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5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  <xf numFmtId="8" fontId="10" fillId="0" borderId="0" xfId="0" applyNumberFormat="1" applyFont="1"/>
    <xf numFmtId="171" fontId="19" fillId="0" borderId="25" xfId="0" applyNumberFormat="1" applyFont="1" applyBorder="1" applyAlignment="1">
      <alignment horizontal="center"/>
    </xf>
    <xf numFmtId="7" fontId="2" fillId="0" borderId="0" xfId="0" applyNumberFormat="1" applyFont="1" applyFill="1" applyAlignment="1">
      <alignment horizontal="center"/>
    </xf>
    <xf numFmtId="7" fontId="2" fillId="2" borderId="0" xfId="0" applyNumberFormat="1" applyFont="1" applyFill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System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System Costs'!$E$1:$X$1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'Change in System Costs'!$E$2:$X$2</c:f>
              <c:numCache>
                <c:formatCode>"$"#,##0_);\("$"#,##0\)</c:formatCode>
                <c:ptCount val="20"/>
                <c:pt idx="2">
                  <c:v>-0.7436060988642399</c:v>
                </c:pt>
                <c:pt idx="3">
                  <c:v>-1.6755929951612334</c:v>
                </c:pt>
                <c:pt idx="4">
                  <c:v>-2.265232500480113</c:v>
                </c:pt>
                <c:pt idx="5">
                  <c:v>-3.4965497043210143</c:v>
                </c:pt>
                <c:pt idx="6">
                  <c:v>-3.8344390065267184</c:v>
                </c:pt>
                <c:pt idx="7">
                  <c:v>-4.7219752344222989</c:v>
                </c:pt>
                <c:pt idx="8">
                  <c:v>-6.9960631839789329</c:v>
                </c:pt>
                <c:pt idx="9">
                  <c:v>-7.5544501793003338</c:v>
                </c:pt>
                <c:pt idx="10">
                  <c:v>-8.0600928629393032</c:v>
                </c:pt>
                <c:pt idx="11">
                  <c:v>-9.0151244923198703</c:v>
                </c:pt>
                <c:pt idx="12">
                  <c:v>-7.4280147343456475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21"/>
  <sheetViews>
    <sheetView showGridLines="0" tabSelected="1" zoomScale="90" zoomScaleNormal="90" workbookViewId="0">
      <selection activeCell="B2" sqref="B2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112</v>
      </c>
    </row>
    <row r="3" spans="2:4" ht="93.75" customHeight="1" thickBot="1" x14ac:dyDescent="0.3">
      <c r="B3" s="151"/>
      <c r="C3" s="148" t="s">
        <v>108</v>
      </c>
      <c r="D3" s="152" t="s">
        <v>104</v>
      </c>
    </row>
    <row r="4" spans="2:4" ht="19.5" thickBot="1" x14ac:dyDescent="0.3">
      <c r="B4" s="153" t="s">
        <v>107</v>
      </c>
      <c r="C4" s="154">
        <f>'FC North Economics'!$E$91</f>
        <v>-104.22516479410393</v>
      </c>
      <c r="D4" s="171">
        <f>-'FC North Economics'!$E$96</f>
        <v>48.650823523551729</v>
      </c>
    </row>
    <row r="5" spans="2:4" ht="19.5" thickBot="1" x14ac:dyDescent="0.3">
      <c r="B5" s="153" t="s">
        <v>105</v>
      </c>
      <c r="C5" s="154">
        <f>'FC North Economics'!$E$40</f>
        <v>-76.486793424154044</v>
      </c>
      <c r="D5" s="171">
        <f>-'FC North Economics'!$E$45</f>
        <v>35.702946559134467</v>
      </c>
    </row>
    <row r="6" spans="2:4" ht="19.5" thickBot="1" x14ac:dyDescent="0.3">
      <c r="B6" s="150" t="s">
        <v>106</v>
      </c>
      <c r="C6" s="155">
        <f>'FC North Economics'!$E$66</f>
        <v>-6.3284098748039082</v>
      </c>
      <c r="D6" s="171">
        <f>-'FC North Economics'!$E$71</f>
        <v>2.9540116593915338</v>
      </c>
    </row>
    <row r="7" spans="2:4" ht="19.5" thickBot="1" x14ac:dyDescent="0.3">
      <c r="B7" s="153" t="s">
        <v>125</v>
      </c>
      <c r="C7" s="155">
        <f>'FC North Economics'!$E$116</f>
        <v>-166.18668758078121</v>
      </c>
      <c r="D7" s="171">
        <f>-'FC North Economics'!$E$121</f>
        <v>77.573580482490073</v>
      </c>
    </row>
    <row r="9" spans="2:4" ht="15.75" thickBot="1" x14ac:dyDescent="0.3">
      <c r="B9" t="s">
        <v>113</v>
      </c>
      <c r="C9"/>
      <c r="D9"/>
    </row>
    <row r="10" spans="2:4" ht="79.5" thickBot="1" x14ac:dyDescent="0.3">
      <c r="B10" s="151"/>
      <c r="C10" s="148" t="s">
        <v>108</v>
      </c>
      <c r="D10" s="152" t="s">
        <v>104</v>
      </c>
    </row>
    <row r="11" spans="2:4" ht="16.5" thickBot="1" x14ac:dyDescent="0.3">
      <c r="B11" s="153" t="s">
        <v>115</v>
      </c>
      <c r="C11" s="154">
        <v>-80.804704578303756</v>
      </c>
      <c r="D11" s="171">
        <v>37.71848603048867</v>
      </c>
    </row>
    <row r="12" spans="2:4" ht="16.5" thickBot="1" x14ac:dyDescent="0.3">
      <c r="B12" s="153" t="s">
        <v>116</v>
      </c>
      <c r="C12" s="154">
        <v>-53.066333208353882</v>
      </c>
      <c r="D12" s="171">
        <v>24.770609066071408</v>
      </c>
    </row>
    <row r="13" spans="2:4" ht="16.5" thickBot="1" x14ac:dyDescent="0.3">
      <c r="B13" s="150" t="s">
        <v>117</v>
      </c>
      <c r="C13" s="155">
        <v>17.092050340996256</v>
      </c>
      <c r="D13" s="171">
        <v>-7.9783258336715219</v>
      </c>
    </row>
    <row r="14" spans="2:4" ht="16.5" thickBot="1" x14ac:dyDescent="0.3">
      <c r="B14" s="153" t="s">
        <v>125</v>
      </c>
      <c r="C14" s="155">
        <v>-142.76622736498101</v>
      </c>
      <c r="D14" s="171">
        <v>66.641242989426999</v>
      </c>
    </row>
    <row r="16" spans="2:4" ht="15.75" thickBot="1" x14ac:dyDescent="0.3">
      <c r="B16" t="s">
        <v>118</v>
      </c>
      <c r="C16"/>
      <c r="D16"/>
    </row>
    <row r="17" spans="2:4" ht="79.5" thickBot="1" x14ac:dyDescent="0.3">
      <c r="B17" s="151"/>
      <c r="C17" s="148" t="s">
        <v>108</v>
      </c>
      <c r="D17" s="152" t="s">
        <v>104</v>
      </c>
    </row>
    <row r="18" spans="2:4" ht="16.5" thickBot="1" x14ac:dyDescent="0.3">
      <c r="B18" s="153" t="s">
        <v>115</v>
      </c>
      <c r="C18" s="154">
        <f t="shared" ref="C18:D21" si="0">C4-C11</f>
        <v>-23.420460215800176</v>
      </c>
      <c r="D18" s="171">
        <f t="shared" si="0"/>
        <v>10.932337493063059</v>
      </c>
    </row>
    <row r="19" spans="2:4" ht="16.5" thickBot="1" x14ac:dyDescent="0.3">
      <c r="B19" s="153" t="s">
        <v>116</v>
      </c>
      <c r="C19" s="154">
        <f t="shared" si="0"/>
        <v>-23.420460215800162</v>
      </c>
      <c r="D19" s="171">
        <f t="shared" si="0"/>
        <v>10.932337493063059</v>
      </c>
    </row>
    <row r="20" spans="2:4" ht="16.5" thickBot="1" x14ac:dyDescent="0.3">
      <c r="B20" s="150" t="s">
        <v>117</v>
      </c>
      <c r="C20" s="154">
        <f t="shared" si="0"/>
        <v>-23.420460215800162</v>
      </c>
      <c r="D20" s="171">
        <f t="shared" si="0"/>
        <v>10.932337493063056</v>
      </c>
    </row>
    <row r="21" spans="2:4" ht="16.5" thickBot="1" x14ac:dyDescent="0.3">
      <c r="B21" s="153" t="s">
        <v>125</v>
      </c>
      <c r="C21" s="154">
        <f t="shared" si="0"/>
        <v>-23.420460215800205</v>
      </c>
      <c r="D21" s="171">
        <f t="shared" si="0"/>
        <v>10.932337493063073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39"/>
  <sheetViews>
    <sheetView view="pageLayout" zoomScale="70" zoomScaleNormal="85" zoomScalePageLayoutView="70" workbookViewId="0"/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customWidth="1" outlineLevel="1"/>
    <col min="8" max="8" width="9.140625" style="1" customWidth="1"/>
    <col min="9" max="11" width="9.140625" style="1"/>
    <col min="12" max="12" width="9.28515625" style="1" customWidth="1"/>
    <col min="13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3" t="s">
        <v>0</v>
      </c>
      <c r="D2" s="8">
        <v>6.88E-2</v>
      </c>
      <c r="F2" s="164"/>
      <c r="G2" s="164"/>
      <c r="H2" s="169" t="s">
        <v>111</v>
      </c>
      <c r="I2" s="169"/>
      <c r="J2" s="169"/>
      <c r="K2" s="169"/>
      <c r="L2" s="169"/>
      <c r="M2" s="169"/>
    </row>
    <row r="3" spans="1:39" x14ac:dyDescent="0.25">
      <c r="C3" s="163" t="s">
        <v>1</v>
      </c>
      <c r="D3" s="11">
        <v>2.155E-2</v>
      </c>
      <c r="F3" s="164"/>
      <c r="G3" s="164"/>
    </row>
    <row r="4" spans="1:39" x14ac:dyDescent="0.25">
      <c r="A4" s="127" t="s">
        <v>82</v>
      </c>
      <c r="B4" s="127"/>
      <c r="C4" s="163" t="s">
        <v>2</v>
      </c>
      <c r="D4" s="7">
        <f>(1+D2)/(1+D3)-1</f>
        <v>4.6253242621506541E-2</v>
      </c>
      <c r="F4" s="164"/>
      <c r="G4" s="164"/>
    </row>
    <row r="5" spans="1:39" x14ac:dyDescent="0.25">
      <c r="A5" s="130" t="s">
        <v>83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 Case 2</v>
      </c>
      <c r="B7" s="134"/>
      <c r="C7" s="129"/>
      <c r="D7" s="141" t="s">
        <v>86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5">
        <f>IFERROR(INDEX('FC North'!$X$14:$X$54,MATCH(F$7,'FC North'!$B$14:$B$54,0),1),0)/1000</f>
        <v>0</v>
      </c>
      <c r="G9" s="165">
        <f>IFERROR(INDEX('FC North'!$X$14:$X$54,MATCH(G$7,'FC North'!$B$14:$B$54,0),1),0)/1000</f>
        <v>0</v>
      </c>
      <c r="H9" s="165">
        <f>IFERROR(INDEX('FC North'!$X$14:$X$54,MATCH(H$7,'FC North'!$B$14:$B$54,0),1),0)/1000</f>
        <v>46.287262577259241</v>
      </c>
      <c r="I9" s="165">
        <f>IFERROR(INDEX('FC North'!$X$14:$X$54,MATCH(I$7,'FC North'!$B$14:$B$54,0),1),0)/1000</f>
        <v>199.33125103338799</v>
      </c>
      <c r="J9" s="165">
        <f>IFERROR(INDEX('FC North'!$X$14:$X$54,MATCH(J$7,'FC North'!$B$14:$B$54,0),1),0)/1000</f>
        <v>198.5840000000006</v>
      </c>
      <c r="K9" s="165">
        <f>IFERROR(INDEX('FC North'!$X$14:$X$54,MATCH(K$7,'FC North'!$B$14:$B$54,0),1),0)/1000</f>
        <v>198.5840000000006</v>
      </c>
      <c r="L9" s="165">
        <f>IFERROR(INDEX('FC North'!$X$14:$X$54,MATCH(L$7,'FC North'!$B$14:$B$54,0),1),0)/1000</f>
        <v>198.5840000000006</v>
      </c>
      <c r="M9" s="165">
        <f>IFERROR(INDEX('FC North'!$X$14:$X$54,MATCH(M$7,'FC North'!$B$14:$B$54,0),1),0)/1000</f>
        <v>199.33125103338799</v>
      </c>
      <c r="N9" s="165">
        <f>IFERROR(INDEX('FC North'!$X$14:$X$54,MATCH(N$7,'FC North'!$B$14:$B$54,0),1),0)/1000</f>
        <v>198.5840000000006</v>
      </c>
      <c r="O9" s="165">
        <f>IFERROR(INDEX('FC North'!$X$14:$X$54,MATCH(O$7,'FC North'!$B$14:$B$54,0),1),0)/1000</f>
        <v>198.5840000000006</v>
      </c>
      <c r="P9" s="165">
        <f>IFERROR(INDEX('FC North'!$X$14:$X$54,MATCH(P$7,'FC North'!$B$14:$B$54,0),1),0)/1000</f>
        <v>198.5840000000006</v>
      </c>
      <c r="Q9" s="165">
        <f>IFERROR(INDEX('FC North'!$X$14:$X$54,MATCH(Q$7,'FC North'!$B$14:$B$54,0),1),0)/1000</f>
        <v>199.33125103338799</v>
      </c>
      <c r="R9" s="165">
        <f>IFERROR(INDEX('FC North'!$X$14:$X$54,MATCH(R$7,'FC North'!$B$14:$B$54,0),1),0)/1000</f>
        <v>198.5840000000006</v>
      </c>
      <c r="S9" s="165">
        <f>IFERROR(INDEX('FC North'!$X$14:$X$54,MATCH(S$7,'FC North'!$B$14:$B$54,0),1),0)/1000</f>
        <v>198.5840000000006</v>
      </c>
      <c r="T9" s="165">
        <f>IFERROR(INDEX('FC North'!$X$14:$X$54,MATCH(T$7,'FC North'!$B$14:$B$54,0),1),0)/1000</f>
        <v>198.5840000000006</v>
      </c>
      <c r="U9" s="165">
        <f>IFERROR(INDEX('FC North'!$X$14:$X$54,MATCH(U$7,'FC North'!$B$14:$B$54,0),1),0)/1000</f>
        <v>199.33125103338799</v>
      </c>
      <c r="V9" s="165">
        <f>IFERROR(INDEX('FC North'!$X$14:$X$54,MATCH(V$7,'FC North'!$B$14:$B$54,0),1),0)/1000</f>
        <v>198.5840000000006</v>
      </c>
      <c r="W9" s="165">
        <f>IFERROR(INDEX('FC North'!$X$14:$X$54,MATCH(W$7,'FC North'!$B$14:$B$54,0),1),0)/1000</f>
        <v>198.5840000000006</v>
      </c>
      <c r="X9" s="165">
        <f>IFERROR(INDEX('FC North'!$X$14:$X$54,MATCH(X$7,'FC North'!$B$14:$B$54,0),1),0)/1000</f>
        <v>198.5840000000006</v>
      </c>
      <c r="Y9" s="165">
        <f>IFERROR(INDEX('FC North'!$X$14:$X$54,MATCH(Y$7,'FC North'!$B$14:$B$54,0),1),0)/1000</f>
        <v>199.33125103338799</v>
      </c>
      <c r="Z9" s="165">
        <f>IFERROR(INDEX('FC North'!$X$14:$X$54,MATCH(Z$7,'FC North'!$B$14:$B$54,0),1),0)/1000</f>
        <v>198.5840000000006</v>
      </c>
      <c r="AA9" s="165">
        <f>IFERROR(INDEX('FC North'!$X$14:$X$54,MATCH(AA$7,'FC North'!$B$14:$B$54,0),1),0)/1000</f>
        <v>198.5840000000006</v>
      </c>
      <c r="AB9" s="165">
        <f>IFERROR(INDEX('FC North'!$X$14:$X$54,MATCH(AB$7,'FC North'!$B$14:$B$54,0),1),0)/1000</f>
        <v>198.5840000000006</v>
      </c>
      <c r="AC9" s="165">
        <f>IFERROR(INDEX('FC North'!$X$14:$X$54,MATCH(AC$7,'FC North'!$B$14:$B$54,0),1),0)/1000</f>
        <v>199.33125103338799</v>
      </c>
      <c r="AD9" s="165">
        <f>IFERROR(INDEX('FC North'!$X$14:$X$54,MATCH(AD$7,'FC North'!$B$14:$B$54,0),1),0)/1000</f>
        <v>198.5840000000006</v>
      </c>
      <c r="AE9" s="165">
        <f>IFERROR(INDEX('FC North'!$X$14:$X$54,MATCH(AE$7,'FC North'!$B$14:$B$54,0),1),0)/1000</f>
        <v>198.5840000000006</v>
      </c>
      <c r="AF9" s="165">
        <f>IFERROR(INDEX('FC North'!$X$14:$X$54,MATCH(AF$7,'FC North'!$B$14:$B$54,0),1),0)/1000</f>
        <v>198.5840000000006</v>
      </c>
      <c r="AG9" s="165">
        <f>IFERROR(INDEX('FC North'!$X$14:$X$54,MATCH(AG$7,'FC North'!$B$14:$B$54,0),1),0)/1000</f>
        <v>199.33125103338799</v>
      </c>
      <c r="AH9" s="165">
        <f>IFERROR(INDEX('FC North'!$X$14:$X$54,MATCH(AH$7,'FC North'!$B$14:$B$54,0),1),0)/1000</f>
        <v>198.5840000000006</v>
      </c>
      <c r="AI9" s="165">
        <f>IFERROR(INDEX('FC North'!$X$14:$X$54,MATCH(AI$7,'FC North'!$B$14:$B$54,0),1),0)/1000</f>
        <v>198.5840000000006</v>
      </c>
      <c r="AJ9" s="165">
        <f>IFERROR(INDEX('FC North'!$X$14:$X$54,MATCH(AJ$7,'FC North'!$B$14:$B$54,0),1),0)/1000</f>
        <v>198.5840000000006</v>
      </c>
      <c r="AK9" s="165">
        <f>IFERROR(INDEX('FC North'!$X$14:$X$54,MATCH(AK$7,'FC North'!$B$14:$B$54,0),1),0)/1000</f>
        <v>187.75943538907322</v>
      </c>
      <c r="AL9" s="165">
        <f>IFERROR(INDEX('FC North'!$X$14:$X$54,MATCH(AL$7,'FC North'!$B$14:$B$54,0),1),0)/1000</f>
        <v>114.22255306705603</v>
      </c>
      <c r="AM9" s="165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6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6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6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6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6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6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6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6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6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6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6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6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6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6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6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6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6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6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6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6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6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6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6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6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6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6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6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6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6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6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6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6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6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6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-51.52509979579861</v>
      </c>
      <c r="F13" s="166">
        <f>-IFERROR(INDEX('FC North'!$F$14:$F$54,MATCH(F$7,'FC North'!$B$14:$B$54,0),1),0)/1000000</f>
        <v>0</v>
      </c>
      <c r="G13" s="166">
        <f>-IFERROR(INDEX('FC North'!$F$14:$F$54,MATCH(G$7,'FC North'!$B$14:$B$54,0),1),0)/1000000</f>
        <v>0</v>
      </c>
      <c r="H13" s="166">
        <f>-IFERROR(INDEX('FC North'!$F$14:$F$54,MATCH(H$7,'FC North'!$B$14:$B$54,0),1),0)/1000000</f>
        <v>-1.7799629969481792</v>
      </c>
      <c r="I13" s="166">
        <f>-IFERROR(INDEX('FC North'!$F$14:$F$54,MATCH(I$7,'FC North'!$B$14:$B$54,0),1),0)/1000000</f>
        <v>-7.92954240360684</v>
      </c>
      <c r="J13" s="166">
        <f>-IFERROR(INDEX('FC North'!$F$14:$F$54,MATCH(J$7,'FC North'!$B$14:$B$54,0),1),0)/1000000</f>
        <v>-7.899816213033783</v>
      </c>
      <c r="K13" s="166">
        <f>-IFERROR(INDEX('FC North'!$F$14:$F$54,MATCH(K$7,'FC North'!$B$14:$B$54,0),1),0)/1000000</f>
        <v>-8.163143420134908</v>
      </c>
      <c r="L13" s="166">
        <f>-IFERROR(INDEX('FC North'!$F$14:$F$54,MATCH(L$7,'FC North'!$B$14:$B$54,0),1),0)/1000000</f>
        <v>-8.4264706272360339</v>
      </c>
      <c r="M13" s="166">
        <f>-IFERROR(INDEX('FC North'!$F$14:$F$54,MATCH(M$7,'FC North'!$B$14:$B$54,0),1),0)/1000000</f>
        <v>-8.4581785638472962</v>
      </c>
      <c r="N13" s="166">
        <f>-IFERROR(INDEX('FC North'!$F$14:$F$54,MATCH(N$7,'FC North'!$B$14:$B$54,0),1),0)/1000000</f>
        <v>-8.6897978343371616</v>
      </c>
      <c r="O13" s="166">
        <f>-IFERROR(INDEX('FC North'!$F$14:$F$54,MATCH(O$7,'FC North'!$B$14:$B$54,0),1),0)/1000000</f>
        <v>-8.9531250414382892</v>
      </c>
      <c r="P13" s="166">
        <f>-IFERROR(INDEX('FC North'!$F$14:$F$54,MATCH(P$7,'FC North'!$B$14:$B$54,0),1),0)/1000000</f>
        <v>-8.9531250414382892</v>
      </c>
      <c r="Q13" s="166">
        <f>-IFERROR(INDEX('FC North'!$F$14:$F$54,MATCH(Q$7,'FC North'!$B$14:$B$54,0),1),0)/1000000</f>
        <v>-9.2511328042079803</v>
      </c>
      <c r="R13" s="166">
        <f>-IFERROR(INDEX('FC North'!$F$14:$F$54,MATCH(R$7,'FC North'!$B$14:$B$54,0),1),0)/1000000</f>
        <v>-7.2701702180496968</v>
      </c>
      <c r="S13" s="166">
        <f>-IFERROR(INDEX('FC North'!$F$14:$F$54,MATCH(S$7,'FC North'!$B$14:$B$54,0),1),0)/1000000</f>
        <v>0</v>
      </c>
      <c r="T13" s="166">
        <f>-IFERROR(INDEX('FC North'!$F$14:$F$54,MATCH(T$7,'FC North'!$B$14:$B$54,0),1),0)/1000000</f>
        <v>0</v>
      </c>
      <c r="U13" s="166">
        <f>-IFERROR(INDEX('FC North'!$F$14:$F$54,MATCH(U$7,'FC North'!$B$14:$B$54,0),1),0)/1000000</f>
        <v>0</v>
      </c>
      <c r="V13" s="166">
        <f>-IFERROR(INDEX('FC North'!$F$14:$F$54,MATCH(V$7,'FC North'!$B$14:$B$54,0),1),0)/1000000</f>
        <v>0</v>
      </c>
      <c r="W13" s="166">
        <f>-IFERROR(INDEX('FC North'!$F$14:$F$54,MATCH(W$7,'FC North'!$B$14:$B$54,0),1),0)/1000000</f>
        <v>0</v>
      </c>
      <c r="X13" s="166">
        <f>-IFERROR(INDEX('FC North'!$F$14:$F$54,MATCH(X$7,'FC North'!$B$14:$B$54,0),1),0)/1000000</f>
        <v>0</v>
      </c>
      <c r="Y13" s="166">
        <f>-IFERROR(INDEX('FC North'!$F$14:$F$54,MATCH(Y$7,'FC North'!$B$14:$B$54,0),1),0)/1000000</f>
        <v>0</v>
      </c>
      <c r="Z13" s="166">
        <f>-IFERROR(INDEX('FC North'!$F$14:$F$54,MATCH(Z$7,'FC North'!$B$14:$B$54,0),1),0)/1000000</f>
        <v>0</v>
      </c>
      <c r="AA13" s="166">
        <f>-IFERROR(INDEX('FC North'!$F$14:$F$54,MATCH(AA$7,'FC North'!$B$14:$B$54,0),1),0)/1000000</f>
        <v>0</v>
      </c>
      <c r="AB13" s="166">
        <f>-IFERROR(INDEX('FC North'!$F$14:$F$54,MATCH(AB$7,'FC North'!$B$14:$B$54,0),1),0)/1000000</f>
        <v>0</v>
      </c>
      <c r="AC13" s="166">
        <f>-IFERROR(INDEX('FC North'!$F$14:$F$54,MATCH(AC$7,'FC North'!$B$14:$B$54,0),1),0)/1000000</f>
        <v>0</v>
      </c>
      <c r="AD13" s="166">
        <f>-IFERROR(INDEX('FC North'!$F$14:$F$54,MATCH(AD$7,'FC North'!$B$14:$B$54,0),1),0)/1000000</f>
        <v>0</v>
      </c>
      <c r="AE13" s="166">
        <f>-IFERROR(INDEX('FC North'!$F$14:$F$54,MATCH(AE$7,'FC North'!$B$14:$B$54,0),1),0)/1000000</f>
        <v>0</v>
      </c>
      <c r="AF13" s="166">
        <f>-IFERROR(INDEX('FC North'!$F$14:$F$54,MATCH(AF$7,'FC North'!$B$14:$B$54,0),1),0)/1000000</f>
        <v>0</v>
      </c>
      <c r="AG13" s="166">
        <f>-IFERROR(INDEX('FC North'!$F$14:$F$54,MATCH(AG$7,'FC North'!$B$14:$B$54,0),1),0)/1000000</f>
        <v>0</v>
      </c>
      <c r="AH13" s="166">
        <f>-IFERROR(INDEX('FC North'!$F$14:$F$54,MATCH(AH$7,'FC North'!$B$14:$B$54,0),1),0)/1000000</f>
        <v>0</v>
      </c>
      <c r="AI13" s="166">
        <f>-IFERROR(INDEX('FC North'!$F$14:$F$54,MATCH(AI$7,'FC North'!$B$14:$B$54,0),1),0)/1000000</f>
        <v>0</v>
      </c>
      <c r="AJ13" s="166">
        <f>-IFERROR(INDEX('FC North'!$F$14:$F$54,MATCH(AJ$7,'FC North'!$B$14:$B$54,0),1),0)/1000000</f>
        <v>0</v>
      </c>
      <c r="AK13" s="166">
        <f>-IFERROR(INDEX('FC North'!$F$14:$F$54,MATCH(AK$7,'FC North'!$B$14:$B$54,0),1),0)/1000000</f>
        <v>0</v>
      </c>
      <c r="AL13" s="166">
        <f>-IFERROR(INDEX('FC North'!$F$14:$F$54,MATCH(AL$7,'FC North'!$B$14:$B$54,0),1),0)/1000000</f>
        <v>0</v>
      </c>
      <c r="AM13" s="166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6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6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6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6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6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6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6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6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6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6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6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6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6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6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6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6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6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6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6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6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6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6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6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6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6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6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6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6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6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6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6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6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6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6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6">
        <f>-IFERROR(INDEX('FC North'!$L$14:$L$54,MATCH(F$7,'FC North'!$B$14:$B$54,0),1),0)/1000000</f>
        <v>0</v>
      </c>
      <c r="G15" s="166">
        <f>-IFERROR(INDEX('FC North'!$L$14:$L$54,MATCH(G$7,'FC North'!$B$14:$B$54,0),1),0)/1000000</f>
        <v>0</v>
      </c>
      <c r="H15" s="166">
        <f>-IFERROR(INDEX('FC North'!$L$14:$L$54,MATCH(H$7,'FC North'!$B$14:$B$54,0),1),0)/1000000</f>
        <v>0</v>
      </c>
      <c r="I15" s="166">
        <f>-IFERROR(INDEX('FC North'!$L$14:$L$54,MATCH(I$7,'FC North'!$B$14:$B$54,0),1),0)/1000000</f>
        <v>0</v>
      </c>
      <c r="J15" s="166">
        <f>-IFERROR(INDEX('FC North'!$L$14:$L$54,MATCH(J$7,'FC North'!$B$14:$B$54,0),1),0)/1000000</f>
        <v>0</v>
      </c>
      <c r="K15" s="166">
        <f>-IFERROR(INDEX('FC North'!$L$14:$L$54,MATCH(K$7,'FC North'!$B$14:$B$54,0),1),0)/1000000</f>
        <v>4.6287262577259243E-2</v>
      </c>
      <c r="L15" s="166">
        <f>-IFERROR(INDEX('FC North'!$L$14:$L$54,MATCH(L$7,'FC North'!$B$14:$B$54,0),1),0)/1000000</f>
        <v>0.19858400000000062</v>
      </c>
      <c r="M15" s="166">
        <f>-IFERROR(INDEX('FC North'!$L$14:$L$54,MATCH(M$7,'FC North'!$B$14:$B$54,0),1),0)/1000000</f>
        <v>0.199331251033388</v>
      </c>
      <c r="N15" s="166">
        <f>-IFERROR(INDEX('FC North'!$L$14:$L$54,MATCH(N$7,'FC North'!$B$14:$B$54,0),1),0)/1000000</f>
        <v>0.19858400000000062</v>
      </c>
      <c r="O15" s="166">
        <f>-IFERROR(INDEX('FC North'!$L$14:$L$54,MATCH(O$7,'FC North'!$B$14:$B$54,0),1),0)/1000000</f>
        <v>0.19858400000000062</v>
      </c>
      <c r="P15" s="166">
        <f>-IFERROR(INDEX('FC North'!$L$14:$L$54,MATCH(P$7,'FC North'!$B$14:$B$54,0),1),0)/1000000</f>
        <v>0.19858400000000062</v>
      </c>
      <c r="Q15" s="166">
        <f>-IFERROR(INDEX('FC North'!$L$14:$L$54,MATCH(Q$7,'FC North'!$B$14:$B$54,0),1),0)/1000000</f>
        <v>0.199331251033388</v>
      </c>
      <c r="R15" s="166">
        <f>-IFERROR(INDEX('FC North'!$L$14:$L$54,MATCH(R$7,'FC North'!$B$14:$B$54,0),1),0)/1000000</f>
        <v>0.19858400000000062</v>
      </c>
      <c r="S15" s="166">
        <f>-IFERROR(INDEX('FC North'!$L$14:$L$54,MATCH(S$7,'FC North'!$B$14:$B$54,0),1),0)/1000000</f>
        <v>0.19858400000000062</v>
      </c>
      <c r="T15" s="166">
        <f>-IFERROR(INDEX('FC North'!$L$14:$L$54,MATCH(T$7,'FC North'!$B$14:$B$54,0),1),0)/1000000</f>
        <v>0.19858400000000062</v>
      </c>
      <c r="U15" s="166">
        <f>-IFERROR(INDEX('FC North'!$L$14:$L$54,MATCH(U$7,'FC North'!$B$14:$B$54,0),1),0)/1000000</f>
        <v>0.199331251033388</v>
      </c>
      <c r="V15" s="166">
        <f>-IFERROR(INDEX('FC North'!$L$14:$L$54,MATCH(V$7,'FC North'!$B$14:$B$54,0),1),0)/1000000</f>
        <v>0.19858400000000062</v>
      </c>
      <c r="W15" s="166">
        <f>-IFERROR(INDEX('FC North'!$L$14:$L$54,MATCH(W$7,'FC North'!$B$14:$B$54,0),1),0)/1000000</f>
        <v>0.19858400000000062</v>
      </c>
      <c r="X15" s="166">
        <f>-IFERROR(INDEX('FC North'!$L$14:$L$54,MATCH(X$7,'FC North'!$B$14:$B$54,0),1),0)/1000000</f>
        <v>0.19858400000000062</v>
      </c>
      <c r="Y15" s="166">
        <f>-IFERROR(INDEX('FC North'!$L$14:$L$54,MATCH(Y$7,'FC North'!$B$14:$B$54,0),1),0)/1000000</f>
        <v>0.199331251033388</v>
      </c>
      <c r="Z15" s="166">
        <f>-IFERROR(INDEX('FC North'!$L$14:$L$54,MATCH(Z$7,'FC North'!$B$14:$B$54,0),1),0)/1000000</f>
        <v>0.19858400000000062</v>
      </c>
      <c r="AA15" s="166">
        <f>-IFERROR(INDEX('FC North'!$L$14:$L$54,MATCH(AA$7,'FC North'!$B$14:$B$54,0),1),0)/1000000</f>
        <v>0.19858400000000062</v>
      </c>
      <c r="AB15" s="166">
        <f>-IFERROR(INDEX('FC North'!$L$14:$L$54,MATCH(AB$7,'FC North'!$B$14:$B$54,0),1),0)/1000000</f>
        <v>0.19858400000000062</v>
      </c>
      <c r="AC15" s="166">
        <f>-IFERROR(INDEX('FC North'!$L$14:$L$54,MATCH(AC$7,'FC North'!$B$14:$B$54,0),1),0)/1000000</f>
        <v>0.199331251033388</v>
      </c>
      <c r="AD15" s="166">
        <f>-IFERROR(INDEX('FC North'!$L$14:$L$54,MATCH(AD$7,'FC North'!$B$14:$B$54,0),1),0)/1000000</f>
        <v>0.19858400000000062</v>
      </c>
      <c r="AE15" s="166">
        <f>-IFERROR(INDEX('FC North'!$L$14:$L$54,MATCH(AE$7,'FC North'!$B$14:$B$54,0),1),0)/1000000</f>
        <v>0.19858400000000062</v>
      </c>
      <c r="AF15" s="166">
        <f>-IFERROR(INDEX('FC North'!$L$14:$L$54,MATCH(AF$7,'FC North'!$B$14:$B$54,0),1),0)/1000000</f>
        <v>0.19858400000000062</v>
      </c>
      <c r="AG15" s="166">
        <f>-IFERROR(INDEX('FC North'!$L$14:$L$54,MATCH(AG$7,'FC North'!$B$14:$B$54,0),1),0)/1000000</f>
        <v>0.199331251033388</v>
      </c>
      <c r="AH15" s="166">
        <f>-IFERROR(INDEX('FC North'!$L$14:$L$54,MATCH(AH$7,'FC North'!$B$14:$B$54,0),1),0)/1000000</f>
        <v>0.19858400000000062</v>
      </c>
      <c r="AI15" s="166">
        <f>-IFERROR(INDEX('FC North'!$L$14:$L$54,MATCH(AI$7,'FC North'!$B$14:$B$54,0),1),0)/1000000</f>
        <v>0.19858400000000062</v>
      </c>
      <c r="AJ15" s="166">
        <f>-IFERROR(INDEX('FC North'!$L$14:$L$54,MATCH(AJ$7,'FC North'!$B$14:$B$54,0),1),0)/1000000</f>
        <v>0.19858400000000062</v>
      </c>
      <c r="AK15" s="166">
        <f>-IFERROR(INDEX('FC North'!$L$14:$L$54,MATCH(AK$7,'FC North'!$B$14:$B$54,0),1),0)/1000000</f>
        <v>0.18775943538907322</v>
      </c>
      <c r="AL15" s="166">
        <f>-IFERROR(INDEX('FC North'!$L$14:$L$54,MATCH(AL$7,'FC North'!$B$14:$B$54,0),1),0)/1000000</f>
        <v>0.11422255306705603</v>
      </c>
      <c r="AM15" s="166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6">
        <f>-IFERROR(INDEX('FC North'!$K$14:$K$54,MATCH(F$7,'FC North'!$B$14:$B$54,0),1),0)/1000000</f>
        <v>0</v>
      </c>
      <c r="G16" s="166">
        <f>-IFERROR(INDEX('FC North'!$K$14:$K$54,MATCH(G$7,'FC North'!$B$14:$B$54,0),1),0)/1000000</f>
        <v>0</v>
      </c>
      <c r="H16" s="166">
        <f>-IFERROR(INDEX('FC North'!$K$14:$K$54,MATCH(H$7,'FC North'!$B$14:$B$54,0),1),0)/1000000</f>
        <v>0</v>
      </c>
      <c r="I16" s="166">
        <f>-IFERROR(INDEX('FC North'!$K$14:$K$54,MATCH(I$7,'FC North'!$B$14:$B$54,0),1),0)/1000000</f>
        <v>0.5603642269354594</v>
      </c>
      <c r="J16" s="166">
        <f>-IFERROR(INDEX('FC North'!$K$14:$K$54,MATCH(J$7,'FC North'!$B$14:$B$54,0),1),0)/1000000</f>
        <v>0.50437897878777482</v>
      </c>
      <c r="K16" s="166">
        <f>-IFERROR(INDEX('FC North'!$K$14:$K$54,MATCH(K$7,'FC North'!$B$14:$B$54,0),1),0)/1000000</f>
        <v>0.46510368928850931</v>
      </c>
      <c r="L16" s="166">
        <f>-IFERROR(INDEX('FC North'!$K$14:$K$54,MATCH(L$7,'FC North'!$B$14:$B$54,0),1),0)/1000000</f>
        <v>0.4358394065692992</v>
      </c>
      <c r="M16" s="166">
        <f>-IFERROR(INDEX('FC North'!$K$14:$K$54,MATCH(M$7,'FC North'!$B$14:$B$54,0),1),0)/1000000</f>
        <v>0.40646649930669415</v>
      </c>
      <c r="N16" s="166">
        <f>-IFERROR(INDEX('FC North'!$K$14:$K$54,MATCH(N$7,'FC North'!$B$14:$B$54,0),1),0)/1000000</f>
        <v>0.38460262777567406</v>
      </c>
      <c r="O16" s="166">
        <f>-IFERROR(INDEX('FC North'!$K$14:$K$54,MATCH(O$7,'FC North'!$B$14:$B$54,0),1),0)/1000000</f>
        <v>0.3702836048163004</v>
      </c>
      <c r="P16" s="166">
        <f>-IFERROR(INDEX('FC North'!$K$14:$K$54,MATCH(P$7,'FC North'!$B$14:$B$54,0),1),0)/1000000</f>
        <v>0.3559164544831161</v>
      </c>
      <c r="Q16" s="166">
        <f>-IFERROR(INDEX('FC North'!$K$14:$K$54,MATCH(Q$7,'FC North'!$B$14:$B$54,0),1),0)/1000000</f>
        <v>0.34149559624607861</v>
      </c>
      <c r="R16" s="166">
        <f>-IFERROR(INDEX('FC North'!$K$14:$K$54,MATCH(R$7,'FC North'!$B$14:$B$54,0),1),0)/1000000</f>
        <v>0.32701472818443617</v>
      </c>
      <c r="S16" s="166">
        <f>-IFERROR(INDEX('FC North'!$K$14:$K$54,MATCH(S$7,'FC North'!$B$14:$B$54,0),1),0)/1000000</f>
        <v>0.31246372920787585</v>
      </c>
      <c r="T16" s="166">
        <f>-IFERROR(INDEX('FC North'!$K$14:$K$54,MATCH(T$7,'FC North'!$B$14:$B$54,0),1),0)/1000000</f>
        <v>0.29783804540265968</v>
      </c>
      <c r="U16" s="166">
        <f>-IFERROR(INDEX('FC North'!$K$14:$K$54,MATCH(U$7,'FC North'!$B$14:$B$54,0),1),0)/1000000</f>
        <v>0.28341339522472947</v>
      </c>
      <c r="V16" s="166">
        <f>-IFERROR(INDEX('FC North'!$K$14:$K$54,MATCH(V$7,'FC North'!$B$14:$B$54,0),1),0)/1000000</f>
        <v>0.27206053198116531</v>
      </c>
      <c r="W16" s="166">
        <f>-IFERROR(INDEX('FC North'!$K$14:$K$54,MATCH(W$7,'FC North'!$B$14:$B$54,0),1),0)/1000000</f>
        <v>0.26022123712513162</v>
      </c>
      <c r="X16" s="166">
        <f>-IFERROR(INDEX('FC North'!$K$14:$K$54,MATCH(X$7,'FC North'!$B$14:$B$54,0),1),0)/1000000</f>
        <v>0.24797644616529524</v>
      </c>
      <c r="Y16" s="166">
        <f>-IFERROR(INDEX('FC North'!$K$14:$K$54,MATCH(Y$7,'FC North'!$B$14:$B$54,0),1),0)/1000000</f>
        <v>0.2353560928100194</v>
      </c>
      <c r="Z16" s="166">
        <f>-IFERROR(INDEX('FC North'!$K$14:$K$54,MATCH(Z$7,'FC North'!$B$14:$B$54,0),1),0)/1000000</f>
        <v>0.22232560994926204</v>
      </c>
      <c r="AA16" s="166">
        <f>-IFERROR(INDEX('FC North'!$K$14:$K$54,MATCH(AA$7,'FC North'!$B$14:$B$54,0),1),0)/1000000</f>
        <v>0.2088927107664888</v>
      </c>
      <c r="AB16" s="166">
        <f>-IFERROR(INDEX('FC North'!$K$14:$K$54,MATCH(AB$7,'FC North'!$B$14:$B$54,0),1),0)/1000000</f>
        <v>0.19505364424173607</v>
      </c>
      <c r="AC16" s="166">
        <f>-IFERROR(INDEX('FC North'!$K$14:$K$54,MATCH(AC$7,'FC North'!$B$14:$B$54,0),1),0)/1000000</f>
        <v>0.1807463124916131</v>
      </c>
      <c r="AD16" s="166">
        <f>-IFERROR(INDEX('FC North'!$K$14:$K$54,MATCH(AD$7,'FC North'!$B$14:$B$54,0),1),0)/1000000</f>
        <v>0.16589455048230092</v>
      </c>
      <c r="AE16" s="166">
        <f>-IFERROR(INDEX('FC North'!$K$14:$K$54,MATCH(AE$7,'FC North'!$B$14:$B$54,0),1),0)/1000000</f>
        <v>0.15040307185466636</v>
      </c>
      <c r="AF16" s="166">
        <f>-IFERROR(INDEX('FC North'!$K$14:$K$54,MATCH(AF$7,'FC North'!$B$14:$B$54,0),1),0)/1000000</f>
        <v>0.13414967009417897</v>
      </c>
      <c r="AG16" s="166">
        <f>-IFERROR(INDEX('FC North'!$K$14:$K$54,MATCH(AG$7,'FC North'!$B$14:$B$54,0),1),0)/1000000</f>
        <v>0.11697250818280344</v>
      </c>
      <c r="AH16" s="166">
        <f>-IFERROR(INDEX('FC North'!$K$14:$K$54,MATCH(AH$7,'FC North'!$B$14:$B$54,0),1),0)/1000000</f>
        <v>9.8647874091252391E-2</v>
      </c>
      <c r="AI16" s="166">
        <f>-IFERROR(INDEX('FC North'!$K$14:$K$54,MATCH(AI$7,'FC North'!$B$14:$B$54,0),1),0)/1000000</f>
        <v>7.8847278879039126E-2</v>
      </c>
      <c r="AJ16" s="166">
        <f>-IFERROR(INDEX('FC North'!$K$14:$K$54,MATCH(AJ$7,'FC North'!$B$14:$B$54,0),1),0)/1000000</f>
        <v>5.5547276405799928E-2</v>
      </c>
      <c r="AK16" s="166">
        <f>-IFERROR(INDEX('FC North'!$K$14:$K$54,MATCH(AK$7,'FC North'!$B$14:$B$54,0),1),0)/1000000</f>
        <v>2.8343626636581083E-2</v>
      </c>
      <c r="AL16" s="166">
        <f>-IFERROR(INDEX('FC North'!$K$14:$K$54,MATCH(AL$7,'FC North'!$B$14:$B$54,0),1),0)/1000000</f>
        <v>-3.9272654958702746E-3</v>
      </c>
      <c r="AM16" s="166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7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7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7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7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7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7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7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7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7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7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7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7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7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7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7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7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7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7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7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7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7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7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7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7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7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7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7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7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7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7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7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7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7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7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81</v>
      </c>
      <c r="E18" s="144">
        <f t="shared" si="1"/>
        <v>43.431661776631316</v>
      </c>
      <c r="F18" s="12">
        <f t="shared" ref="F18:G18" si="2">SUM(F12:F17)</f>
        <v>0</v>
      </c>
      <c r="G18" s="12">
        <f t="shared" si="2"/>
        <v>0</v>
      </c>
      <c r="H18" s="12">
        <f>SUM(H12:H17)</f>
        <v>0.40628656560394494</v>
      </c>
      <c r="I18" s="12">
        <f t="shared" ref="I18:AM18" si="3">SUM(I12:I17)</f>
        <v>3.2762993959686089</v>
      </c>
      <c r="J18" s="12">
        <f t="shared" si="3"/>
        <v>2.805940316790156</v>
      </c>
      <c r="K18" s="12">
        <f t="shared" si="3"/>
        <v>2.1726238002840925</v>
      </c>
      <c r="L18" s="12">
        <f t="shared" si="3"/>
        <v>1.7665644843658077</v>
      </c>
      <c r="M18" s="12">
        <f t="shared" si="3"/>
        <v>1.4435643845151227</v>
      </c>
      <c r="N18" s="12">
        <f t="shared" si="3"/>
        <v>0.66060287455079858</v>
      </c>
      <c r="O18" s="12">
        <f t="shared" si="3"/>
        <v>0.20207750966106949</v>
      </c>
      <c r="P18" s="12">
        <f t="shared" si="3"/>
        <v>-0.19159180642333457</v>
      </c>
      <c r="Q18" s="12">
        <f t="shared" si="3"/>
        <v>-0.62117914758638948</v>
      </c>
      <c r="R18" s="12">
        <f t="shared" si="3"/>
        <v>1.1001012626128517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20.273281568838645</v>
      </c>
      <c r="F19" s="6"/>
      <c r="G19" s="6"/>
      <c r="H19" s="6">
        <f t="shared" ref="H19:AM19" si="4">IF(H$9=0,0,H18/H$9*1000)</f>
        <v>8.7775025564711626</v>
      </c>
      <c r="I19" s="6">
        <f t="shared" si="4"/>
        <v>16.436456295655461</v>
      </c>
      <c r="J19" s="6">
        <f t="shared" si="4"/>
        <v>14.129740144171471</v>
      </c>
      <c r="K19" s="6">
        <f t="shared" si="4"/>
        <v>10.940578295754371</v>
      </c>
      <c r="L19" s="6">
        <f t="shared" si="4"/>
        <v>8.8958047192412391</v>
      </c>
      <c r="M19" s="6">
        <f t="shared" si="4"/>
        <v>7.2420374478727654</v>
      </c>
      <c r="N19" s="6">
        <f t="shared" si="4"/>
        <v>3.3265664633142475</v>
      </c>
      <c r="O19" s="6">
        <f t="shared" si="4"/>
        <v>1.0175921003760064</v>
      </c>
      <c r="P19" s="6">
        <f t="shared" si="4"/>
        <v>-0.96478974350065461</v>
      </c>
      <c r="Q19" s="6">
        <f t="shared" si="4"/>
        <v>-3.1163159031312255</v>
      </c>
      <c r="R19" s="6">
        <f t="shared" si="4"/>
        <v>5.539727584361521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A21" s="1" t="s">
        <v>126</v>
      </c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7.25" x14ac:dyDescent="0.3">
      <c r="A22" s="133" t="s">
        <v>122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94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84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85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80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8" t="s">
        <v>76</v>
      </c>
      <c r="B37" s="168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-62.893943549394784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-0.7436060988642399</v>
      </c>
      <c r="I39" s="12">
        <f t="shared" si="12"/>
        <v>-1.6755929951612334</v>
      </c>
      <c r="J39" s="12">
        <f t="shared" si="12"/>
        <v>-2.265232500480113</v>
      </c>
      <c r="K39" s="12">
        <f t="shared" si="12"/>
        <v>-3.4965497043210143</v>
      </c>
      <c r="L39" s="12">
        <f t="shared" si="12"/>
        <v>-3.8344390065267184</v>
      </c>
      <c r="M39" s="12">
        <f t="shared" si="12"/>
        <v>-4.7219752344222989</v>
      </c>
      <c r="N39" s="12">
        <f t="shared" si="12"/>
        <v>-6.9960631839789329</v>
      </c>
      <c r="O39" s="12">
        <f t="shared" si="12"/>
        <v>-7.5544501793003338</v>
      </c>
      <c r="P39" s="12">
        <f t="shared" si="12"/>
        <v>-8.0600928629393032</v>
      </c>
      <c r="Q39" s="12">
        <f t="shared" si="12"/>
        <v>-9.0151244923198703</v>
      </c>
      <c r="R39" s="12">
        <f t="shared" si="12"/>
        <v>-7.4280147343456475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-76.486793424154044</v>
      </c>
      <c r="F40" s="12">
        <f t="shared" si="12"/>
        <v>0</v>
      </c>
      <c r="G40" s="12">
        <f t="shared" si="12"/>
        <v>0</v>
      </c>
      <c r="H40" s="12">
        <f t="shared" si="12"/>
        <v>-0.7436060988642399</v>
      </c>
      <c r="I40" s="12">
        <f t="shared" si="12"/>
        <v>-1.6755929951612334</v>
      </c>
      <c r="J40" s="12">
        <f t="shared" si="12"/>
        <v>-2.265232500480113</v>
      </c>
      <c r="K40" s="12">
        <f t="shared" si="12"/>
        <v>-3.4965497043210143</v>
      </c>
      <c r="L40" s="12">
        <f t="shared" si="12"/>
        <v>-3.8344390065267184</v>
      </c>
      <c r="M40" s="12">
        <f t="shared" si="12"/>
        <v>-4.7219752344222989</v>
      </c>
      <c r="N40" s="12">
        <f t="shared" si="12"/>
        <v>-6.9960631839789329</v>
      </c>
      <c r="O40" s="12">
        <f t="shared" si="12"/>
        <v>-7.5544501793003338</v>
      </c>
      <c r="P40" s="12">
        <f t="shared" si="12"/>
        <v>-8.0600928629393032</v>
      </c>
      <c r="Q40" s="12">
        <f t="shared" si="12"/>
        <v>-9.0151244923198703</v>
      </c>
      <c r="R40" s="12">
        <f t="shared" si="12"/>
        <v>-7.4280147343456475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8" t="s">
        <v>77</v>
      </c>
      <c r="B42" s="168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-29.35799770013822</v>
      </c>
      <c r="F44" s="6"/>
      <c r="G44" s="6"/>
      <c r="H44" s="6">
        <f t="shared" ref="H44:AM45" si="13">IF(H$9=0,0,H39/H$9*1000)</f>
        <v>-16.065026477274781</v>
      </c>
      <c r="I44" s="6">
        <f t="shared" si="13"/>
        <v>-8.4060727380904829</v>
      </c>
      <c r="J44" s="6">
        <f t="shared" si="13"/>
        <v>-11.406923520928705</v>
      </c>
      <c r="K44" s="6">
        <f t="shared" si="13"/>
        <v>-17.607408977163335</v>
      </c>
      <c r="L44" s="6">
        <f t="shared" si="13"/>
        <v>-19.308902059212759</v>
      </c>
      <c r="M44" s="6">
        <f t="shared" si="13"/>
        <v>-23.689086432469978</v>
      </c>
      <c r="N44" s="6">
        <f t="shared" si="13"/>
        <v>-35.229742496771699</v>
      </c>
      <c r="O44" s="6">
        <f t="shared" si="13"/>
        <v>-38.041585320571194</v>
      </c>
      <c r="P44" s="6">
        <f t="shared" si="13"/>
        <v>-40.587826123651844</v>
      </c>
      <c r="Q44" s="6">
        <f t="shared" si="13"/>
        <v>-45.226849505950462</v>
      </c>
      <c r="R44" s="6">
        <f t="shared" si="13"/>
        <v>-37.404900366321684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-35.702946559134467</v>
      </c>
      <c r="F45" s="6"/>
      <c r="G45" s="6"/>
      <c r="H45" s="6">
        <f t="shared" si="13"/>
        <v>-16.065026477274781</v>
      </c>
      <c r="I45" s="6">
        <f t="shared" si="13"/>
        <v>-8.4060727380904829</v>
      </c>
      <c r="J45" s="6">
        <f t="shared" si="13"/>
        <v>-11.406923520928705</v>
      </c>
      <c r="K45" s="6">
        <f t="shared" si="13"/>
        <v>-17.607408977163335</v>
      </c>
      <c r="L45" s="6">
        <f t="shared" si="13"/>
        <v>-19.308902059212759</v>
      </c>
      <c r="M45" s="6">
        <f t="shared" si="13"/>
        <v>-23.689086432469978</v>
      </c>
      <c r="N45" s="6">
        <f t="shared" si="13"/>
        <v>-35.229742496771699</v>
      </c>
      <c r="O45" s="6">
        <f t="shared" si="13"/>
        <v>-38.041585320571194</v>
      </c>
      <c r="P45" s="6">
        <f t="shared" si="13"/>
        <v>-40.587826123651844</v>
      </c>
      <c r="Q45" s="6">
        <f t="shared" si="13"/>
        <v>-45.226849505950462</v>
      </c>
      <c r="R45" s="6">
        <f t="shared" si="13"/>
        <v>-37.404900366321684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7.25" x14ac:dyDescent="0.3">
      <c r="A48" s="133" t="s">
        <v>123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94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84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85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80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8" t="s">
        <v>76</v>
      </c>
      <c r="B63" s="168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-1.5628377826737891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-0.4876548556102146</v>
      </c>
      <c r="I65" s="12">
        <f t="shared" si="21"/>
        <v>-0.57336575853822858</v>
      </c>
      <c r="J65" s="12">
        <f t="shared" si="21"/>
        <v>0.15561523161435709</v>
      </c>
      <c r="K65" s="12">
        <f t="shared" si="21"/>
        <v>0.36231368623393667</v>
      </c>
      <c r="L65" s="12">
        <f t="shared" si="21"/>
        <v>-1.0201768004553502</v>
      </c>
      <c r="M65" s="12">
        <f t="shared" si="21"/>
        <v>-2.4217093486040855</v>
      </c>
      <c r="N65" s="12">
        <f t="shared" si="21"/>
        <v>-3.2641279839339274</v>
      </c>
      <c r="O65" s="12">
        <f t="shared" si="21"/>
        <v>-4.7503221816738845</v>
      </c>
      <c r="P65" s="12">
        <f t="shared" si="21"/>
        <v>-4.8010521584517756</v>
      </c>
      <c r="Q65" s="12">
        <f t="shared" si="21"/>
        <v>-2.1191044182460796</v>
      </c>
      <c r="R65" s="12">
        <f t="shared" si="21"/>
        <v>-3.1535407695714639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-6.3284098748039082</v>
      </c>
      <c r="F66" s="12">
        <f t="shared" si="21"/>
        <v>0</v>
      </c>
      <c r="G66" s="12">
        <f t="shared" si="21"/>
        <v>0</v>
      </c>
      <c r="H66" s="12">
        <f t="shared" si="21"/>
        <v>-0.4876548556102146</v>
      </c>
      <c r="I66" s="12">
        <f t="shared" si="21"/>
        <v>-0.57336575853822858</v>
      </c>
      <c r="J66" s="12">
        <f t="shared" si="21"/>
        <v>0.15561523161435709</v>
      </c>
      <c r="K66" s="12">
        <f t="shared" si="21"/>
        <v>0.36231368623393667</v>
      </c>
      <c r="L66" s="12">
        <f t="shared" si="21"/>
        <v>-1.0201768004553502</v>
      </c>
      <c r="M66" s="12">
        <f t="shared" si="21"/>
        <v>-2.4217093486040855</v>
      </c>
      <c r="N66" s="12">
        <f t="shared" si="21"/>
        <v>-3.2641279839339274</v>
      </c>
      <c r="O66" s="12">
        <f t="shared" si="21"/>
        <v>-4.7503221816738845</v>
      </c>
      <c r="P66" s="12">
        <f t="shared" si="21"/>
        <v>-4.8010521584517756</v>
      </c>
      <c r="Q66" s="12">
        <f t="shared" si="21"/>
        <v>-2.1191044182460796</v>
      </c>
      <c r="R66" s="12">
        <f t="shared" si="21"/>
        <v>-3.1535407695714639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8" t="s">
        <v>77</v>
      </c>
      <c r="B68" s="168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-0.7295104335983037</v>
      </c>
      <c r="F70" s="6"/>
      <c r="G70" s="6"/>
      <c r="H70" s="6">
        <f t="shared" ref="H70:AM71" si="22">IF(H$9=0,0,H65/H$9*1000)</f>
        <v>-10.535400636325329</v>
      </c>
      <c r="I70" s="6">
        <f t="shared" si="22"/>
        <v>-2.87644689714103</v>
      </c>
      <c r="J70" s="6">
        <f t="shared" si="22"/>
        <v>0.78362421753190892</v>
      </c>
      <c r="K70" s="6">
        <f t="shared" si="22"/>
        <v>1.8244857905668914</v>
      </c>
      <c r="L70" s="6">
        <f t="shared" si="22"/>
        <v>-5.1372557731506419</v>
      </c>
      <c r="M70" s="6">
        <f t="shared" si="22"/>
        <v>-12.149170469002119</v>
      </c>
      <c r="N70" s="6">
        <f t="shared" si="22"/>
        <v>-16.437013978638348</v>
      </c>
      <c r="O70" s="6">
        <f t="shared" si="22"/>
        <v>-23.920971385780678</v>
      </c>
      <c r="P70" s="6">
        <f t="shared" si="22"/>
        <v>-24.176429916064542</v>
      </c>
      <c r="Q70" s="6">
        <f t="shared" si="22"/>
        <v>-10.631069675527845</v>
      </c>
      <c r="R70" s="6">
        <f t="shared" si="22"/>
        <v>-15.880135205109447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-2.9540116593915338</v>
      </c>
      <c r="F71" s="6"/>
      <c r="G71" s="6"/>
      <c r="H71" s="6">
        <f t="shared" si="22"/>
        <v>-10.535400636325329</v>
      </c>
      <c r="I71" s="6">
        <f t="shared" si="22"/>
        <v>-2.87644689714103</v>
      </c>
      <c r="J71" s="6">
        <f t="shared" si="22"/>
        <v>0.78362421753190892</v>
      </c>
      <c r="K71" s="6">
        <f t="shared" si="22"/>
        <v>1.8244857905668914</v>
      </c>
      <c r="L71" s="6">
        <f t="shared" si="22"/>
        <v>-5.1372557731506419</v>
      </c>
      <c r="M71" s="6">
        <f t="shared" si="22"/>
        <v>-12.149170469002119</v>
      </c>
      <c r="N71" s="6">
        <f t="shared" si="22"/>
        <v>-16.437013978638348</v>
      </c>
      <c r="O71" s="6">
        <f t="shared" si="22"/>
        <v>-23.920971385780678</v>
      </c>
      <c r="P71" s="6">
        <f t="shared" si="22"/>
        <v>-24.176429916064542</v>
      </c>
      <c r="Q71" s="6">
        <f t="shared" si="22"/>
        <v>-10.631069675527845</v>
      </c>
      <c r="R71" s="6">
        <f t="shared" si="22"/>
        <v>-15.880135205109447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7.25" x14ac:dyDescent="0.3">
      <c r="A73" s="133" t="s">
        <v>124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94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84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85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80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102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103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8" t="s">
        <v>76</v>
      </c>
      <c r="B88" s="168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102</v>
      </c>
      <c r="D90" s="126" t="str">
        <f>"("&amp;-$A$18&amp;") + ("&amp;-$A85&amp;")"</f>
        <v>(2) + (31)</v>
      </c>
      <c r="E90" s="144">
        <f>NPV($D$2,F90:AM90)*(1+$D$2)^0.5</f>
        <v>-97.471409280073544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-1.0790826496406725</v>
      </c>
      <c r="I90" s="12">
        <f t="shared" si="30"/>
        <v>-3.1202876440836276</v>
      </c>
      <c r="J90" s="12">
        <f t="shared" si="30"/>
        <v>-5.5841050800065428</v>
      </c>
      <c r="K90" s="12">
        <f t="shared" si="30"/>
        <v>-5.9174486161485174</v>
      </c>
      <c r="L90" s="12">
        <f t="shared" si="30"/>
        <v>-6.7036175805105698</v>
      </c>
      <c r="M90" s="12">
        <f t="shared" si="30"/>
        <v>-8.6451006485001152</v>
      </c>
      <c r="N90" s="12">
        <f t="shared" si="30"/>
        <v>-10.517143957345233</v>
      </c>
      <c r="O90" s="12">
        <f t="shared" si="30"/>
        <v>-9.8218026173901212</v>
      </c>
      <c r="P90" s="12">
        <f t="shared" si="30"/>
        <v>-11.707936958286847</v>
      </c>
      <c r="Q90" s="12">
        <f t="shared" si="30"/>
        <v>-11.709114814682186</v>
      </c>
      <c r="R90" s="12">
        <f t="shared" si="30"/>
        <v>-12.10331275941706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103</v>
      </c>
      <c r="D91" s="126" t="str">
        <f>"("&amp;-$A$18&amp;") + ("&amp;-$A86&amp;")"</f>
        <v>(2) + (32)</v>
      </c>
      <c r="E91" s="144">
        <f>NPV($D$2,F91:AM91)*(1+$D$2)^0.5</f>
        <v>-104.22516479410393</v>
      </c>
      <c r="F91" s="12">
        <f t="shared" si="30"/>
        <v>0</v>
      </c>
      <c r="G91" s="12">
        <f t="shared" si="30"/>
        <v>0</v>
      </c>
      <c r="H91" s="12">
        <f t="shared" si="30"/>
        <v>-1.0790826496406725</v>
      </c>
      <c r="I91" s="12">
        <f t="shared" si="30"/>
        <v>-3.1202876440836276</v>
      </c>
      <c r="J91" s="12">
        <f t="shared" si="30"/>
        <v>-5.5841050800065428</v>
      </c>
      <c r="K91" s="12">
        <f t="shared" si="30"/>
        <v>-5.9174486161485174</v>
      </c>
      <c r="L91" s="12">
        <f t="shared" si="30"/>
        <v>-6.7036175805105698</v>
      </c>
      <c r="M91" s="12">
        <f t="shared" si="30"/>
        <v>-8.6451006485001152</v>
      </c>
      <c r="N91" s="12">
        <f t="shared" si="30"/>
        <v>-10.517143957345233</v>
      </c>
      <c r="O91" s="12">
        <f t="shared" si="30"/>
        <v>-9.8218026173901212</v>
      </c>
      <c r="P91" s="12">
        <f t="shared" si="30"/>
        <v>-11.707936958286847</v>
      </c>
      <c r="Q91" s="12">
        <f t="shared" si="30"/>
        <v>-11.709114814682186</v>
      </c>
      <c r="R91" s="12">
        <f t="shared" si="30"/>
        <v>-12.10331275941706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8" t="s">
        <v>77</v>
      </c>
      <c r="B93" s="168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102</v>
      </c>
      <c r="D95" s="126" t="str">
        <f>"("&amp;-$A90&amp;") / ("&amp;-$A$9&amp;")"</f>
        <v>(33) / (1)</v>
      </c>
      <c r="E95" s="146">
        <f>IF(E$9=0,0,E90/E$9*1000)</f>
        <v>-45.498266573573233</v>
      </c>
      <c r="F95" s="6"/>
      <c r="G95" s="6"/>
      <c r="H95" s="6">
        <f t="shared" ref="H95:AM96" si="31">IF(H$9=0,0,H90/H$9*1000)</f>
        <v>-23.312734207160087</v>
      </c>
      <c r="I95" s="6">
        <f t="shared" si="31"/>
        <v>-15.653780467975789</v>
      </c>
      <c r="J95" s="6">
        <f t="shared" si="31"/>
        <v>-28.119612254796589</v>
      </c>
      <c r="K95" s="6">
        <f t="shared" si="31"/>
        <v>-29.798214438970408</v>
      </c>
      <c r="L95" s="6">
        <f t="shared" si="31"/>
        <v>-33.757088086203062</v>
      </c>
      <c r="M95" s="6">
        <f t="shared" si="31"/>
        <v>-43.370523205375662</v>
      </c>
      <c r="N95" s="6">
        <f t="shared" si="31"/>
        <v>-52.96068141111671</v>
      </c>
      <c r="O95" s="6">
        <f t="shared" si="31"/>
        <v>-49.459184110452462</v>
      </c>
      <c r="P95" s="6">
        <f t="shared" si="31"/>
        <v>-58.957101066988336</v>
      </c>
      <c r="Q95" s="6">
        <f t="shared" si="31"/>
        <v>-58.741992306670014</v>
      </c>
      <c r="R95" s="6">
        <f t="shared" si="31"/>
        <v>-60.948076176414133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103</v>
      </c>
      <c r="D96" s="126" t="str">
        <f>"("&amp;-$A91&amp;") / ("&amp;-$A$9&amp;")"</f>
        <v>(34) / (1)</v>
      </c>
      <c r="E96" s="146">
        <f>IF(E$9=0,0,E91/E$9*1000)</f>
        <v>-48.650823523551729</v>
      </c>
      <c r="F96" s="6"/>
      <c r="G96" s="6"/>
      <c r="H96" s="6">
        <f t="shared" si="31"/>
        <v>-23.312734207160087</v>
      </c>
      <c r="I96" s="6">
        <f t="shared" si="31"/>
        <v>-15.653780467975789</v>
      </c>
      <c r="J96" s="6">
        <f t="shared" si="31"/>
        <v>-28.119612254796589</v>
      </c>
      <c r="K96" s="6">
        <f t="shared" si="31"/>
        <v>-29.798214438970408</v>
      </c>
      <c r="L96" s="6">
        <f t="shared" si="31"/>
        <v>-33.757088086203062</v>
      </c>
      <c r="M96" s="6">
        <f t="shared" si="31"/>
        <v>-43.370523205375662</v>
      </c>
      <c r="N96" s="6">
        <f t="shared" si="31"/>
        <v>-52.96068141111671</v>
      </c>
      <c r="O96" s="6">
        <f t="shared" si="31"/>
        <v>-49.459184110452462</v>
      </c>
      <c r="P96" s="6">
        <f t="shared" si="31"/>
        <v>-58.957101066988336</v>
      </c>
      <c r="Q96" s="6">
        <f t="shared" si="31"/>
        <v>-58.741992306670014</v>
      </c>
      <c r="R96" s="6">
        <f t="shared" si="31"/>
        <v>-60.948076176414133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8" spans="1:39" ht="15.75" x14ac:dyDescent="0.25">
      <c r="A98" s="133" t="s">
        <v>125</v>
      </c>
      <c r="B98" s="132"/>
      <c r="C98" s="129"/>
      <c r="E98" s="141" t="s">
        <v>6</v>
      </c>
      <c r="F98" s="141">
        <f t="shared" ref="F98:G98" si="32">F$7</f>
        <v>2021</v>
      </c>
      <c r="G98" s="141">
        <f t="shared" si="32"/>
        <v>2022</v>
      </c>
      <c r="H98" s="141">
        <f>H$7</f>
        <v>2023</v>
      </c>
      <c r="I98" s="141">
        <f t="shared" ref="I98:AM98" si="33">I$7</f>
        <v>2024</v>
      </c>
      <c r="J98" s="141">
        <f t="shared" si="33"/>
        <v>2025</v>
      </c>
      <c r="K98" s="141">
        <f t="shared" si="33"/>
        <v>2026</v>
      </c>
      <c r="L98" s="141">
        <f t="shared" si="33"/>
        <v>2027</v>
      </c>
      <c r="M98" s="141">
        <f t="shared" si="33"/>
        <v>2028</v>
      </c>
      <c r="N98" s="141">
        <f t="shared" si="33"/>
        <v>2029</v>
      </c>
      <c r="O98" s="141">
        <f t="shared" si="33"/>
        <v>2030</v>
      </c>
      <c r="P98" s="141">
        <f t="shared" si="33"/>
        <v>2031</v>
      </c>
      <c r="Q98" s="141">
        <f t="shared" si="33"/>
        <v>2032</v>
      </c>
      <c r="R98" s="141">
        <f t="shared" si="33"/>
        <v>2033</v>
      </c>
      <c r="S98" s="141">
        <f t="shared" si="33"/>
        <v>2034</v>
      </c>
      <c r="T98" s="141">
        <f t="shared" si="33"/>
        <v>2035</v>
      </c>
      <c r="U98" s="141">
        <f t="shared" si="33"/>
        <v>2036</v>
      </c>
      <c r="V98" s="141">
        <f t="shared" si="33"/>
        <v>2037</v>
      </c>
      <c r="W98" s="141">
        <f t="shared" si="33"/>
        <v>2038</v>
      </c>
      <c r="X98" s="141">
        <f t="shared" si="33"/>
        <v>2039</v>
      </c>
      <c r="Y98" s="141">
        <f t="shared" si="33"/>
        <v>2040</v>
      </c>
      <c r="Z98" s="141">
        <f t="shared" si="33"/>
        <v>2041</v>
      </c>
      <c r="AA98" s="141">
        <f t="shared" si="33"/>
        <v>2042</v>
      </c>
      <c r="AB98" s="141">
        <f t="shared" si="33"/>
        <v>2043</v>
      </c>
      <c r="AC98" s="141">
        <f t="shared" si="33"/>
        <v>2044</v>
      </c>
      <c r="AD98" s="141">
        <f t="shared" si="33"/>
        <v>2045</v>
      </c>
      <c r="AE98" s="141">
        <f t="shared" si="33"/>
        <v>2046</v>
      </c>
      <c r="AF98" s="141">
        <f t="shared" si="33"/>
        <v>2047</v>
      </c>
      <c r="AG98" s="141">
        <f t="shared" si="33"/>
        <v>2048</v>
      </c>
      <c r="AH98" s="141">
        <f t="shared" si="33"/>
        <v>2049</v>
      </c>
      <c r="AI98" s="141">
        <f t="shared" si="33"/>
        <v>2050</v>
      </c>
      <c r="AJ98" s="141">
        <f t="shared" si="33"/>
        <v>2051</v>
      </c>
      <c r="AK98" s="141">
        <f t="shared" si="33"/>
        <v>2052</v>
      </c>
      <c r="AL98" s="141">
        <f t="shared" si="33"/>
        <v>2053</v>
      </c>
      <c r="AM98" s="141">
        <f t="shared" si="33"/>
        <v>2054</v>
      </c>
    </row>
    <row r="99" spans="1:39" ht="6" customHeight="1" x14ac:dyDescent="0.25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spans="1:39" x14ac:dyDescent="0.25">
      <c r="A100" s="126">
        <f>MIN(A$1:A99)-1</f>
        <v>-37</v>
      </c>
      <c r="B100" s="126"/>
      <c r="C100" s="1" t="s">
        <v>94</v>
      </c>
      <c r="F100" s="6">
        <v>0</v>
      </c>
      <c r="G100" s="6">
        <v>0</v>
      </c>
      <c r="H100" s="172">
        <v>-92.652190370248761</v>
      </c>
      <c r="I100" s="172">
        <v>-92.652190370248761</v>
      </c>
      <c r="J100" s="172">
        <v>-72.736506857670179</v>
      </c>
      <c r="K100" s="172">
        <v>-96.359765372148146</v>
      </c>
      <c r="L100" s="172">
        <v>-105.94121110707692</v>
      </c>
      <c r="M100" s="172">
        <v>-71.490783909240861</v>
      </c>
      <c r="N100" s="172">
        <v>-94.808246602538418</v>
      </c>
      <c r="O100" s="172">
        <v>-91.383387661214812</v>
      </c>
      <c r="P100" s="172">
        <v>-90.523987851743414</v>
      </c>
      <c r="Q100" s="172">
        <v>-99.676264427896626</v>
      </c>
      <c r="R100" s="172">
        <v>-100.48167172134644</v>
      </c>
      <c r="S100" s="172">
        <v>-88.465417462105023</v>
      </c>
      <c r="T100" s="172">
        <v>-102.70785721854926</v>
      </c>
      <c r="U100" s="172">
        <v>-119.54289338731469</v>
      </c>
      <c r="V100" s="172">
        <v>-98.598591433863817</v>
      </c>
      <c r="W100" s="172">
        <v>-94.949852423047005</v>
      </c>
      <c r="X100" s="172">
        <v>-99.689740184438818</v>
      </c>
      <c r="Y100" s="173">
        <f>X100</f>
        <v>-99.689740184438818</v>
      </c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6" customHeight="1" x14ac:dyDescent="0.25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spans="1:39" x14ac:dyDescent="0.25">
      <c r="A102" s="126">
        <f>MIN(A$1:A101)-1</f>
        <v>-38</v>
      </c>
      <c r="B102" s="126"/>
      <c r="C102" s="131" t="s">
        <v>13</v>
      </c>
      <c r="J102" s="6"/>
      <c r="P102" s="6"/>
      <c r="Q102" s="6">
        <f>-PMT($D$4,COUNT(Q100:$Y100),NPV($D$2,Q100:$Y100))*(1+$D$3)</f>
        <v>-92.878602423961638</v>
      </c>
      <c r="R102" s="6">
        <f t="shared" ref="R102" si="34">Q102*(1+$D$3)</f>
        <v>-94.880136306198011</v>
      </c>
      <c r="S102" s="6">
        <f t="shared" ref="S102" si="35">R102*(1+$D$3)</f>
        <v>-96.924803243596571</v>
      </c>
      <c r="T102" s="6">
        <f t="shared" ref="T102" si="36">S102*(1+$D$3)</f>
        <v>-99.013532753496079</v>
      </c>
      <c r="U102" s="6">
        <f t="shared" ref="U102" si="37">T102*(1+$D$3)</f>
        <v>-101.14727438433391</v>
      </c>
      <c r="V102" s="6">
        <f t="shared" ref="V102" si="38">U102*(1+$D$3)</f>
        <v>-103.3269981473163</v>
      </c>
      <c r="W102" s="6">
        <f t="shared" ref="W102" si="39">V102*(1+$D$3)</f>
        <v>-105.55369495739096</v>
      </c>
      <c r="X102" s="6">
        <f t="shared" ref="X102:X103" si="40">W102*(1+$D$3)</f>
        <v>-107.82837708372273</v>
      </c>
      <c r="Y102" s="6">
        <f t="shared" ref="Y102:Y103" si="41">X102*(1+$D$3)</f>
        <v>-110.15207860987695</v>
      </c>
      <c r="Z102" s="6">
        <f t="shared" ref="Z102:Z103" si="42">Y102*(1+$D$3)</f>
        <v>-112.52585590391979</v>
      </c>
      <c r="AA102" s="6">
        <f t="shared" ref="AA102:AA103" si="43">Z102*(1+$D$3)</f>
        <v>-114.95078809864926</v>
      </c>
      <c r="AB102" s="6">
        <f t="shared" ref="AB102:AB103" si="44">AA102*(1+$D$3)</f>
        <v>-117.42797758217515</v>
      </c>
      <c r="AC102" s="6">
        <f t="shared" ref="AC102:AC103" si="45">AB102*(1+$D$3)</f>
        <v>-119.95855049907101</v>
      </c>
      <c r="AD102" s="6">
        <f t="shared" ref="AD102:AD103" si="46">AC102*(1+$D$3)</f>
        <v>-122.54365726232598</v>
      </c>
      <c r="AE102" s="6">
        <f t="shared" ref="AE102:AE103" si="47">AD102*(1+$D$3)</f>
        <v>-125.1844730763291</v>
      </c>
      <c r="AF102" s="6">
        <f t="shared" ref="AF102:AF103" si="48">AE102*(1+$D$3)</f>
        <v>-127.88219847112398</v>
      </c>
      <c r="AG102" s="6">
        <f t="shared" ref="AG102:AG103" si="49">AF102*(1+$D$3)</f>
        <v>-130.63805984817671</v>
      </c>
      <c r="AH102" s="6">
        <f t="shared" ref="AH102:AH103" si="50">AG102*(1+$D$3)</f>
        <v>-133.45331003790491</v>
      </c>
      <c r="AI102" s="6">
        <f t="shared" ref="AI102:AI103" si="51">AH102*(1+$D$3)</f>
        <v>-136.32922886922177</v>
      </c>
      <c r="AJ102" s="6">
        <f t="shared" ref="AJ102:AJ103" si="52">AI102*(1+$D$3)</f>
        <v>-139.26712375135349</v>
      </c>
      <c r="AK102" s="6">
        <f t="shared" ref="AK102:AK103" si="53">AJ102*(1+$D$3)</f>
        <v>-142.26833026819514</v>
      </c>
      <c r="AL102" s="6">
        <f t="shared" ref="AL102:AL103" si="54">AK102*(1+$D$3)</f>
        <v>-145.33421278547473</v>
      </c>
      <c r="AM102" s="6">
        <f t="shared" ref="AM102:AM103" si="55">AL102*(1+$D$3)</f>
        <v>-148.46616507100171</v>
      </c>
    </row>
    <row r="103" spans="1:39" x14ac:dyDescent="0.25">
      <c r="A103" s="126">
        <f>MIN(A$1:A102)-1</f>
        <v>-39</v>
      </c>
      <c r="B103" s="126"/>
      <c r="C103" s="131" t="s">
        <v>14</v>
      </c>
      <c r="W103" s="6">
        <f>-PMT($D$4,COUNT(W100:$Y100),NPV($D$2,W100:$Y100))*(1+$D$3)</f>
        <v>-96.012325515991748</v>
      </c>
      <c r="X103" s="6">
        <f t="shared" si="40"/>
        <v>-98.081391130861363</v>
      </c>
      <c r="Y103" s="6">
        <f t="shared" si="41"/>
        <v>-100.19504510973142</v>
      </c>
      <c r="Z103" s="6">
        <f t="shared" si="42"/>
        <v>-102.35424833184614</v>
      </c>
      <c r="AA103" s="6">
        <f t="shared" si="43"/>
        <v>-104.55998238339741</v>
      </c>
      <c r="AB103" s="6">
        <f t="shared" si="44"/>
        <v>-106.81325000375962</v>
      </c>
      <c r="AC103" s="6">
        <f t="shared" si="45"/>
        <v>-109.11507554134063</v>
      </c>
      <c r="AD103" s="6">
        <f t="shared" si="46"/>
        <v>-111.46650541925652</v>
      </c>
      <c r="AE103" s="6">
        <f t="shared" si="47"/>
        <v>-113.86860861104149</v>
      </c>
      <c r="AF103" s="6">
        <f t="shared" si="48"/>
        <v>-116.32247712660943</v>
      </c>
      <c r="AG103" s="6">
        <f t="shared" si="49"/>
        <v>-118.82922650868785</v>
      </c>
      <c r="AH103" s="6">
        <f t="shared" si="50"/>
        <v>-121.38999633995007</v>
      </c>
      <c r="AI103" s="6">
        <f t="shared" si="51"/>
        <v>-124.00595076107599</v>
      </c>
      <c r="AJ103" s="6">
        <f t="shared" si="52"/>
        <v>-126.67827899997718</v>
      </c>
      <c r="AK103" s="6">
        <f t="shared" si="53"/>
        <v>-129.40819591242669</v>
      </c>
      <c r="AL103" s="6">
        <f t="shared" si="54"/>
        <v>-132.19694253433948</v>
      </c>
      <c r="AM103" s="6">
        <f t="shared" si="55"/>
        <v>-135.04578664595451</v>
      </c>
    </row>
    <row r="104" spans="1:39" ht="6" customHeight="1" x14ac:dyDescent="0.25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</row>
    <row r="105" spans="1:39" x14ac:dyDescent="0.25">
      <c r="A105" s="126">
        <f>MIN(A$1:A104)-1</f>
        <v>-40</v>
      </c>
      <c r="B105" s="126"/>
      <c r="C105" s="1" t="s">
        <v>84</v>
      </c>
      <c r="E105" s="6">
        <f>$E110/$E$9*1000</f>
        <v>-100.20403623759238</v>
      </c>
      <c r="F105" s="6">
        <f>IF(F$7&lt;=$Y$7,F100,F102)</f>
        <v>0</v>
      </c>
      <c r="G105" s="6">
        <f t="shared" ref="G105:AM105" si="56">IF(G$7&lt;=$Y$7,G100,G102)</f>
        <v>0</v>
      </c>
      <c r="H105" s="6">
        <f t="shared" si="56"/>
        <v>-92.652190370248761</v>
      </c>
      <c r="I105" s="6">
        <f t="shared" si="56"/>
        <v>-92.652190370248761</v>
      </c>
      <c r="J105" s="6">
        <f t="shared" si="56"/>
        <v>-72.736506857670179</v>
      </c>
      <c r="K105" s="6">
        <f t="shared" si="56"/>
        <v>-96.359765372148146</v>
      </c>
      <c r="L105" s="6">
        <f t="shared" si="56"/>
        <v>-105.94121110707692</v>
      </c>
      <c r="M105" s="6">
        <f t="shared" si="56"/>
        <v>-71.490783909240861</v>
      </c>
      <c r="N105" s="6">
        <f t="shared" si="56"/>
        <v>-94.808246602538418</v>
      </c>
      <c r="O105" s="6">
        <f t="shared" si="56"/>
        <v>-91.383387661214812</v>
      </c>
      <c r="P105" s="6">
        <f t="shared" si="56"/>
        <v>-90.523987851743414</v>
      </c>
      <c r="Q105" s="6">
        <f t="shared" si="56"/>
        <v>-99.676264427896626</v>
      </c>
      <c r="R105" s="6">
        <f t="shared" si="56"/>
        <v>-100.48167172134644</v>
      </c>
      <c r="S105" s="6">
        <f t="shared" si="56"/>
        <v>-88.465417462105023</v>
      </c>
      <c r="T105" s="6">
        <f t="shared" si="56"/>
        <v>-102.70785721854926</v>
      </c>
      <c r="U105" s="6">
        <f t="shared" si="56"/>
        <v>-119.54289338731469</v>
      </c>
      <c r="V105" s="6">
        <f t="shared" si="56"/>
        <v>-98.598591433863817</v>
      </c>
      <c r="W105" s="6">
        <f t="shared" si="56"/>
        <v>-94.949852423047005</v>
      </c>
      <c r="X105" s="6">
        <f t="shared" si="56"/>
        <v>-99.689740184438818</v>
      </c>
      <c r="Y105" s="6">
        <f t="shared" si="56"/>
        <v>-99.689740184438818</v>
      </c>
      <c r="Z105" s="6">
        <f t="shared" si="56"/>
        <v>-112.52585590391979</v>
      </c>
      <c r="AA105" s="6">
        <f t="shared" si="56"/>
        <v>-114.95078809864926</v>
      </c>
      <c r="AB105" s="6">
        <f t="shared" si="56"/>
        <v>-117.42797758217515</v>
      </c>
      <c r="AC105" s="6">
        <f t="shared" si="56"/>
        <v>-119.95855049907101</v>
      </c>
      <c r="AD105" s="6">
        <f t="shared" si="56"/>
        <v>-122.54365726232598</v>
      </c>
      <c r="AE105" s="6">
        <f t="shared" si="56"/>
        <v>-125.1844730763291</v>
      </c>
      <c r="AF105" s="6">
        <f t="shared" si="56"/>
        <v>-127.88219847112398</v>
      </c>
      <c r="AG105" s="6">
        <f t="shared" si="56"/>
        <v>-130.63805984817671</v>
      </c>
      <c r="AH105" s="6">
        <f t="shared" si="56"/>
        <v>-133.45331003790491</v>
      </c>
      <c r="AI105" s="6">
        <f t="shared" si="56"/>
        <v>-136.32922886922177</v>
      </c>
      <c r="AJ105" s="6">
        <f t="shared" si="56"/>
        <v>-139.26712375135349</v>
      </c>
      <c r="AK105" s="6">
        <f t="shared" si="56"/>
        <v>-142.26833026819514</v>
      </c>
      <c r="AL105" s="6">
        <f t="shared" si="56"/>
        <v>-145.33421278547473</v>
      </c>
      <c r="AM105" s="6">
        <f t="shared" si="56"/>
        <v>-148.46616507100171</v>
      </c>
    </row>
    <row r="106" spans="1:39" x14ac:dyDescent="0.25">
      <c r="A106" s="126">
        <f>MIN(A$1:A105)-1</f>
        <v>-41</v>
      </c>
      <c r="B106" s="126"/>
      <c r="C106" s="1" t="s">
        <v>85</v>
      </c>
      <c r="E106" s="6">
        <f>$E111/$E$9*1000</f>
        <v>-97.846862051328685</v>
      </c>
      <c r="F106" s="6">
        <f>IF(F$7&lt;=$Y$7,F100,F103)</f>
        <v>0</v>
      </c>
      <c r="G106" s="6">
        <f t="shared" ref="G106:AM106" si="57">IF(G$7&lt;=$Y$7,G100,G103)</f>
        <v>0</v>
      </c>
      <c r="H106" s="6">
        <f t="shared" si="57"/>
        <v>-92.652190370248761</v>
      </c>
      <c r="I106" s="6">
        <f t="shared" si="57"/>
        <v>-92.652190370248761</v>
      </c>
      <c r="J106" s="6">
        <f t="shared" si="57"/>
        <v>-72.736506857670179</v>
      </c>
      <c r="K106" s="6">
        <f t="shared" si="57"/>
        <v>-96.359765372148146</v>
      </c>
      <c r="L106" s="6">
        <f t="shared" si="57"/>
        <v>-105.94121110707692</v>
      </c>
      <c r="M106" s="6">
        <f t="shared" si="57"/>
        <v>-71.490783909240861</v>
      </c>
      <c r="N106" s="6">
        <f t="shared" si="57"/>
        <v>-94.808246602538418</v>
      </c>
      <c r="O106" s="6">
        <f t="shared" si="57"/>
        <v>-91.383387661214812</v>
      </c>
      <c r="P106" s="6">
        <f t="shared" si="57"/>
        <v>-90.523987851743414</v>
      </c>
      <c r="Q106" s="6">
        <f t="shared" si="57"/>
        <v>-99.676264427896626</v>
      </c>
      <c r="R106" s="6">
        <f t="shared" si="57"/>
        <v>-100.48167172134644</v>
      </c>
      <c r="S106" s="6">
        <f t="shared" si="57"/>
        <v>-88.465417462105023</v>
      </c>
      <c r="T106" s="6">
        <f t="shared" si="57"/>
        <v>-102.70785721854926</v>
      </c>
      <c r="U106" s="6">
        <f t="shared" si="57"/>
        <v>-119.54289338731469</v>
      </c>
      <c r="V106" s="6">
        <f t="shared" si="57"/>
        <v>-98.598591433863817</v>
      </c>
      <c r="W106" s="6">
        <f t="shared" si="57"/>
        <v>-94.949852423047005</v>
      </c>
      <c r="X106" s="6">
        <f t="shared" si="57"/>
        <v>-99.689740184438818</v>
      </c>
      <c r="Y106" s="6">
        <f t="shared" si="57"/>
        <v>-99.689740184438818</v>
      </c>
      <c r="Z106" s="6">
        <f t="shared" si="57"/>
        <v>-102.35424833184614</v>
      </c>
      <c r="AA106" s="6">
        <f t="shared" si="57"/>
        <v>-104.55998238339741</v>
      </c>
      <c r="AB106" s="6">
        <f t="shared" si="57"/>
        <v>-106.81325000375962</v>
      </c>
      <c r="AC106" s="6">
        <f t="shared" si="57"/>
        <v>-109.11507554134063</v>
      </c>
      <c r="AD106" s="6">
        <f t="shared" si="57"/>
        <v>-111.46650541925652</v>
      </c>
      <c r="AE106" s="6">
        <f t="shared" si="57"/>
        <v>-113.86860861104149</v>
      </c>
      <c r="AF106" s="6">
        <f t="shared" si="57"/>
        <v>-116.32247712660943</v>
      </c>
      <c r="AG106" s="6">
        <f t="shared" si="57"/>
        <v>-118.82922650868785</v>
      </c>
      <c r="AH106" s="6">
        <f t="shared" si="57"/>
        <v>-121.38999633995007</v>
      </c>
      <c r="AI106" s="6">
        <f t="shared" si="57"/>
        <v>-124.00595076107599</v>
      </c>
      <c r="AJ106" s="6">
        <f t="shared" si="57"/>
        <v>-126.67827899997718</v>
      </c>
      <c r="AK106" s="6">
        <f t="shared" si="57"/>
        <v>-129.40819591242669</v>
      </c>
      <c r="AL106" s="6">
        <f t="shared" si="57"/>
        <v>-132.19694253433948</v>
      </c>
      <c r="AM106" s="6">
        <f t="shared" si="57"/>
        <v>-135.04578664595451</v>
      </c>
    </row>
    <row r="107" spans="1:39" x14ac:dyDescent="0.25">
      <c r="E107" s="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5">
      <c r="A108" s="14" t="s">
        <v>80</v>
      </c>
      <c r="B108" s="14"/>
      <c r="E108" s="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1:39" ht="6" customHeight="1" x14ac:dyDescent="0.25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A110" s="126">
        <f>MIN(A$1:A108)-1</f>
        <v>-42</v>
      </c>
      <c r="B110" s="126"/>
      <c r="C110" s="1" t="s">
        <v>15</v>
      </c>
      <c r="D110" s="126" t="str">
        <f>"("&amp;-$A$9&amp;") X ("&amp;-$A105&amp;")"</f>
        <v>(1) X (40)</v>
      </c>
      <c r="E110" s="12">
        <f>NPV($D$2,F110:AM110)*(1+$D$2)^0.5</f>
        <v>-214.66814811144195</v>
      </c>
      <c r="F110" s="12">
        <f t="shared" ref="F110:AM110" si="58">F$9*F105/1000</f>
        <v>0</v>
      </c>
      <c r="G110" s="12">
        <f t="shared" si="58"/>
        <v>0</v>
      </c>
      <c r="H110" s="12">
        <f t="shared" si="58"/>
        <v>-4.2886162640259142</v>
      </c>
      <c r="I110" s="12">
        <f t="shared" si="58"/>
        <v>-18.468477017485306</v>
      </c>
      <c r="J110" s="12">
        <f t="shared" si="58"/>
        <v>-14.444306477823618</v>
      </c>
      <c r="K110" s="12">
        <f t="shared" si="58"/>
        <v>-19.135507646662724</v>
      </c>
      <c r="L110" s="12">
        <f t="shared" si="58"/>
        <v>-21.038229466487827</v>
      </c>
      <c r="M110" s="12">
        <f t="shared" si="58"/>
        <v>-14.250347393986585</v>
      </c>
      <c r="N110" s="12">
        <f t="shared" si="58"/>
        <v>-18.827400843318543</v>
      </c>
      <c r="O110" s="12">
        <f t="shared" si="58"/>
        <v>-18.147278655314739</v>
      </c>
      <c r="P110" s="12">
        <f t="shared" si="58"/>
        <v>-17.97661560355067</v>
      </c>
      <c r="Q110" s="12">
        <f t="shared" si="58"/>
        <v>-19.868594486747426</v>
      </c>
      <c r="R110" s="12">
        <f t="shared" si="58"/>
        <v>-19.954052297111922</v>
      </c>
      <c r="S110" s="12">
        <f t="shared" si="58"/>
        <v>-17.567816461294719</v>
      </c>
      <c r="T110" s="12">
        <f t="shared" si="58"/>
        <v>-20.396137117888447</v>
      </c>
      <c r="U110" s="12">
        <f t="shared" si="58"/>
        <v>-23.828634491044362</v>
      </c>
      <c r="V110" s="12">
        <f t="shared" si="58"/>
        <v>-19.580102681302474</v>
      </c>
      <c r="W110" s="12">
        <f t="shared" si="58"/>
        <v>-18.855521493578426</v>
      </c>
      <c r="X110" s="12">
        <f t="shared" si="58"/>
        <v>-19.79678736478666</v>
      </c>
      <c r="Y110" s="12">
        <f t="shared" si="58"/>
        <v>-19.871280626157599</v>
      </c>
      <c r="Z110" s="12">
        <f t="shared" si="58"/>
        <v>-22.345834568824078</v>
      </c>
      <c r="AA110" s="12">
        <f t="shared" si="58"/>
        <v>-22.827387303782235</v>
      </c>
      <c r="AB110" s="12">
        <f t="shared" si="58"/>
        <v>-23.319317500178737</v>
      </c>
      <c r="AC110" s="12">
        <f t="shared" si="58"/>
        <v>-23.911487943131672</v>
      </c>
      <c r="AD110" s="12">
        <f t="shared" si="58"/>
        <v>-24.335209633781815</v>
      </c>
      <c r="AE110" s="12">
        <f t="shared" si="58"/>
        <v>-24.859633401389811</v>
      </c>
      <c r="AF110" s="12">
        <f t="shared" si="58"/>
        <v>-25.395358501189762</v>
      </c>
      <c r="AG110" s="12">
        <f t="shared" si="58"/>
        <v>-26.040247902111673</v>
      </c>
      <c r="AH110" s="12">
        <f t="shared" si="58"/>
        <v>-26.501692120567391</v>
      </c>
      <c r="AI110" s="12">
        <f t="shared" si="58"/>
        <v>-27.07280358576562</v>
      </c>
      <c r="AJ110" s="12">
        <f t="shared" si="58"/>
        <v>-27.656222503038865</v>
      </c>
      <c r="AK110" s="12">
        <f t="shared" si="58"/>
        <v>-26.712221364902515</v>
      </c>
      <c r="AL110" s="12">
        <f t="shared" si="58"/>
        <v>-16.600444832347701</v>
      </c>
      <c r="AM110" s="12">
        <f t="shared" si="58"/>
        <v>0</v>
      </c>
    </row>
    <row r="111" spans="1:39" x14ac:dyDescent="0.25">
      <c r="A111" s="126">
        <f>MIN(A$1:A110)-1</f>
        <v>-43</v>
      </c>
      <c r="B111" s="126"/>
      <c r="C111" s="1" t="s">
        <v>16</v>
      </c>
      <c r="D111" s="126" t="str">
        <f>"("&amp;-$A$9&amp;") X ("&amp;-$A106&amp;")"</f>
        <v>(1) X (41)</v>
      </c>
      <c r="E111" s="12">
        <f>NPV($D$2,F111:AM111)*(1+$D$2)^0.5</f>
        <v>-209.61834935741246</v>
      </c>
      <c r="F111" s="12">
        <f t="shared" ref="F111:AM111" si="59">F$9*F106/1000</f>
        <v>0</v>
      </c>
      <c r="G111" s="12">
        <f t="shared" si="59"/>
        <v>0</v>
      </c>
      <c r="H111" s="12">
        <f t="shared" si="59"/>
        <v>-4.2886162640259142</v>
      </c>
      <c r="I111" s="12">
        <f t="shared" si="59"/>
        <v>-18.468477017485306</v>
      </c>
      <c r="J111" s="12">
        <f t="shared" si="59"/>
        <v>-14.444306477823618</v>
      </c>
      <c r="K111" s="12">
        <f t="shared" si="59"/>
        <v>-19.135507646662724</v>
      </c>
      <c r="L111" s="12">
        <f t="shared" si="59"/>
        <v>-21.038229466487827</v>
      </c>
      <c r="M111" s="12">
        <f t="shared" si="59"/>
        <v>-14.250347393986585</v>
      </c>
      <c r="N111" s="12">
        <f t="shared" si="59"/>
        <v>-18.827400843318543</v>
      </c>
      <c r="O111" s="12">
        <f t="shared" si="59"/>
        <v>-18.147278655314739</v>
      </c>
      <c r="P111" s="12">
        <f t="shared" si="59"/>
        <v>-17.97661560355067</v>
      </c>
      <c r="Q111" s="12">
        <f t="shared" si="59"/>
        <v>-19.868594486747426</v>
      </c>
      <c r="R111" s="12">
        <f t="shared" si="59"/>
        <v>-19.954052297111922</v>
      </c>
      <c r="S111" s="12">
        <f t="shared" si="59"/>
        <v>-17.567816461294719</v>
      </c>
      <c r="T111" s="12">
        <f t="shared" si="59"/>
        <v>-20.396137117888447</v>
      </c>
      <c r="U111" s="12">
        <f t="shared" si="59"/>
        <v>-23.828634491044362</v>
      </c>
      <c r="V111" s="12">
        <f t="shared" si="59"/>
        <v>-19.580102681302474</v>
      </c>
      <c r="W111" s="12">
        <f t="shared" si="59"/>
        <v>-18.855521493578426</v>
      </c>
      <c r="X111" s="12">
        <f t="shared" si="59"/>
        <v>-19.79678736478666</v>
      </c>
      <c r="Y111" s="12">
        <f t="shared" si="59"/>
        <v>-19.871280626157599</v>
      </c>
      <c r="Z111" s="12">
        <f t="shared" si="59"/>
        <v>-20.325916050731394</v>
      </c>
      <c r="AA111" s="12">
        <f t="shared" si="59"/>
        <v>-20.763939541624655</v>
      </c>
      <c r="AB111" s="12">
        <f t="shared" si="59"/>
        <v>-21.211402438746664</v>
      </c>
      <c r="AC111" s="12">
        <f t="shared" si="59"/>
        <v>-21.750044514258061</v>
      </c>
      <c r="AD111" s="12">
        <f t="shared" si="59"/>
        <v>-22.135464512177702</v>
      </c>
      <c r="AE111" s="12">
        <f t="shared" si="59"/>
        <v>-22.612483772415132</v>
      </c>
      <c r="AF111" s="12">
        <f t="shared" si="59"/>
        <v>-23.099782797710674</v>
      </c>
      <c r="AG111" s="12">
        <f t="shared" si="59"/>
        <v>-23.686378379306582</v>
      </c>
      <c r="AH111" s="12">
        <f t="shared" si="59"/>
        <v>-24.106111033172716</v>
      </c>
      <c r="AI111" s="12">
        <f t="shared" si="59"/>
        <v>-24.625597725937592</v>
      </c>
      <c r="AJ111" s="12">
        <f t="shared" si="59"/>
        <v>-25.156279356931545</v>
      </c>
      <c r="AK111" s="12">
        <f t="shared" si="59"/>
        <v>-24.297609799235808</v>
      </c>
      <c r="AL111" s="12">
        <f t="shared" si="59"/>
        <v>-15.099872283931148</v>
      </c>
      <c r="AM111" s="12">
        <f t="shared" si="59"/>
        <v>0</v>
      </c>
    </row>
    <row r="112" spans="1:39" ht="6" customHeight="1" x14ac:dyDescent="0.25"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1:39" x14ac:dyDescent="0.25">
      <c r="A113" s="168" t="s">
        <v>76</v>
      </c>
      <c r="B113" s="168"/>
    </row>
    <row r="114" spans="1:39" ht="6" customHeight="1" x14ac:dyDescent="0.25"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:39" x14ac:dyDescent="0.25">
      <c r="A115" s="126">
        <f>MIN(A$1:A114)-1</f>
        <v>-44</v>
      </c>
      <c r="B115" s="126"/>
      <c r="C115" s="1" t="s">
        <v>15</v>
      </c>
      <c r="D115" s="126" t="str">
        <f>"("&amp;-$A$18&amp;") + ("&amp;-$A110&amp;")"</f>
        <v>(2) + (42)</v>
      </c>
      <c r="E115" s="144">
        <f>NPV($D$2,F115:AM115)*(1+$D$2)^0.5</f>
        <v>-171.23648633481068</v>
      </c>
      <c r="F115" s="12">
        <f t="shared" ref="F115:AM115" si="60">F$18+F110</f>
        <v>0</v>
      </c>
      <c r="G115" s="12">
        <f t="shared" si="60"/>
        <v>0</v>
      </c>
      <c r="H115" s="12">
        <f t="shared" si="60"/>
        <v>-3.8823296984219695</v>
      </c>
      <c r="I115" s="12">
        <f t="shared" si="60"/>
        <v>-15.192177621516697</v>
      </c>
      <c r="J115" s="12">
        <f t="shared" si="60"/>
        <v>-11.638366161033462</v>
      </c>
      <c r="K115" s="12">
        <f t="shared" si="60"/>
        <v>-16.962883846378631</v>
      </c>
      <c r="L115" s="12">
        <f t="shared" si="60"/>
        <v>-19.271664982122019</v>
      </c>
      <c r="M115" s="12">
        <f t="shared" si="60"/>
        <v>-12.806783009471463</v>
      </c>
      <c r="N115" s="12">
        <f t="shared" si="60"/>
        <v>-18.166797968767746</v>
      </c>
      <c r="O115" s="12">
        <f t="shared" si="60"/>
        <v>-17.94520114565367</v>
      </c>
      <c r="P115" s="12">
        <f t="shared" si="60"/>
        <v>-18.168207409974006</v>
      </c>
      <c r="Q115" s="12">
        <f t="shared" si="60"/>
        <v>-20.489773634333815</v>
      </c>
      <c r="R115" s="12">
        <f t="shared" si="60"/>
        <v>-18.853951034499069</v>
      </c>
      <c r="S115" s="12">
        <f t="shared" si="60"/>
        <v>-9.36895313465849</v>
      </c>
      <c r="T115" s="12">
        <f t="shared" si="60"/>
        <v>-12.334217775255736</v>
      </c>
      <c r="U115" s="12">
        <f t="shared" si="60"/>
        <v>-15.750549847995167</v>
      </c>
      <c r="V115" s="12">
        <f t="shared" si="60"/>
        <v>-11.604170886677583</v>
      </c>
      <c r="W115" s="12">
        <f t="shared" si="60"/>
        <v>-10.958581574191349</v>
      </c>
      <c r="X115" s="12">
        <f t="shared" si="60"/>
        <v>-11.976658721731827</v>
      </c>
      <c r="Y115" s="12">
        <f t="shared" si="60"/>
        <v>-12.103644264206697</v>
      </c>
      <c r="Z115" s="12">
        <f t="shared" si="60"/>
        <v>-14.649201535961815</v>
      </c>
      <c r="AA115" s="12">
        <f t="shared" si="60"/>
        <v>-15.19592945125366</v>
      </c>
      <c r="AB115" s="12">
        <f t="shared" si="60"/>
        <v>-15.746493719150454</v>
      </c>
      <c r="AC115" s="12">
        <f t="shared" si="60"/>
        <v>-16.388214074465445</v>
      </c>
      <c r="AD115" s="12">
        <f t="shared" si="60"/>
        <v>-16.85259619413004</v>
      </c>
      <c r="AE115" s="12">
        <f t="shared" si="60"/>
        <v>-17.402683441212872</v>
      </c>
      <c r="AF115" s="12">
        <f t="shared" si="60"/>
        <v>-17.946510717955018</v>
      </c>
      <c r="AG115" s="12">
        <f t="shared" si="60"/>
        <v>-18.570304041690704</v>
      </c>
      <c r="AH115" s="12">
        <f t="shared" si="60"/>
        <v>-18.96838865898744</v>
      </c>
      <c r="AI115" s="12">
        <f t="shared" si="60"/>
        <v>-19.451301212638022</v>
      </c>
      <c r="AJ115" s="12">
        <f t="shared" si="60"/>
        <v>-19.948654991222362</v>
      </c>
      <c r="AK115" s="12">
        <f t="shared" si="60"/>
        <v>-18.958582019259374</v>
      </c>
      <c r="AL115" s="12">
        <f t="shared" si="60"/>
        <v>-25.785930216463495</v>
      </c>
      <c r="AM115" s="12">
        <f t="shared" si="60"/>
        <v>0</v>
      </c>
    </row>
    <row r="116" spans="1:39" x14ac:dyDescent="0.25">
      <c r="A116" s="126">
        <f>MIN(A$1:A115)-1</f>
        <v>-45</v>
      </c>
      <c r="B116" s="126"/>
      <c r="C116" s="1" t="s">
        <v>16</v>
      </c>
      <c r="D116" s="126" t="str">
        <f>"("&amp;-$A$18&amp;") + ("&amp;-$A111&amp;")"</f>
        <v>(2) + (43)</v>
      </c>
      <c r="E116" s="144">
        <f>NPV($D$2,F116:AM116)*(1+$D$2)^0.5</f>
        <v>-166.18668758078121</v>
      </c>
      <c r="F116" s="12">
        <f t="shared" ref="F116:AM116" si="61">F$18+F111</f>
        <v>0</v>
      </c>
      <c r="G116" s="12">
        <f t="shared" si="61"/>
        <v>0</v>
      </c>
      <c r="H116" s="12">
        <f t="shared" si="61"/>
        <v>-3.8823296984219695</v>
      </c>
      <c r="I116" s="12">
        <f t="shared" si="61"/>
        <v>-15.192177621516697</v>
      </c>
      <c r="J116" s="12">
        <f t="shared" si="61"/>
        <v>-11.638366161033462</v>
      </c>
      <c r="K116" s="12">
        <f t="shared" si="61"/>
        <v>-16.962883846378631</v>
      </c>
      <c r="L116" s="12">
        <f t="shared" si="61"/>
        <v>-19.271664982122019</v>
      </c>
      <c r="M116" s="12">
        <f t="shared" si="61"/>
        <v>-12.806783009471463</v>
      </c>
      <c r="N116" s="12">
        <f t="shared" si="61"/>
        <v>-18.166797968767746</v>
      </c>
      <c r="O116" s="12">
        <f t="shared" si="61"/>
        <v>-17.94520114565367</v>
      </c>
      <c r="P116" s="12">
        <f t="shared" si="61"/>
        <v>-18.168207409974006</v>
      </c>
      <c r="Q116" s="12">
        <f t="shared" si="61"/>
        <v>-20.489773634333815</v>
      </c>
      <c r="R116" s="12">
        <f t="shared" si="61"/>
        <v>-18.853951034499069</v>
      </c>
      <c r="S116" s="12">
        <f t="shared" si="61"/>
        <v>-9.36895313465849</v>
      </c>
      <c r="T116" s="12">
        <f t="shared" si="61"/>
        <v>-12.334217775255736</v>
      </c>
      <c r="U116" s="12">
        <f t="shared" si="61"/>
        <v>-15.750549847995167</v>
      </c>
      <c r="V116" s="12">
        <f t="shared" si="61"/>
        <v>-11.604170886677583</v>
      </c>
      <c r="W116" s="12">
        <f t="shared" si="61"/>
        <v>-10.958581574191349</v>
      </c>
      <c r="X116" s="12">
        <f t="shared" si="61"/>
        <v>-11.976658721731827</v>
      </c>
      <c r="Y116" s="12">
        <f t="shared" si="61"/>
        <v>-12.103644264206697</v>
      </c>
      <c r="Z116" s="12">
        <f t="shared" si="61"/>
        <v>-12.629283017869131</v>
      </c>
      <c r="AA116" s="12">
        <f t="shared" si="61"/>
        <v>-13.13248168909608</v>
      </c>
      <c r="AB116" s="12">
        <f t="shared" si="61"/>
        <v>-13.63857865771838</v>
      </c>
      <c r="AC116" s="12">
        <f t="shared" si="61"/>
        <v>-14.226770645591834</v>
      </c>
      <c r="AD116" s="12">
        <f t="shared" si="61"/>
        <v>-14.652851072525927</v>
      </c>
      <c r="AE116" s="12">
        <f t="shared" si="61"/>
        <v>-15.155533812238193</v>
      </c>
      <c r="AF116" s="12">
        <f t="shared" si="61"/>
        <v>-15.65093501447593</v>
      </c>
      <c r="AG116" s="12">
        <f t="shared" si="61"/>
        <v>-16.216434518885613</v>
      </c>
      <c r="AH116" s="12">
        <f t="shared" si="61"/>
        <v>-16.572807571592765</v>
      </c>
      <c r="AI116" s="12">
        <f t="shared" si="61"/>
        <v>-17.004095352809998</v>
      </c>
      <c r="AJ116" s="12">
        <f t="shared" si="61"/>
        <v>-17.448711845115042</v>
      </c>
      <c r="AK116" s="12">
        <f t="shared" si="61"/>
        <v>-16.543970453592667</v>
      </c>
      <c r="AL116" s="12">
        <f t="shared" si="61"/>
        <v>-24.285357668046942</v>
      </c>
      <c r="AM116" s="12">
        <f t="shared" si="61"/>
        <v>0</v>
      </c>
    </row>
    <row r="117" spans="1:39" ht="6" customHeight="1" x14ac:dyDescent="0.25">
      <c r="E117" s="14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</row>
    <row r="118" spans="1:39" x14ac:dyDescent="0.25">
      <c r="A118" s="168" t="s">
        <v>77</v>
      </c>
      <c r="B118" s="168"/>
      <c r="E118" s="14"/>
    </row>
    <row r="119" spans="1:39" ht="6" customHeight="1" x14ac:dyDescent="0.25">
      <c r="E119" s="144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x14ac:dyDescent="0.25">
      <c r="A120" s="126">
        <f>MIN(A$1:A119)-1</f>
        <v>-46</v>
      </c>
      <c r="B120" s="126"/>
      <c r="C120" s="1" t="s">
        <v>15</v>
      </c>
      <c r="D120" s="126" t="str">
        <f>"("&amp;-$A115&amp;") / ("&amp;-$A$9&amp;")"</f>
        <v>(44) / (1)</v>
      </c>
      <c r="E120" s="146">
        <f>IF(E$9=0,0,E115/E$9*1000)</f>
        <v>-79.93075466875375</v>
      </c>
      <c r="F120" s="6"/>
      <c r="G120" s="6"/>
      <c r="H120" s="6">
        <f t="shared" ref="H120:AM120" si="62">IF(H$9=0,0,H115/H$9*1000)</f>
        <v>-83.874687813777584</v>
      </c>
      <c r="I120" s="6">
        <f t="shared" si="62"/>
        <v>-76.215734074593286</v>
      </c>
      <c r="J120" s="6">
        <f t="shared" si="62"/>
        <v>-58.6067667134987</v>
      </c>
      <c r="K120" s="6">
        <f t="shared" si="62"/>
        <v>-85.419187076393754</v>
      </c>
      <c r="L120" s="6">
        <f t="shared" si="62"/>
        <v>-97.045406387835683</v>
      </c>
      <c r="M120" s="6">
        <f t="shared" si="62"/>
        <v>-64.2487464613681</v>
      </c>
      <c r="N120" s="6">
        <f t="shared" si="62"/>
        <v>-91.481680139224153</v>
      </c>
      <c r="O120" s="6">
        <f t="shared" si="62"/>
        <v>-90.365795560838819</v>
      </c>
      <c r="P120" s="6">
        <f t="shared" si="62"/>
        <v>-91.488777595244088</v>
      </c>
      <c r="Q120" s="6">
        <f t="shared" si="62"/>
        <v>-102.79258033102786</v>
      </c>
      <c r="R120" s="6">
        <f t="shared" si="62"/>
        <v>-94.941944136984915</v>
      </c>
      <c r="S120" s="6">
        <f t="shared" si="62"/>
        <v>-47.17879151723433</v>
      </c>
      <c r="T120" s="6">
        <f t="shared" si="62"/>
        <v>-62.110833578010812</v>
      </c>
      <c r="U120" s="6">
        <f t="shared" si="62"/>
        <v>-79.016961797711033</v>
      </c>
      <c r="V120" s="6">
        <f t="shared" si="62"/>
        <v>-58.4345711974658</v>
      </c>
      <c r="W120" s="6">
        <f t="shared" si="62"/>
        <v>-55.183607814281693</v>
      </c>
      <c r="X120" s="6">
        <f t="shared" si="62"/>
        <v>-60.310290465152235</v>
      </c>
      <c r="Y120" s="6">
        <f t="shared" si="62"/>
        <v>-60.721257712767454</v>
      </c>
      <c r="Z120" s="6">
        <f t="shared" si="62"/>
        <v>-73.768287152851045</v>
      </c>
      <c r="AA120" s="6">
        <f t="shared" si="62"/>
        <v>-76.521418902094908</v>
      </c>
      <c r="AB120" s="6">
        <f t="shared" si="62"/>
        <v>-79.293869189614512</v>
      </c>
      <c r="AC120" s="6">
        <f t="shared" si="62"/>
        <v>-82.215979629408039</v>
      </c>
      <c r="AD120" s="6">
        <f t="shared" si="62"/>
        <v>-84.863816793548267</v>
      </c>
      <c r="AE120" s="6">
        <f t="shared" si="62"/>
        <v>-87.633864970052073</v>
      </c>
      <c r="AF120" s="6">
        <f t="shared" si="62"/>
        <v>-90.372390111766123</v>
      </c>
      <c r="AG120" s="6">
        <f t="shared" si="62"/>
        <v>-93.163033620755115</v>
      </c>
      <c r="AH120" s="6">
        <f t="shared" si="62"/>
        <v>-95.518212237578979</v>
      </c>
      <c r="AI120" s="6">
        <f t="shared" si="62"/>
        <v>-97.949992006596517</v>
      </c>
      <c r="AJ120" s="6">
        <f t="shared" si="62"/>
        <v>-100.45449276488691</v>
      </c>
      <c r="AK120" s="6">
        <f t="shared" si="62"/>
        <v>-100.97272597765108</v>
      </c>
      <c r="AL120" s="6">
        <f t="shared" si="62"/>
        <v>-225.75165345258466</v>
      </c>
      <c r="AM120" s="6">
        <f t="shared" si="62"/>
        <v>0</v>
      </c>
    </row>
    <row r="121" spans="1:39" x14ac:dyDescent="0.25">
      <c r="A121" s="126">
        <f>MIN(A$1:A120)-1</f>
        <v>-47</v>
      </c>
      <c r="B121" s="126"/>
      <c r="C121" s="1" t="s">
        <v>16</v>
      </c>
      <c r="D121" s="126" t="str">
        <f>"("&amp;-$A116&amp;") / ("&amp;-$A$9&amp;")"</f>
        <v>(45) / (1)</v>
      </c>
      <c r="E121" s="146">
        <f>IF(E$9=0,0,E116/E$9*1000)</f>
        <v>-77.573580482490073</v>
      </c>
      <c r="F121" s="6"/>
      <c r="G121" s="6"/>
      <c r="H121" s="6">
        <f t="shared" ref="H121:AM121" si="63">IF(H$9=0,0,H116/H$9*1000)</f>
        <v>-83.874687813777584</v>
      </c>
      <c r="I121" s="6">
        <f t="shared" si="63"/>
        <v>-76.215734074593286</v>
      </c>
      <c r="J121" s="6">
        <f t="shared" si="63"/>
        <v>-58.6067667134987</v>
      </c>
      <c r="K121" s="6">
        <f t="shared" si="63"/>
        <v>-85.419187076393754</v>
      </c>
      <c r="L121" s="6">
        <f t="shared" si="63"/>
        <v>-97.045406387835683</v>
      </c>
      <c r="M121" s="6">
        <f t="shared" si="63"/>
        <v>-64.2487464613681</v>
      </c>
      <c r="N121" s="6">
        <f t="shared" si="63"/>
        <v>-91.481680139224153</v>
      </c>
      <c r="O121" s="6">
        <f t="shared" si="63"/>
        <v>-90.365795560838819</v>
      </c>
      <c r="P121" s="6">
        <f t="shared" si="63"/>
        <v>-91.488777595244088</v>
      </c>
      <c r="Q121" s="6">
        <f t="shared" si="63"/>
        <v>-102.79258033102786</v>
      </c>
      <c r="R121" s="6">
        <f t="shared" si="63"/>
        <v>-94.941944136984915</v>
      </c>
      <c r="S121" s="6">
        <f t="shared" si="63"/>
        <v>-47.17879151723433</v>
      </c>
      <c r="T121" s="6">
        <f t="shared" si="63"/>
        <v>-62.110833578010812</v>
      </c>
      <c r="U121" s="6">
        <f t="shared" si="63"/>
        <v>-79.016961797711033</v>
      </c>
      <c r="V121" s="6">
        <f t="shared" si="63"/>
        <v>-58.4345711974658</v>
      </c>
      <c r="W121" s="6">
        <f t="shared" si="63"/>
        <v>-55.183607814281693</v>
      </c>
      <c r="X121" s="6">
        <f t="shared" si="63"/>
        <v>-60.310290465152235</v>
      </c>
      <c r="Y121" s="6">
        <f t="shared" si="63"/>
        <v>-60.721257712767454</v>
      </c>
      <c r="Z121" s="6">
        <f t="shared" si="63"/>
        <v>-63.596679580777376</v>
      </c>
      <c r="AA121" s="6">
        <f t="shared" si="63"/>
        <v>-66.13061318684305</v>
      </c>
      <c r="AB121" s="6">
        <f t="shared" si="63"/>
        <v>-68.679141611198986</v>
      </c>
      <c r="AC121" s="6">
        <f t="shared" si="63"/>
        <v>-71.372504671677646</v>
      </c>
      <c r="AD121" s="6">
        <f t="shared" si="63"/>
        <v>-73.786664950478809</v>
      </c>
      <c r="AE121" s="6">
        <f t="shared" si="63"/>
        <v>-76.31800050476447</v>
      </c>
      <c r="AF121" s="6">
        <f t="shared" si="63"/>
        <v>-78.812668767251552</v>
      </c>
      <c r="AG121" s="6">
        <f t="shared" si="63"/>
        <v>-81.354200281266287</v>
      </c>
      <c r="AH121" s="6">
        <f t="shared" si="63"/>
        <v>-83.454898539624111</v>
      </c>
      <c r="AI121" s="6">
        <f t="shared" si="63"/>
        <v>-85.62671389845076</v>
      </c>
      <c r="AJ121" s="6">
        <f t="shared" si="63"/>
        <v>-87.865648013510594</v>
      </c>
      <c r="AK121" s="6">
        <f t="shared" si="63"/>
        <v>-88.112591621882629</v>
      </c>
      <c r="AL121" s="6">
        <f t="shared" si="63"/>
        <v>-212.61438320144944</v>
      </c>
      <c r="AM121" s="6">
        <f t="shared" si="63"/>
        <v>0</v>
      </c>
    </row>
    <row r="122" spans="1:39" ht="6" customHeight="1" x14ac:dyDescent="0.25">
      <c r="A122" s="6"/>
      <c r="B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4" spans="1:39" ht="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6" spans="1:39" x14ac:dyDescent="0.25">
      <c r="H126" s="141">
        <f>H$7</f>
        <v>2023</v>
      </c>
      <c r="I126" s="141">
        <f t="shared" ref="I126:AM126" si="64">I$7</f>
        <v>2024</v>
      </c>
      <c r="J126" s="141">
        <f t="shared" si="64"/>
        <v>2025</v>
      </c>
      <c r="K126" s="141">
        <f t="shared" si="64"/>
        <v>2026</v>
      </c>
      <c r="L126" s="141">
        <f t="shared" si="64"/>
        <v>2027</v>
      </c>
      <c r="M126" s="141">
        <f t="shared" si="64"/>
        <v>2028</v>
      </c>
      <c r="N126" s="141">
        <f t="shared" si="64"/>
        <v>2029</v>
      </c>
      <c r="O126" s="141">
        <f t="shared" si="64"/>
        <v>2030</v>
      </c>
      <c r="P126" s="141">
        <f t="shared" si="64"/>
        <v>2031</v>
      </c>
      <c r="Q126" s="141">
        <f t="shared" si="64"/>
        <v>2032</v>
      </c>
      <c r="R126" s="141">
        <f t="shared" si="64"/>
        <v>2033</v>
      </c>
      <c r="S126" s="141">
        <f t="shared" si="64"/>
        <v>2034</v>
      </c>
      <c r="T126" s="141">
        <f t="shared" si="64"/>
        <v>2035</v>
      </c>
      <c r="U126" s="141">
        <f t="shared" si="64"/>
        <v>2036</v>
      </c>
      <c r="V126" s="141">
        <f t="shared" si="64"/>
        <v>2037</v>
      </c>
      <c r="W126" s="141">
        <f t="shared" si="64"/>
        <v>2038</v>
      </c>
      <c r="X126" s="141">
        <f t="shared" si="64"/>
        <v>2039</v>
      </c>
      <c r="Y126" s="141">
        <f t="shared" si="64"/>
        <v>2040</v>
      </c>
      <c r="Z126" s="141">
        <f t="shared" si="64"/>
        <v>2041</v>
      </c>
      <c r="AA126" s="141">
        <f t="shared" si="64"/>
        <v>2042</v>
      </c>
      <c r="AB126" s="141">
        <f t="shared" si="64"/>
        <v>2043</v>
      </c>
      <c r="AC126" s="141">
        <f t="shared" si="64"/>
        <v>2044</v>
      </c>
      <c r="AD126" s="141">
        <f t="shared" si="64"/>
        <v>2045</v>
      </c>
      <c r="AE126" s="141">
        <f t="shared" si="64"/>
        <v>2046</v>
      </c>
      <c r="AF126" s="141">
        <f t="shared" si="64"/>
        <v>2047</v>
      </c>
      <c r="AG126" s="141">
        <f t="shared" si="64"/>
        <v>2048</v>
      </c>
      <c r="AH126" s="141">
        <f t="shared" si="64"/>
        <v>2049</v>
      </c>
      <c r="AI126" s="141">
        <f t="shared" si="64"/>
        <v>2050</v>
      </c>
      <c r="AJ126" s="141">
        <f t="shared" si="64"/>
        <v>2051</v>
      </c>
      <c r="AK126" s="141">
        <f t="shared" si="64"/>
        <v>2052</v>
      </c>
      <c r="AL126" s="141">
        <f t="shared" si="64"/>
        <v>2053</v>
      </c>
      <c r="AM126" s="141">
        <f t="shared" si="64"/>
        <v>2054</v>
      </c>
    </row>
    <row r="127" spans="1:39" x14ac:dyDescent="0.25">
      <c r="B127" s="14" t="str">
        <f>$A$22</f>
        <v>Medium Natural Gas, Medium CO2</v>
      </c>
    </row>
    <row r="128" spans="1:39" x14ac:dyDescent="0.25">
      <c r="C128" s="1" t="str">
        <f>C29</f>
        <v>System (Benefit)/Cost w/ '32-'40 Extrap.</v>
      </c>
      <c r="E128" s="6"/>
      <c r="F128" s="6"/>
      <c r="G128" s="147" t="s">
        <v>95</v>
      </c>
      <c r="H128" s="6">
        <f t="shared" ref="H128:AM128" si="65">-H29</f>
        <v>24.842529033745944</v>
      </c>
      <c r="I128" s="6">
        <f t="shared" si="65"/>
        <v>24.842529033745944</v>
      </c>
      <c r="J128" s="6">
        <f t="shared" si="65"/>
        <v>25.536663665100178</v>
      </c>
      <c r="K128" s="6">
        <f t="shared" si="65"/>
        <v>28.547987272917705</v>
      </c>
      <c r="L128" s="6">
        <f t="shared" si="65"/>
        <v>28.204706778454003</v>
      </c>
      <c r="M128" s="6">
        <f t="shared" si="65"/>
        <v>30.931123880342749</v>
      </c>
      <c r="N128" s="6">
        <f t="shared" si="65"/>
        <v>38.55630896008595</v>
      </c>
      <c r="O128" s="6">
        <f t="shared" si="65"/>
        <v>39.059177420947208</v>
      </c>
      <c r="P128" s="6">
        <f t="shared" si="65"/>
        <v>39.623036380151198</v>
      </c>
      <c r="Q128" s="6">
        <f t="shared" si="65"/>
        <v>42.110533602819238</v>
      </c>
      <c r="R128" s="6">
        <f t="shared" si="65"/>
        <v>42.944627950683206</v>
      </c>
      <c r="S128" s="6">
        <f t="shared" si="65"/>
        <v>49.630738878067525</v>
      </c>
      <c r="T128" s="6">
        <f t="shared" si="65"/>
        <v>50.235192654318276</v>
      </c>
      <c r="U128" s="6">
        <f t="shared" si="65"/>
        <v>65.023385258793084</v>
      </c>
      <c r="V128" s="6">
        <f t="shared" si="65"/>
        <v>54.950720908900394</v>
      </c>
      <c r="W128" s="6">
        <f t="shared" si="65"/>
        <v>70.423325425465919</v>
      </c>
      <c r="X128" s="6">
        <f t="shared" si="65"/>
        <v>65.010201401222389</v>
      </c>
      <c r="Y128" s="6">
        <f t="shared" si="65"/>
        <v>146.01894284952255</v>
      </c>
      <c r="Z128" s="6">
        <f t="shared" si="65"/>
        <v>68.875217944377852</v>
      </c>
      <c r="AA128" s="6">
        <f t="shared" si="65"/>
        <v>70.359478891079192</v>
      </c>
      <c r="AB128" s="6">
        <f t="shared" si="65"/>
        <v>71.875725661181946</v>
      </c>
      <c r="AC128" s="6">
        <f t="shared" si="65"/>
        <v>73.42464754918042</v>
      </c>
      <c r="AD128" s="6">
        <f t="shared" si="65"/>
        <v>75.006948703865262</v>
      </c>
      <c r="AE128" s="6">
        <f t="shared" si="65"/>
        <v>76.623348448433561</v>
      </c>
      <c r="AF128" s="6">
        <f t="shared" si="65"/>
        <v>78.274581607497296</v>
      </c>
      <c r="AG128" s="6">
        <f t="shared" si="65"/>
        <v>79.961398841138859</v>
      </c>
      <c r="AH128" s="6">
        <f t="shared" si="65"/>
        <v>81.684566986165393</v>
      </c>
      <c r="AI128" s="6">
        <f t="shared" si="65"/>
        <v>83.444869404717252</v>
      </c>
      <c r="AJ128" s="6">
        <f t="shared" si="65"/>
        <v>85.243106340388906</v>
      </c>
      <c r="AK128" s="6">
        <f t="shared" si="65"/>
        <v>87.080095282024288</v>
      </c>
      <c r="AL128" s="6">
        <f t="shared" si="65"/>
        <v>88.956671335351913</v>
      </c>
      <c r="AM128" s="6">
        <f t="shared" si="65"/>
        <v>90.873687602628749</v>
      </c>
    </row>
    <row r="129" spans="2:39" x14ac:dyDescent="0.25">
      <c r="C129" s="1" t="str">
        <f>C30</f>
        <v>System (Benefit)/Cost w/ '38-'40 Extrap.</v>
      </c>
      <c r="E129" s="6"/>
      <c r="F129" s="6"/>
      <c r="G129" s="147" t="s">
        <v>96</v>
      </c>
      <c r="H129" s="6">
        <f t="shared" ref="H129:AM129" si="66">-H30</f>
        <v>24.842529033745944</v>
      </c>
      <c r="I129" s="6">
        <f t="shared" si="66"/>
        <v>24.842529033745944</v>
      </c>
      <c r="J129" s="6">
        <f t="shared" si="66"/>
        <v>25.536663665100178</v>
      </c>
      <c r="K129" s="6">
        <f t="shared" si="66"/>
        <v>28.547987272917705</v>
      </c>
      <c r="L129" s="6">
        <f t="shared" si="66"/>
        <v>28.204706778454003</v>
      </c>
      <c r="M129" s="6">
        <f t="shared" si="66"/>
        <v>30.931123880342749</v>
      </c>
      <c r="N129" s="6">
        <f t="shared" si="66"/>
        <v>38.55630896008595</v>
      </c>
      <c r="O129" s="6">
        <f t="shared" si="66"/>
        <v>39.059177420947208</v>
      </c>
      <c r="P129" s="6">
        <f t="shared" si="66"/>
        <v>39.623036380151198</v>
      </c>
      <c r="Q129" s="6">
        <f t="shared" si="66"/>
        <v>42.110533602819238</v>
      </c>
      <c r="R129" s="6">
        <f t="shared" si="66"/>
        <v>42.944627950683206</v>
      </c>
      <c r="S129" s="6">
        <f t="shared" si="66"/>
        <v>49.630738878067525</v>
      </c>
      <c r="T129" s="6">
        <f t="shared" si="66"/>
        <v>50.235192654318276</v>
      </c>
      <c r="U129" s="6">
        <f t="shared" si="66"/>
        <v>65.023385258793084</v>
      </c>
      <c r="V129" s="6">
        <f t="shared" si="66"/>
        <v>54.950720908900394</v>
      </c>
      <c r="W129" s="6">
        <f t="shared" si="66"/>
        <v>70.423325425465919</v>
      </c>
      <c r="X129" s="6">
        <f t="shared" si="66"/>
        <v>65.010201401222389</v>
      </c>
      <c r="Y129" s="6">
        <f t="shared" si="66"/>
        <v>146.01894284952255</v>
      </c>
      <c r="Z129" s="6">
        <f t="shared" si="66"/>
        <v>96.254751554867951</v>
      </c>
      <c r="AA129" s="6">
        <f t="shared" si="66"/>
        <v>98.329041450875351</v>
      </c>
      <c r="AB129" s="6">
        <f t="shared" si="66"/>
        <v>100.44803229414171</v>
      </c>
      <c r="AC129" s="6">
        <f t="shared" si="66"/>
        <v>102.61268739008047</v>
      </c>
      <c r="AD129" s="6">
        <f t="shared" si="66"/>
        <v>104.8239908033367</v>
      </c>
      <c r="AE129" s="6">
        <f t="shared" si="66"/>
        <v>107.08294780514861</v>
      </c>
      <c r="AF129" s="6">
        <f t="shared" si="66"/>
        <v>109.39058533034955</v>
      </c>
      <c r="AG129" s="6">
        <f t="shared" si="66"/>
        <v>111.74795244421858</v>
      </c>
      <c r="AH129" s="6">
        <f t="shared" si="66"/>
        <v>114.15612081939149</v>
      </c>
      <c r="AI129" s="6">
        <f t="shared" si="66"/>
        <v>116.61618522304937</v>
      </c>
      <c r="AJ129" s="6">
        <f t="shared" si="66"/>
        <v>119.12926401460608</v>
      </c>
      <c r="AK129" s="6">
        <f t="shared" si="66"/>
        <v>121.69649965412084</v>
      </c>
      <c r="AL129" s="6">
        <f t="shared" si="66"/>
        <v>124.31905922166715</v>
      </c>
      <c r="AM129" s="6">
        <f t="shared" si="66"/>
        <v>126.99813494789407</v>
      </c>
    </row>
    <row r="130" spans="2:39" ht="6" customHeight="1" x14ac:dyDescent="0.25">
      <c r="E130" s="14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</row>
    <row r="131" spans="2:39" x14ac:dyDescent="0.25">
      <c r="B131" s="14" t="str">
        <f>$A$48</f>
        <v>Low Natural Gas, No CO2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2:39" x14ac:dyDescent="0.25">
      <c r="C132" s="1" t="str">
        <f>C55</f>
        <v>System (Benefit)/Cost w/ '32-'40 Extrap.</v>
      </c>
      <c r="E132" s="6"/>
      <c r="F132" s="6"/>
      <c r="G132" s="147" t="s">
        <v>97</v>
      </c>
      <c r="H132" s="6">
        <f t="shared" ref="H132:AM132" si="67">-H55</f>
        <v>19.31290319279649</v>
      </c>
      <c r="I132" s="6">
        <f t="shared" si="67"/>
        <v>19.31290319279649</v>
      </c>
      <c r="J132" s="6">
        <f t="shared" si="67"/>
        <v>13.346115926639563</v>
      </c>
      <c r="K132" s="6">
        <f t="shared" si="67"/>
        <v>9.1160925051874795</v>
      </c>
      <c r="L132" s="6">
        <f t="shared" si="67"/>
        <v>14.033060492391883</v>
      </c>
      <c r="M132" s="6">
        <f t="shared" si="67"/>
        <v>19.391207916874887</v>
      </c>
      <c r="N132" s="6">
        <f t="shared" si="67"/>
        <v>19.763580441952598</v>
      </c>
      <c r="O132" s="6">
        <f t="shared" si="67"/>
        <v>24.938563486156688</v>
      </c>
      <c r="P132" s="6">
        <f t="shared" si="67"/>
        <v>23.211640172563893</v>
      </c>
      <c r="Q132" s="6">
        <f t="shared" si="67"/>
        <v>7.5147537723966193</v>
      </c>
      <c r="R132" s="6">
        <f t="shared" si="67"/>
        <v>21.419862789470972</v>
      </c>
      <c r="S132" s="6">
        <f t="shared" si="67"/>
        <v>17.615190701249741</v>
      </c>
      <c r="T132" s="6">
        <f t="shared" si="67"/>
        <v>22.955288242203537</v>
      </c>
      <c r="U132" s="6">
        <f t="shared" si="67"/>
        <v>22.10435381803677</v>
      </c>
      <c r="V132" s="6">
        <f t="shared" si="67"/>
        <v>19.650804710257269</v>
      </c>
      <c r="W132" s="6">
        <f t="shared" si="67"/>
        <v>34.127019055754644</v>
      </c>
      <c r="X132" s="6">
        <f t="shared" si="67"/>
        <v>29.513460279072856</v>
      </c>
      <c r="Y132" s="6">
        <f t="shared" si="67"/>
        <v>35.319262118637354</v>
      </c>
      <c r="Z132" s="6">
        <f t="shared" si="67"/>
        <v>24.826933535361103</v>
      </c>
      <c r="AA132" s="6">
        <f t="shared" si="67"/>
        <v>25.361953953048133</v>
      </c>
      <c r="AB132" s="6">
        <f t="shared" si="67"/>
        <v>25.90850406073632</v>
      </c>
      <c r="AC132" s="6">
        <f t="shared" si="67"/>
        <v>26.466832323245185</v>
      </c>
      <c r="AD132" s="6">
        <f t="shared" si="67"/>
        <v>27.037192559811118</v>
      </c>
      <c r="AE132" s="6">
        <f t="shared" si="67"/>
        <v>27.619844059475046</v>
      </c>
      <c r="AF132" s="6">
        <f t="shared" si="67"/>
        <v>28.215051698956731</v>
      </c>
      <c r="AG132" s="6">
        <f t="shared" si="67"/>
        <v>28.823086063069248</v>
      </c>
      <c r="AH132" s="6">
        <f t="shared" si="67"/>
        <v>29.44422356772839</v>
      </c>
      <c r="AI132" s="6">
        <f t="shared" si="67"/>
        <v>30.078746585612937</v>
      </c>
      <c r="AJ132" s="6">
        <f t="shared" si="67"/>
        <v>30.726943574532893</v>
      </c>
      <c r="AK132" s="6">
        <f t="shared" si="67"/>
        <v>31.389109208564076</v>
      </c>
      <c r="AL132" s="6">
        <f t="shared" si="67"/>
        <v>32.065544512008628</v>
      </c>
      <c r="AM132" s="6">
        <f t="shared" si="67"/>
        <v>32.756556996242416</v>
      </c>
    </row>
    <row r="133" spans="2:39" x14ac:dyDescent="0.25">
      <c r="C133" s="1" t="str">
        <f>C56</f>
        <v>System (Benefit)/Cost w/ '38-'40 Extrap.</v>
      </c>
      <c r="E133" s="6"/>
      <c r="F133" s="6"/>
      <c r="G133" s="147" t="s">
        <v>98</v>
      </c>
      <c r="H133" s="6">
        <f t="shared" ref="H133:AM133" si="68">-H56</f>
        <v>19.31290319279649</v>
      </c>
      <c r="I133" s="6">
        <f t="shared" si="68"/>
        <v>19.31290319279649</v>
      </c>
      <c r="J133" s="6">
        <f t="shared" si="68"/>
        <v>13.346115926639563</v>
      </c>
      <c r="K133" s="6">
        <f t="shared" si="68"/>
        <v>9.1160925051874795</v>
      </c>
      <c r="L133" s="6">
        <f t="shared" si="68"/>
        <v>14.033060492391883</v>
      </c>
      <c r="M133" s="6">
        <f t="shared" si="68"/>
        <v>19.391207916874887</v>
      </c>
      <c r="N133" s="6">
        <f t="shared" si="68"/>
        <v>19.763580441952598</v>
      </c>
      <c r="O133" s="6">
        <f t="shared" si="68"/>
        <v>24.938563486156688</v>
      </c>
      <c r="P133" s="6">
        <f t="shared" si="68"/>
        <v>23.211640172563893</v>
      </c>
      <c r="Q133" s="6">
        <f t="shared" si="68"/>
        <v>7.5147537723966193</v>
      </c>
      <c r="R133" s="6">
        <f t="shared" si="68"/>
        <v>21.419862789470972</v>
      </c>
      <c r="S133" s="6">
        <f t="shared" si="68"/>
        <v>17.615190701249741</v>
      </c>
      <c r="T133" s="6">
        <f t="shared" si="68"/>
        <v>22.955288242203537</v>
      </c>
      <c r="U133" s="6">
        <f t="shared" si="68"/>
        <v>22.10435381803677</v>
      </c>
      <c r="V133" s="6">
        <f t="shared" si="68"/>
        <v>19.650804710257269</v>
      </c>
      <c r="W133" s="6">
        <f t="shared" si="68"/>
        <v>34.127019055754644</v>
      </c>
      <c r="X133" s="6">
        <f t="shared" si="68"/>
        <v>29.513460279072856</v>
      </c>
      <c r="Y133" s="6">
        <f t="shared" si="68"/>
        <v>35.319262118637354</v>
      </c>
      <c r="Z133" s="6">
        <f t="shared" si="68"/>
        <v>34.426034715164363</v>
      </c>
      <c r="AA133" s="6">
        <f t="shared" si="68"/>
        <v>35.167915763276156</v>
      </c>
      <c r="AB133" s="6">
        <f t="shared" si="68"/>
        <v>35.925784347974755</v>
      </c>
      <c r="AC133" s="6">
        <f t="shared" si="68"/>
        <v>36.699985000673607</v>
      </c>
      <c r="AD133" s="6">
        <f t="shared" si="68"/>
        <v>37.49086967743812</v>
      </c>
      <c r="AE133" s="6">
        <f t="shared" si="68"/>
        <v>38.298797918986907</v>
      </c>
      <c r="AF133" s="6">
        <f t="shared" si="68"/>
        <v>39.12413701414107</v>
      </c>
      <c r="AG133" s="6">
        <f t="shared" si="68"/>
        <v>39.967262166795805</v>
      </c>
      <c r="AH133" s="6">
        <f t="shared" si="68"/>
        <v>40.82855666649025</v>
      </c>
      <c r="AI133" s="6">
        <f t="shared" si="68"/>
        <v>41.70841206265311</v>
      </c>
      <c r="AJ133" s="6">
        <f t="shared" si="68"/>
        <v>42.607228342603285</v>
      </c>
      <c r="AK133" s="6">
        <f t="shared" si="68"/>
        <v>43.525414113386383</v>
      </c>
      <c r="AL133" s="6">
        <f t="shared" si="68"/>
        <v>44.463386787529856</v>
      </c>
      <c r="AM133" s="6">
        <f t="shared" si="68"/>
        <v>45.42157277280112</v>
      </c>
    </row>
    <row r="134" spans="2:39" ht="6" customHeight="1" x14ac:dyDescent="0.25">
      <c r="E134" s="14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2:39" x14ac:dyDescent="0.25">
      <c r="B135" s="14" t="str">
        <f>$A$73</f>
        <v>High Natural Gas, High CO2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2:39" x14ac:dyDescent="0.25">
      <c r="C136" s="1" t="str">
        <f>C80</f>
        <v>System (Benefit)/Cost w/ '32-'40 Extrap.</v>
      </c>
      <c r="E136" s="6"/>
      <c r="F136" s="6"/>
      <c r="G136" s="147" t="s">
        <v>99</v>
      </c>
      <c r="H136" s="6">
        <f t="shared" ref="H136:AM136" si="69">-H80</f>
        <v>32.090236763631246</v>
      </c>
      <c r="I136" s="6">
        <f t="shared" si="69"/>
        <v>32.090236763631246</v>
      </c>
      <c r="J136" s="6">
        <f t="shared" si="69"/>
        <v>42.249352398968064</v>
      </c>
      <c r="K136" s="6">
        <f t="shared" si="69"/>
        <v>40.738792734724782</v>
      </c>
      <c r="L136" s="6">
        <f t="shared" si="69"/>
        <v>42.652892805444303</v>
      </c>
      <c r="M136" s="6">
        <f t="shared" si="69"/>
        <v>50.612560653248423</v>
      </c>
      <c r="N136" s="6">
        <f t="shared" si="69"/>
        <v>56.287247874430967</v>
      </c>
      <c r="O136" s="6">
        <f t="shared" si="69"/>
        <v>50.476776210828469</v>
      </c>
      <c r="P136" s="6">
        <f t="shared" si="69"/>
        <v>57.992311323487684</v>
      </c>
      <c r="Q136" s="6">
        <f t="shared" si="69"/>
        <v>55.62567640353879</v>
      </c>
      <c r="R136" s="6">
        <f t="shared" si="69"/>
        <v>66.487803760775648</v>
      </c>
      <c r="S136" s="6">
        <f t="shared" si="69"/>
        <v>71.369869222493691</v>
      </c>
      <c r="T136" s="6">
        <f t="shared" si="69"/>
        <v>75.631432928970668</v>
      </c>
      <c r="U136" s="6">
        <f t="shared" si="69"/>
        <v>81.025065690410415</v>
      </c>
      <c r="V136" s="6">
        <f t="shared" si="69"/>
        <v>81.25230670978857</v>
      </c>
      <c r="W136" s="6">
        <f t="shared" si="69"/>
        <v>89.692799423801361</v>
      </c>
      <c r="X136" s="6">
        <f t="shared" si="69"/>
        <v>88.255093975971604</v>
      </c>
      <c r="Y136" s="6">
        <f t="shared" si="69"/>
        <v>113.37661333212917</v>
      </c>
      <c r="Z136" s="6">
        <f t="shared" si="69"/>
        <v>87.273903687149541</v>
      </c>
      <c r="AA136" s="6">
        <f t="shared" si="69"/>
        <v>89.15465631160761</v>
      </c>
      <c r="AB136" s="6">
        <f t="shared" si="69"/>
        <v>91.075939155122754</v>
      </c>
      <c r="AC136" s="6">
        <f t="shared" si="69"/>
        <v>93.038625643915651</v>
      </c>
      <c r="AD136" s="6">
        <f t="shared" si="69"/>
        <v>95.043608026542032</v>
      </c>
      <c r="AE136" s="6">
        <f t="shared" si="69"/>
        <v>97.09179777951401</v>
      </c>
      <c r="AF136" s="6">
        <f t="shared" si="69"/>
        <v>99.184126021662536</v>
      </c>
      <c r="AG136" s="6">
        <f t="shared" si="69"/>
        <v>101.32154393742935</v>
      </c>
      <c r="AH136" s="6">
        <f t="shared" si="69"/>
        <v>103.50502320928095</v>
      </c>
      <c r="AI136" s="6">
        <f t="shared" si="69"/>
        <v>105.73555645944094</v>
      </c>
      <c r="AJ136" s="6">
        <f t="shared" si="69"/>
        <v>108.0141577011419</v>
      </c>
      <c r="AK136" s="6">
        <f t="shared" si="69"/>
        <v>110.3418627996015</v>
      </c>
      <c r="AL136" s="6">
        <f t="shared" si="69"/>
        <v>112.71972994293291</v>
      </c>
      <c r="AM136" s="6">
        <f t="shared" si="69"/>
        <v>115.14884012320312</v>
      </c>
    </row>
    <row r="137" spans="2:39" x14ac:dyDescent="0.25">
      <c r="C137" s="1" t="str">
        <f>C81</f>
        <v>System (Benefit)/Cost w/ '38-'40 Extrap.</v>
      </c>
      <c r="E137" s="6"/>
      <c r="F137" s="6"/>
      <c r="G137" s="147" t="s">
        <v>100</v>
      </c>
      <c r="H137" s="6">
        <f t="shared" ref="H137:AM137" si="70">-H81</f>
        <v>32.090236763631246</v>
      </c>
      <c r="I137" s="6">
        <f t="shared" si="70"/>
        <v>32.090236763631246</v>
      </c>
      <c r="J137" s="6">
        <f t="shared" si="70"/>
        <v>42.249352398968064</v>
      </c>
      <c r="K137" s="6">
        <f t="shared" si="70"/>
        <v>40.738792734724782</v>
      </c>
      <c r="L137" s="6">
        <f t="shared" si="70"/>
        <v>42.652892805444303</v>
      </c>
      <c r="M137" s="6">
        <f t="shared" si="70"/>
        <v>50.612560653248423</v>
      </c>
      <c r="N137" s="6">
        <f t="shared" si="70"/>
        <v>56.287247874430967</v>
      </c>
      <c r="O137" s="6">
        <f t="shared" si="70"/>
        <v>50.476776210828469</v>
      </c>
      <c r="P137" s="6">
        <f t="shared" si="70"/>
        <v>57.992311323487684</v>
      </c>
      <c r="Q137" s="6">
        <f t="shared" si="70"/>
        <v>55.62567640353879</v>
      </c>
      <c r="R137" s="6">
        <f t="shared" si="70"/>
        <v>66.487803760775648</v>
      </c>
      <c r="S137" s="6">
        <f t="shared" si="70"/>
        <v>71.369869222493691</v>
      </c>
      <c r="T137" s="6">
        <f t="shared" si="70"/>
        <v>75.631432928970668</v>
      </c>
      <c r="U137" s="6">
        <f t="shared" si="70"/>
        <v>81.025065690410415</v>
      </c>
      <c r="V137" s="6">
        <f t="shared" si="70"/>
        <v>81.25230670978857</v>
      </c>
      <c r="W137" s="6">
        <f t="shared" si="70"/>
        <v>89.692799423801361</v>
      </c>
      <c r="X137" s="6">
        <f t="shared" si="70"/>
        <v>88.255093975971604</v>
      </c>
      <c r="Y137" s="6">
        <f t="shared" si="70"/>
        <v>113.37661333212917</v>
      </c>
      <c r="Z137" s="6">
        <f t="shared" si="70"/>
        <v>100.87772318027865</v>
      </c>
      <c r="AA137" s="6">
        <f t="shared" si="70"/>
        <v>103.05163811481366</v>
      </c>
      <c r="AB137" s="6">
        <f t="shared" si="70"/>
        <v>105.27240091618789</v>
      </c>
      <c r="AC137" s="6">
        <f t="shared" si="70"/>
        <v>107.54102115593173</v>
      </c>
      <c r="AD137" s="6">
        <f t="shared" si="70"/>
        <v>109.85853016184205</v>
      </c>
      <c r="AE137" s="6">
        <f t="shared" si="70"/>
        <v>112.22598148682975</v>
      </c>
      <c r="AF137" s="6">
        <f t="shared" si="70"/>
        <v>114.64445138787093</v>
      </c>
      <c r="AG137" s="6">
        <f t="shared" si="70"/>
        <v>117.11503931527955</v>
      </c>
      <c r="AH137" s="6">
        <f t="shared" si="70"/>
        <v>119.63886841252382</v>
      </c>
      <c r="AI137" s="6">
        <f t="shared" si="70"/>
        <v>122.2170860268137</v>
      </c>
      <c r="AJ137" s="6">
        <f t="shared" si="70"/>
        <v>124.85086423069153</v>
      </c>
      <c r="AK137" s="6">
        <f t="shared" si="70"/>
        <v>127.54140035486293</v>
      </c>
      <c r="AL137" s="6">
        <f t="shared" si="70"/>
        <v>130.28991753251023</v>
      </c>
      <c r="AM137" s="6">
        <f t="shared" si="70"/>
        <v>133.09766525533581</v>
      </c>
    </row>
    <row r="138" spans="2:39" ht="6" customHeight="1" x14ac:dyDescent="0.25">
      <c r="E138" s="14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</row>
    <row r="139" spans="2:39" x14ac:dyDescent="0.25">
      <c r="B139" s="14" t="e">
        <f>#REF!</f>
        <v>#REF!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</sheetData>
  <pageMargins left="0.7" right="0.7" top="0.75" bottom="0.75" header="0.3" footer="0.3"/>
  <pageSetup paperSize="3" scale="5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view="pageLayout" zoomScaleNormal="85" workbookViewId="0">
      <selection activeCell="C13" sqref="C13"/>
    </sheetView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114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-6.5905445502383024</v>
      </c>
      <c r="K4" s="29">
        <v>-45.567801851719764</v>
      </c>
      <c r="L4" s="29">
        <v>-44.830722414291856</v>
      </c>
      <c r="M4" s="30">
        <v>0.14463161009355491</v>
      </c>
      <c r="N4" s="31">
        <v>-6.5905445502383024</v>
      </c>
      <c r="O4" s="29">
        <v>-45.567801851719764</v>
      </c>
      <c r="P4" s="31">
        <v>-44.830722414291849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87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88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89</v>
      </c>
      <c r="AE7" s="36" t="s">
        <v>39</v>
      </c>
      <c r="AF7" s="37" t="s">
        <v>90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91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24.051183244956572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-20.273281568838641</v>
      </c>
      <c r="U8" s="51">
        <v>-20.273281568838641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164.80654581390891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-137.90451631292308</v>
      </c>
      <c r="AV8" s="51">
        <v>-137.90451631292308</v>
      </c>
      <c r="AW8" s="52">
        <v>6.2909091921721529</v>
      </c>
      <c r="AX8" s="51">
        <v>-137.90451631292311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51525099.795798607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-43431661.776631303</v>
      </c>
      <c r="U9" s="61">
        <v>-43431661.776631303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353066775.69982672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-295434278.34490019</v>
      </c>
      <c r="AV9" s="61">
        <v>-295434278.34490019</v>
      </c>
      <c r="AW9" s="62">
        <v>13477080.134963742</v>
      </c>
      <c r="AX9" s="61">
        <v>-295434278.34490019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7.8186846132237475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-6.5905445502383024</v>
      </c>
      <c r="U10" s="70">
        <v>-6.5905445502383024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53.576175059244619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-44.830722414291856</v>
      </c>
      <c r="AV10" s="70">
        <v>-44.830722414291856</v>
      </c>
      <c r="AW10" s="67">
        <v>2.045081707750843</v>
      </c>
      <c r="AX10" s="70">
        <v>-44.830722414291849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-45.567801851719764</v>
      </c>
      <c r="AV11" s="137">
        <v>-45.567801851719764</v>
      </c>
      <c r="AW11" s="75"/>
    </row>
    <row r="12" spans="2:58" ht="16.5" thickBot="1" x14ac:dyDescent="0.3">
      <c r="B12" s="15"/>
      <c r="C12" s="16" t="s">
        <v>92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88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93</v>
      </c>
      <c r="AD13" s="77" t="s">
        <v>89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1779962.9969481791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-406286.56560394494</v>
      </c>
      <c r="U14" s="85">
        <v>-406286.56560394494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12196886.540503858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-2784007.9552769298</v>
      </c>
      <c r="AV14" s="85">
        <v>-2784007.9552769298</v>
      </c>
      <c r="AW14" s="83">
        <v>0</v>
      </c>
      <c r="AX14" s="85">
        <v>-2784007.9552769284</v>
      </c>
      <c r="AZ14" s="170"/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7929542.4036068404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-3276299.3959686067</v>
      </c>
      <c r="U15" s="85">
        <v>-3276299.3959686067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54335808.767221585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-22450271.198819652</v>
      </c>
      <c r="AV15" s="85">
        <v>-22450271.198819652</v>
      </c>
      <c r="AW15" s="89">
        <v>0</v>
      </c>
      <c r="AX15" s="85">
        <v>-22450271.198819652</v>
      </c>
      <c r="AZ15" s="170"/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7899816.2130337832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-2805940.316790157</v>
      </c>
      <c r="U16" s="85">
        <v>-2805940.316790157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54132115.221725076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-19227217.49946095</v>
      </c>
      <c r="AV16" s="85">
        <v>-19227217.49946095</v>
      </c>
      <c r="AW16" s="89">
        <v>0</v>
      </c>
      <c r="AX16" s="85">
        <v>-19227217.499460954</v>
      </c>
      <c r="AZ16" s="170"/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8163143.4201349076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-2172623.8002840932</v>
      </c>
      <c r="U17" s="85">
        <v>-2172623.8002840932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55936519.062449232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-14887526.332118962</v>
      </c>
      <c r="AV17" s="85">
        <v>-14887526.332118962</v>
      </c>
      <c r="AW17" s="89">
        <v>0</v>
      </c>
      <c r="AX17" s="85">
        <v>-14887526.332118962</v>
      </c>
      <c r="AZ17" s="170"/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8426470.6272360347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-1766564.4843658083</v>
      </c>
      <c r="U18" s="85">
        <v>-1766564.4843658083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57740922.903173409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-12105075.565748265</v>
      </c>
      <c r="AV18" s="85">
        <v>-12105075.565748265</v>
      </c>
      <c r="AW18" s="89">
        <v>0</v>
      </c>
      <c r="AX18" s="85">
        <v>-12105075.565748271</v>
      </c>
      <c r="AZ18" s="170"/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8458178.5638472959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-1443564.3845151232</v>
      </c>
      <c r="U19" s="85">
        <v>-1443564.3845151232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57958196.01836969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-9891773.6166600976</v>
      </c>
      <c r="AV19" s="85">
        <v>-9891773.6166600976</v>
      </c>
      <c r="AW19" s="89">
        <v>0</v>
      </c>
      <c r="AX19" s="85">
        <v>-9891773.6166601013</v>
      </c>
      <c r="AZ19" s="170"/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8689797.8343371619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-660602.87455079868</v>
      </c>
      <c r="U20" s="85">
        <v>-660602.87455079868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59545326.74389758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-4526666.1852192311</v>
      </c>
      <c r="AV20" s="85">
        <v>-4526666.1852192311</v>
      </c>
      <c r="AW20" s="89">
        <v>0</v>
      </c>
      <c r="AX20" s="85">
        <v>-4526666.1852192264</v>
      </c>
      <c r="AZ20" s="170"/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8953125.041438289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-202077.50966106911</v>
      </c>
      <c r="U21" s="85">
        <v>-202077.50966106911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61349730.584621757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-1384700.9527442423</v>
      </c>
      <c r="AV21" s="85">
        <v>-1384700.9527442423</v>
      </c>
      <c r="AW21" s="89">
        <v>0</v>
      </c>
      <c r="AX21" s="85">
        <v>-1384700.9527442376</v>
      </c>
      <c r="AZ21" s="170"/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8953125.041438289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191591.80642333461</v>
      </c>
      <c r="U22" s="85">
        <v>191591.80642333461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61349730.584621757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1312849.4968952551</v>
      </c>
      <c r="AV22" s="85">
        <v>1312849.4968952551</v>
      </c>
      <c r="AW22" s="89">
        <v>0</v>
      </c>
      <c r="AX22" s="85">
        <v>1312849.4968952567</v>
      </c>
      <c r="AZ22" s="170"/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9251132.8042079806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621179.14758638956</v>
      </c>
      <c r="U23" s="85">
        <v>621179.14758638956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63391776.895091854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4256521.9599667192</v>
      </c>
      <c r="AV23" s="85">
        <v>4256521.9599667192</v>
      </c>
      <c r="AW23" s="89">
        <v>0</v>
      </c>
      <c r="AX23" s="85">
        <v>4256521.9599667164</v>
      </c>
      <c r="AZ23" s="170"/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7270170.2180496966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-1100101.2626128518</v>
      </c>
      <c r="U24" s="85">
        <v>-1100101.2626128518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49817575.664065301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-7538252.3716275981</v>
      </c>
      <c r="AV24" s="85">
        <v>-7538252.3716275981</v>
      </c>
      <c r="AW24" s="89">
        <v>0</v>
      </c>
      <c r="AX24" s="85">
        <v>-7538252.3716276055</v>
      </c>
      <c r="AZ24" s="170"/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AZ25" s="170"/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85774465.164278463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-150533864.55829978</v>
      </c>
      <c r="U55" s="122">
        <v>-150533864.55829978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587754588.98574114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-1012613330.8685479</v>
      </c>
      <c r="AV55" s="122">
        <v>-1012613330.8685479</v>
      </c>
      <c r="AW55" s="104">
        <v>117146758.89995442</v>
      </c>
      <c r="AX55" s="122">
        <v>-1012613330.8685479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showGridLines="0" view="pageLayout" topLeftCell="B1" zoomScaleNormal="90" workbookViewId="0">
      <selection activeCell="D38" sqref="D38"/>
    </sheetView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6"/>
      <c r="B2" s="157" t="s">
        <v>109</v>
      </c>
      <c r="C2" s="158"/>
      <c r="D2" s="158"/>
      <c r="E2" s="158"/>
      <c r="F2" s="158"/>
      <c r="G2" s="158">
        <f>'FC North Economics'!H40</f>
        <v>-0.7436060988642399</v>
      </c>
      <c r="H2" s="158">
        <f>'FC North Economics'!I40</f>
        <v>-1.6755929951612334</v>
      </c>
      <c r="I2" s="158">
        <f>'FC North Economics'!J40</f>
        <v>-2.265232500480113</v>
      </c>
      <c r="J2" s="158">
        <f>'FC North Economics'!K40</f>
        <v>-3.4965497043210143</v>
      </c>
      <c r="K2" s="158">
        <f>'FC North Economics'!L40</f>
        <v>-3.8344390065267184</v>
      </c>
      <c r="L2" s="158">
        <f>'FC North Economics'!M40</f>
        <v>-4.7219752344222989</v>
      </c>
      <c r="M2" s="158">
        <f>'FC North Economics'!N40</f>
        <v>-6.9960631839789329</v>
      </c>
      <c r="N2" s="158">
        <f>'FC North Economics'!O40</f>
        <v>-7.5544501793003338</v>
      </c>
      <c r="O2" s="158">
        <f>'FC North Economics'!P40</f>
        <v>-8.0600928629393032</v>
      </c>
      <c r="P2" s="158">
        <f>'FC North Economics'!Q40</f>
        <v>-9.0151244923198703</v>
      </c>
      <c r="Q2" s="158">
        <f>'FC North Economics'!R40</f>
        <v>-7.4280147343456475</v>
      </c>
      <c r="R2" s="158">
        <f>'FC North Economics'!S40</f>
        <v>-1.6570073227259634</v>
      </c>
      <c r="S2" s="158">
        <f>'FC North Economics'!T40</f>
        <v>-1.9139861554324593</v>
      </c>
      <c r="T2" s="158">
        <f>'FC North Economics'!U40</f>
        <v>-4.8831080870119887</v>
      </c>
      <c r="U2" s="158">
        <f>'FC North Economics'!V40</f>
        <v>-2.9364021663482154</v>
      </c>
      <c r="V2" s="158">
        <f>'FC North Economics'!W40</f>
        <v>-6.0880057369036908</v>
      </c>
      <c r="W2" s="158">
        <f>'FC North Economics'!X40</f>
        <v>-5.0898571920055531</v>
      </c>
      <c r="X2" s="158">
        <f>'FC North Economics'!Y40</f>
        <v>-21.338502190817209</v>
      </c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4" spans="1:37" x14ac:dyDescent="0.25">
      <c r="D4" t="str">
        <f xml:space="preserve"> "$49/MWh"</f>
        <v>$49/MWh</v>
      </c>
    </row>
    <row r="5" spans="1:37" ht="15.75" x14ac:dyDescent="0.25">
      <c r="C5" s="159" t="s">
        <v>110</v>
      </c>
      <c r="D5" s="160" t="str">
        <f xml:space="preserve"> "$36/MWh"</f>
        <v>$36/MWh</v>
      </c>
      <c r="I5" s="161"/>
    </row>
    <row r="6" spans="1:37" x14ac:dyDescent="0.25">
      <c r="D6" t="str">
        <f xml:space="preserve"> "($3/MWh)"</f>
        <v>($3/MWh)</v>
      </c>
    </row>
    <row r="11" spans="1:37" x14ac:dyDescent="0.25">
      <c r="D11" t="s">
        <v>119</v>
      </c>
    </row>
    <row r="12" spans="1:37" x14ac:dyDescent="0.25">
      <c r="D12" t="s">
        <v>120</v>
      </c>
    </row>
    <row r="13" spans="1:37" x14ac:dyDescent="0.25">
      <c r="D13" t="s">
        <v>121</v>
      </c>
    </row>
    <row r="18" spans="2:22" x14ac:dyDescent="0.25">
      <c r="D18" t="str">
        <f>"$"&amp;(49-38)&amp;"/MWh"</f>
        <v>$11/MWh</v>
      </c>
    </row>
    <row r="19" spans="2:22" x14ac:dyDescent="0.25">
      <c r="D19" t="str">
        <f>"$"&amp;(36-25)&amp;"/MWh"</f>
        <v>$11/MWh</v>
      </c>
    </row>
    <row r="20" spans="2:22" x14ac:dyDescent="0.25">
      <c r="D20" t="str">
        <f>"$"&amp;(49-38)&amp;"/MWh"</f>
        <v>$11/MWh</v>
      </c>
    </row>
    <row r="25" spans="2:22" x14ac:dyDescent="0.2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</row>
    <row r="28" spans="2:22" x14ac:dyDescent="0.25">
      <c r="C28" s="162"/>
    </row>
    <row r="29" spans="2:22" x14ac:dyDescent="0.25">
      <c r="E29" s="15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EBA401-24C9-435F-9AD7-E19763441373}"/>
</file>

<file path=customXml/itemProps3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57ECC7-A595-46F3-8E0D-1267985F6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</vt:lpstr>
      <vt:lpstr>FC North Economics</vt:lpstr>
      <vt:lpstr>FC North</vt:lpstr>
      <vt:lpstr>Change in System Costs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2023-04-04T20:49:09Z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