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195" tabRatio="606" firstSheet="1" activeTab="1"/>
  </bookViews>
  <sheets>
    <sheet name="Authorized" sheetId="1" r:id="rId1"/>
    <sheet name="Calc " sheetId="2" r:id="rId2"/>
  </sheets>
  <definedNames>
    <definedName name="Aug_02">#REF!</definedName>
    <definedName name="Dec_02">#REF!</definedName>
    <definedName name="Jul_02">#REF!</definedName>
    <definedName name="Nov_02">#REF!</definedName>
    <definedName name="Oct_02">#REF!</definedName>
    <definedName name="Sep_02">#REF!</definedName>
  </definedNames>
  <calcPr fullCalcOnLoad="1"/>
</workbook>
</file>

<file path=xl/sharedStrings.xml><?xml version="1.0" encoding="utf-8"?>
<sst xmlns="http://schemas.openxmlformats.org/spreadsheetml/2006/main" count="58" uniqueCount="45">
  <si>
    <t>AVISTA UTILITIES</t>
  </si>
  <si>
    <t>Washington Electric Jurisdiction</t>
  </si>
  <si>
    <t>Schedule 001</t>
  </si>
  <si>
    <t>Schedule 011</t>
  </si>
  <si>
    <t>Schedule 021</t>
  </si>
  <si>
    <t>Schedule 025</t>
  </si>
  <si>
    <t>Schedule 028</t>
  </si>
  <si>
    <t>Schedule 031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</si>
  <si>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</si>
  <si>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</si>
  <si>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</si>
  <si>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</si>
  <si>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</si>
  <si>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</si>
  <si>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</si>
  <si>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</si>
  <si>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</si>
  <si>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</si>
  <si>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</si>
  <si>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</si>
  <si>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Street &amp; Area Lights</t>
  </si>
  <si>
    <t>Total</t>
  </si>
  <si>
    <t>Description</t>
  </si>
  <si>
    <t>Difference from Test Year</t>
  </si>
  <si>
    <t>Energy Recovery Mechanism Revenue Credit</t>
  </si>
  <si>
    <t xml:space="preserve">   Total Revenue Credit</t>
  </si>
  <si>
    <t>Schedule 95 Wind Revenue</t>
  </si>
  <si>
    <t>Net Wind Revenue Credit</t>
  </si>
  <si>
    <t>WA Retail Revenue Credit</t>
  </si>
  <si>
    <t>UE-011595</t>
  </si>
  <si>
    <t xml:space="preserve">Authorized Washington Retail Electric Consumption, kWh </t>
  </si>
  <si>
    <t>YTD</t>
  </si>
  <si>
    <t>from Attachment 1 Settlement Stipulation</t>
  </si>
  <si>
    <t>Test Year Consumption</t>
  </si>
  <si>
    <t xml:space="preserve">Deduct Admin Expense </t>
  </si>
  <si>
    <t>Washington Retail kWhs</t>
  </si>
  <si>
    <t>Add Current Month Unbilled kWhs Cooling</t>
  </si>
  <si>
    <t>Add Current Month Unbilled kWhs Heating</t>
  </si>
  <si>
    <t>Deduct Prior Month Unbilled kWhs Cooling</t>
  </si>
  <si>
    <t>Deduct Prior Month Unbilled kWhs Heating</t>
  </si>
  <si>
    <t>Deduct Exchange (Sch 29) kWhs</t>
  </si>
  <si>
    <t>Deduct Sales for Resale kWhs</t>
  </si>
  <si>
    <t>Total WA kWhs per Rev Run</t>
  </si>
  <si>
    <t>0.005 x 55 = 0.275 per Revenue $</t>
  </si>
  <si>
    <t>Month of December 2004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</si>
</sst>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_(&quot;$&quot;* #,##0.000000_);_(&quot;$&quot;* \(#,##0.000000\);_(&quot;$&quot;* &quot;-&quot;??_);_(@_)"/>
    <numFmt numFmtId="169" formatCode="0.0"/>
    <numFmt numFmtId="170" formatCode="0.00000"/>
    <numFmt numFmtId="171" formatCode="&quot;$&quot;#,##0"/>
    <numFmt numFmtId="172" formatCode="0.00000000"/>
    <numFmt numFmtId="173" formatCode="0.0000000"/>
    <numFmt numFmtId="174" formatCode="0.000000"/>
    <numFmt numFmtId="175" formatCode="&quot;$&quot;#,##0.00"/>
    <numFmt numFmtId="176" formatCode="_(* #,##0.00000_);_(* \(#,##0.00000\);_(* &quot;-&quot;?????_);_(@_)"/>
    <numFmt numFmtId="177" formatCode="&quot;$&quot;#,##0.0_);\(&quot;$&quot;#,##0.0\)"/>
    <numFmt numFmtId="178" formatCode="mmmm\ yyyy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&quot;$&quot;#,##0.00000_);\(&quot;$&quot;#,##0.00000\)"/>
    <numFmt numFmtId="183" formatCode="mmmm/yyyy"/>
    <numFmt numFmtId="184" formatCode="0.000%"/>
    <numFmt numFmtId="185" formatCode="0.0%"/>
    <numFmt numFmtId="186" formatCode="_(* #,##0.000000_);_(* \(#,##0.000000\);_(* &quot;-&quot;??_);_(@_)"/>
    <numFmt numFmtId="187" formatCode="_(&quot;$&quot;* #,##0.000_);_(&quot;$&quot;* \(#,##0.000\);_(&quot;$&quot;* &quot;-&quot;??_);_(@_)"/>
    <numFmt numFmtId="188" formatCode="&quot;$&quot;#,##0.000"/>
    <numFmt numFmtId="189" formatCode="&quot;$&quot;#,##0.0000"/>
    <numFmt numFmtId="190" formatCode="&quot;$&quot;#,##0.00000"/>
    <numFmt numFmtId="191" formatCode="&quot;$&quot;#,##0.000000"/>
    <numFmt numFmtId="192" formatCode="&quot;$&quot;#,##0.0000000"/>
    <numFmt numFmtId="193" formatCode="&quot;$&quot;#,##0.00000000"/>
    <numFmt numFmtId="194" formatCode="&quot;$&quot;#,##0.000000000"/>
    <numFmt numFmtId="195" formatCode="&quot;$&quot;#,##0.0000000000"/>
    <numFmt numFmtId="196" formatCode="&quot;$&quot;#,##0.0"/>
    <numFmt numFmtId="197" formatCode="0.0000"/>
    <numFmt numFmtId="198" formatCode="mmmm"/>
    <numFmt numFmtId="199" formatCode="mmmm/yy"/>
    <numFmt numFmtId="200" formatCode="_(&quot;$&quot;* #,##0.0000_);_(&quot;$&quot;* \(#,##0.000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0" fillId="0" borderId="0" xfId="0" applyAlignment="1">
      <alignment horizontal="right"/>
    </xf>
    <xf numFmtId="5" fontId="0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/>
    </xf>
    <xf numFmtId="164" fontId="0" fillId="0" borderId="1" xfId="15" applyNumberFormat="1" applyBorder="1" applyAlignment="1">
      <alignment/>
    </xf>
    <xf numFmtId="44" fontId="2" fillId="0" borderId="0" xfId="17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0" fontId="0" fillId="0" borderId="2" xfId="0" applyBorder="1" applyAlignment="1">
      <alignment horizontal="center"/>
    </xf>
    <xf numFmtId="5" fontId="1" fillId="0" borderId="3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7" fontId="2" fillId="0" borderId="0" xfId="17" applyNumberFormat="1" applyFont="1" applyAlignment="1">
      <alignment/>
    </xf>
    <xf numFmtId="7" fontId="0" fillId="0" borderId="0" xfId="17" applyNumberFormat="1" applyFont="1" applyAlignment="1">
      <alignment/>
    </xf>
    <xf numFmtId="7" fontId="0" fillId="0" borderId="1" xfId="0" applyNumberFormat="1" applyBorder="1" applyAlignment="1">
      <alignment/>
    </xf>
    <xf numFmtId="7" fontId="0" fillId="0" borderId="0" xfId="0" applyNumberFormat="1" applyAlignment="1">
      <alignment/>
    </xf>
    <xf numFmtId="5" fontId="1" fillId="0" borderId="3" xfId="0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7" fontId="2" fillId="0" borderId="0" xfId="17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workbookViewId="0" topLeftCell="A1">
      <selection activeCell="A13" sqref="A13:IV20"/>
    </sheetView>
  </sheetViews>
  <sheetFormatPr defaultColWidth="9.140625" defaultRowHeight="12.75"/>
  <cols>
    <col min="1" max="1" width="20.28125" style="0" customWidth="1"/>
    <col min="2" max="13" width="12.28125" style="0" bestFit="1" customWidth="1"/>
    <col min="14" max="14" width="13.8515625" style="0" bestFit="1" customWidth="1"/>
  </cols>
  <sheetData>
    <row r="1" spans="1:14" ht="12.75">
      <c r="A1" t="s">
        <v>29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6" t="s">
        <v>19</v>
      </c>
      <c r="N1" s="6" t="s">
        <v>21</v>
      </c>
    </row>
    <row r="3" ht="12.75">
      <c r="A3" s="8" t="s">
        <v>30</v>
      </c>
    </row>
    <row r="4" spans="1:14" ht="12.75">
      <c r="A4" t="s">
        <v>2</v>
      </c>
      <c r="B4" s="1">
        <v>227003028.93950993</v>
      </c>
      <c r="C4" s="1">
        <v>200412025.53588152</v>
      </c>
      <c r="D4" s="1">
        <v>204384897.85708895</v>
      </c>
      <c r="E4" s="1">
        <v>164553764.1479275</v>
      </c>
      <c r="F4" s="1">
        <v>144974721.61640388</v>
      </c>
      <c r="G4" s="1">
        <v>136752806.91869777</v>
      </c>
      <c r="H4" s="1">
        <v>145572245.67641765</v>
      </c>
      <c r="I4" s="1">
        <v>183871912.08801556</v>
      </c>
      <c r="J4" s="1">
        <v>129486809.90948452</v>
      </c>
      <c r="K4" s="1">
        <v>161651445.1435416</v>
      </c>
      <c r="L4" s="1">
        <v>196455319.86555675</v>
      </c>
      <c r="M4" s="1">
        <v>261159352.41737658</v>
      </c>
      <c r="N4" s="3">
        <f>SUM(B4:M4)</f>
        <v>2156278330.1159024</v>
      </c>
    </row>
    <row r="5" spans="1:14" ht="12.75">
      <c r="A5" t="s">
        <v>3</v>
      </c>
      <c r="B5" s="1">
        <v>33515089.33373393</v>
      </c>
      <c r="C5" s="1">
        <v>32149985.45823245</v>
      </c>
      <c r="D5" s="1">
        <v>33303186.425591357</v>
      </c>
      <c r="E5" s="1">
        <v>28365954.825679976</v>
      </c>
      <c r="F5" s="1">
        <v>26634237.81605898</v>
      </c>
      <c r="G5" s="1">
        <v>27873476.062768076</v>
      </c>
      <c r="H5" s="1">
        <v>29967686.63967395</v>
      </c>
      <c r="I5" s="1">
        <v>35349954.42196539</v>
      </c>
      <c r="J5" s="1">
        <v>25554485.397139035</v>
      </c>
      <c r="K5" s="1">
        <v>28553325.043624926</v>
      </c>
      <c r="L5" s="1">
        <v>32500926.43169618</v>
      </c>
      <c r="M5" s="1">
        <v>42537499.16406258</v>
      </c>
      <c r="N5" s="3">
        <f aca="true" t="shared" si="0" ref="N5:N10">SUM(B5:M5)</f>
        <v>376305807.0202268</v>
      </c>
    </row>
    <row r="6" spans="1:14" ht="12.75">
      <c r="A6" t="s">
        <v>4</v>
      </c>
      <c r="B6" s="1">
        <v>116230315.92608869</v>
      </c>
      <c r="C6" s="1">
        <v>114927017.76529077</v>
      </c>
      <c r="D6" s="1">
        <v>124283449.6457261</v>
      </c>
      <c r="E6" s="1">
        <v>114063574.52681103</v>
      </c>
      <c r="F6" s="1">
        <v>123850595.0475532</v>
      </c>
      <c r="G6" s="1">
        <v>125837419.59374914</v>
      </c>
      <c r="H6" s="1">
        <v>131781572.97048849</v>
      </c>
      <c r="I6" s="1">
        <v>129932174.8166488</v>
      </c>
      <c r="J6" s="1">
        <v>111494527.02680758</v>
      </c>
      <c r="K6" s="1">
        <v>118910863.5293635</v>
      </c>
      <c r="L6" s="1">
        <v>129238020.57591549</v>
      </c>
      <c r="M6" s="1">
        <v>151339096.65574783</v>
      </c>
      <c r="N6" s="3">
        <f t="shared" si="0"/>
        <v>1491888628.080191</v>
      </c>
    </row>
    <row r="7" spans="1:14" ht="12.75">
      <c r="A7" t="s">
        <v>5</v>
      </c>
      <c r="B7" s="1">
        <v>68597652</v>
      </c>
      <c r="C7" s="1">
        <v>73685454</v>
      </c>
      <c r="D7" s="1">
        <v>68849044</v>
      </c>
      <c r="E7" s="1">
        <v>72884974</v>
      </c>
      <c r="F7" s="1">
        <v>66617859</v>
      </c>
      <c r="G7" s="1">
        <v>71470606</v>
      </c>
      <c r="H7" s="1">
        <v>70916965</v>
      </c>
      <c r="I7" s="1">
        <v>73967753</v>
      </c>
      <c r="J7" s="1">
        <v>73985210</v>
      </c>
      <c r="K7" s="1">
        <v>70459686</v>
      </c>
      <c r="L7" s="1">
        <v>74339957</v>
      </c>
      <c r="M7" s="1">
        <v>70534517</v>
      </c>
      <c r="N7" s="3">
        <f t="shared" si="0"/>
        <v>856309677</v>
      </c>
    </row>
    <row r="8" spans="1:14" ht="12.75">
      <c r="A8" t="s">
        <v>6</v>
      </c>
      <c r="B8" s="1">
        <v>760</v>
      </c>
      <c r="C8" s="1">
        <v>69830</v>
      </c>
      <c r="D8" s="1">
        <v>0</v>
      </c>
      <c r="E8" s="1">
        <v>59170</v>
      </c>
      <c r="F8" s="1">
        <v>13130</v>
      </c>
      <c r="G8" s="1">
        <v>8050</v>
      </c>
      <c r="H8" s="1">
        <v>0</v>
      </c>
      <c r="I8" s="1">
        <v>0</v>
      </c>
      <c r="J8" s="1">
        <v>0</v>
      </c>
      <c r="K8" s="1">
        <v>229730</v>
      </c>
      <c r="L8" s="1">
        <v>59420</v>
      </c>
      <c r="M8" s="1">
        <v>8800</v>
      </c>
      <c r="N8" s="3">
        <f t="shared" si="0"/>
        <v>448890</v>
      </c>
    </row>
    <row r="9" spans="1:14" ht="12.75">
      <c r="A9" t="s">
        <v>7</v>
      </c>
      <c r="B9" s="1">
        <v>1795231.3456886953</v>
      </c>
      <c r="C9" s="1">
        <v>1550937.7348951935</v>
      </c>
      <c r="D9" s="1">
        <v>3344734.249999117</v>
      </c>
      <c r="E9" s="1">
        <v>5855623.2844412625</v>
      </c>
      <c r="F9" s="1">
        <v>12045695.984372407</v>
      </c>
      <c r="G9" s="1">
        <v>13170857.3493416</v>
      </c>
      <c r="H9" s="1">
        <v>17994107.85919226</v>
      </c>
      <c r="I9" s="1">
        <v>19038384.43516645</v>
      </c>
      <c r="J9" s="1">
        <v>11660407.40698535</v>
      </c>
      <c r="K9" s="1">
        <v>5282981.3838349525</v>
      </c>
      <c r="L9" s="1">
        <v>2662560.1294666557</v>
      </c>
      <c r="M9" s="1">
        <v>5295849.841974897</v>
      </c>
      <c r="N9" s="3">
        <f t="shared" si="0"/>
        <v>99697371.00535883</v>
      </c>
    </row>
    <row r="10" spans="1:14" ht="12.75">
      <c r="A10" t="s">
        <v>20</v>
      </c>
      <c r="B10" s="1">
        <v>2335826</v>
      </c>
      <c r="C10" s="1">
        <v>2341817</v>
      </c>
      <c r="D10" s="1">
        <v>2343246</v>
      </c>
      <c r="E10" s="1">
        <v>2328322</v>
      </c>
      <c r="F10" s="1">
        <v>2335218</v>
      </c>
      <c r="G10" s="1">
        <v>2327111</v>
      </c>
      <c r="H10" s="1">
        <v>2333723</v>
      </c>
      <c r="I10" s="1">
        <v>2327258</v>
      </c>
      <c r="J10" s="1">
        <v>2325351</v>
      </c>
      <c r="K10" s="1">
        <v>2330676</v>
      </c>
      <c r="L10" s="1">
        <v>2325713</v>
      </c>
      <c r="M10" s="1">
        <v>2333005</v>
      </c>
      <c r="N10" s="3">
        <f t="shared" si="0"/>
        <v>27987266</v>
      </c>
    </row>
    <row r="11" spans="2:14" ht="12.75">
      <c r="B11" s="2">
        <f>SUM(B4:B10)</f>
        <v>449477903.54502124</v>
      </c>
      <c r="C11" s="2">
        <f aca="true" t="shared" si="1" ref="C11:N11">SUM(C4:C10)</f>
        <v>425137067.49429995</v>
      </c>
      <c r="D11" s="2">
        <f t="shared" si="1"/>
        <v>436508558.1784055</v>
      </c>
      <c r="E11" s="2">
        <f t="shared" si="1"/>
        <v>388111382.7848598</v>
      </c>
      <c r="F11" s="2">
        <f t="shared" si="1"/>
        <v>376471457.4643885</v>
      </c>
      <c r="G11" s="2">
        <f t="shared" si="1"/>
        <v>377440326.92455655</v>
      </c>
      <c r="H11" s="2">
        <f t="shared" si="1"/>
        <v>398566301.14577234</v>
      </c>
      <c r="I11" s="2">
        <f t="shared" si="1"/>
        <v>444487436.76179624</v>
      </c>
      <c r="J11" s="2">
        <f t="shared" si="1"/>
        <v>354506790.74041647</v>
      </c>
      <c r="K11" s="2">
        <f t="shared" si="1"/>
        <v>387418707.100365</v>
      </c>
      <c r="L11" s="2">
        <f t="shared" si="1"/>
        <v>437581917.00263506</v>
      </c>
      <c r="M11" s="2">
        <f t="shared" si="1"/>
        <v>533208120.0791619</v>
      </c>
      <c r="N11" s="4">
        <f t="shared" si="1"/>
        <v>5008915969.221679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A5">
      <pane xSplit="4440" topLeftCell="A1" activePane="topRight" state="split"/>
      <selection pane="topLeft" activeCell="A5" sqref="A5"/>
      <selection pane="topRight" activeCell="N24" sqref="N24"/>
    </sheetView>
  </sheetViews>
  <sheetFormatPr defaultColWidth="11.28125" defaultRowHeight="12.75"/>
  <cols>
    <col min="1" max="1" width="29.8515625" style="0" customWidth="1"/>
    <col min="2" max="2" width="8.7109375" style="0" customWidth="1"/>
    <col min="3" max="3" width="13.57421875" style="0" customWidth="1"/>
    <col min="4" max="4" width="12.8515625" style="0" customWidth="1"/>
    <col min="5" max="5" width="12.7109375" style="0" customWidth="1"/>
    <col min="6" max="6" width="13.421875" style="0" customWidth="1"/>
    <col min="7" max="7" width="12.8515625" style="0" customWidth="1"/>
    <col min="8" max="8" width="13.00390625" style="0" customWidth="1"/>
    <col min="9" max="9" width="13.140625" style="0" customWidth="1"/>
    <col min="10" max="10" width="12.8515625" style="0" customWidth="1"/>
    <col min="11" max="11" width="13.421875" style="0" customWidth="1"/>
    <col min="12" max="12" width="13.28125" style="0" customWidth="1"/>
    <col min="13" max="13" width="13.00390625" style="0" customWidth="1"/>
    <col min="14" max="14" width="12.57421875" style="0" customWidth="1"/>
    <col min="15" max="15" width="14.28125" style="0" customWidth="1"/>
  </cols>
  <sheetData>
    <row r="1" spans="1:4" ht="12.75">
      <c r="A1" s="13" t="s">
        <v>0</v>
      </c>
      <c r="B1" s="9"/>
      <c r="C1" s="9"/>
      <c r="D1" s="9"/>
    </row>
    <row r="2" spans="1:4" ht="12.75">
      <c r="A2" s="13" t="s">
        <v>1</v>
      </c>
      <c r="B2" s="9"/>
      <c r="C2" s="9"/>
      <c r="D2" s="9"/>
    </row>
    <row r="3" spans="1:4" ht="12.75">
      <c r="A3" s="13" t="s">
        <v>24</v>
      </c>
      <c r="B3" s="9"/>
      <c r="C3" s="9"/>
      <c r="D3" s="9"/>
    </row>
    <row r="4" spans="1:4" ht="12.75">
      <c r="A4" s="13" t="s">
        <v>44</v>
      </c>
      <c r="B4" s="9"/>
      <c r="C4" s="9"/>
      <c r="D4" s="9"/>
    </row>
    <row r="7" spans="1:15" ht="12.75">
      <c r="A7" t="s">
        <v>22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2" t="s">
        <v>16</v>
      </c>
      <c r="L7" s="12" t="s">
        <v>17</v>
      </c>
      <c r="M7" s="12" t="s">
        <v>18</v>
      </c>
      <c r="N7" s="12" t="s">
        <v>19</v>
      </c>
      <c r="O7" s="12" t="s">
        <v>31</v>
      </c>
    </row>
    <row r="8" spans="3:15" ht="12.7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8" t="s">
        <v>42</v>
      </c>
      <c r="C9" s="5">
        <v>527785476</v>
      </c>
      <c r="D9" s="5">
        <v>470834527</v>
      </c>
      <c r="E9" s="5">
        <v>438463416</v>
      </c>
      <c r="F9" s="5">
        <v>405573683</v>
      </c>
      <c r="G9" s="5">
        <v>377898211</v>
      </c>
      <c r="H9" s="5">
        <v>379877408</v>
      </c>
      <c r="I9" s="26">
        <v>391730893</v>
      </c>
      <c r="J9" s="26">
        <v>464134163</v>
      </c>
      <c r="K9" s="26">
        <v>416857613</v>
      </c>
      <c r="L9" s="5">
        <v>391600607</v>
      </c>
      <c r="M9" s="5">
        <v>410445379</v>
      </c>
      <c r="N9" s="5">
        <v>474956017</v>
      </c>
      <c r="O9" s="1">
        <f>SUM(C9:N9)</f>
        <v>5150157393</v>
      </c>
    </row>
    <row r="10" spans="1:15" ht="12.75">
      <c r="A10" t="s">
        <v>41</v>
      </c>
      <c r="C10" s="5">
        <v>0</v>
      </c>
      <c r="D10" s="5">
        <v>0</v>
      </c>
      <c r="E10" s="5">
        <v>0</v>
      </c>
      <c r="F10" s="5"/>
      <c r="G10" s="5"/>
      <c r="H10" s="5"/>
      <c r="I10" s="26"/>
      <c r="J10" s="26"/>
      <c r="K10" s="26"/>
      <c r="L10" s="5"/>
      <c r="M10" s="5"/>
      <c r="N10" s="5"/>
      <c r="O10" s="1">
        <f aca="true" t="shared" si="0" ref="O10:O36">SUM(C10:N10)</f>
        <v>0</v>
      </c>
    </row>
    <row r="11" spans="1:15" ht="12.75">
      <c r="A11" s="8" t="s">
        <v>40</v>
      </c>
      <c r="C11" s="5">
        <v>-2466273</v>
      </c>
      <c r="D11" s="5">
        <v>-1660477</v>
      </c>
      <c r="E11" s="5">
        <v>-1750306</v>
      </c>
      <c r="F11" s="5">
        <v>-2711651</v>
      </c>
      <c r="G11" s="5">
        <v>-2586385</v>
      </c>
      <c r="H11" s="5">
        <v>-4971433</v>
      </c>
      <c r="I11" s="26">
        <v>0</v>
      </c>
      <c r="J11" s="26">
        <v>0</v>
      </c>
      <c r="K11" s="26">
        <v>0</v>
      </c>
      <c r="L11" s="5"/>
      <c r="M11" s="5"/>
      <c r="N11" s="5"/>
      <c r="O11" s="1">
        <f t="shared" si="0"/>
        <v>-16146525</v>
      </c>
    </row>
    <row r="12" spans="1:15" ht="12.75">
      <c r="A12" t="s">
        <v>39</v>
      </c>
      <c r="C12" s="5">
        <v>-350076810</v>
      </c>
      <c r="D12" s="16">
        <f aca="true" t="shared" si="1" ref="D12:N13">-C14</f>
        <v>-294920596</v>
      </c>
      <c r="E12" s="16">
        <f t="shared" si="1"/>
        <v>-290532463</v>
      </c>
      <c r="F12" s="16">
        <f t="shared" si="1"/>
        <v>-282078422</v>
      </c>
      <c r="G12" s="16">
        <f t="shared" si="1"/>
        <v>-271759641</v>
      </c>
      <c r="H12" s="16">
        <f t="shared" si="1"/>
        <v>-272306395</v>
      </c>
      <c r="I12" s="25">
        <f t="shared" si="1"/>
        <v>-250189343</v>
      </c>
      <c r="J12" s="25">
        <f t="shared" si="1"/>
        <v>-261360335</v>
      </c>
      <c r="K12" s="25">
        <f t="shared" si="1"/>
        <v>-273277338</v>
      </c>
      <c r="L12" s="25">
        <f t="shared" si="1"/>
        <v>-271581077</v>
      </c>
      <c r="M12" s="25">
        <f t="shared" si="1"/>
        <v>-304992151</v>
      </c>
      <c r="N12" s="25">
        <f t="shared" si="1"/>
        <v>-347897976</v>
      </c>
      <c r="O12" s="1">
        <f t="shared" si="0"/>
        <v>-3470972547</v>
      </c>
    </row>
    <row r="13" spans="1:15" ht="12.75">
      <c r="A13" t="s">
        <v>38</v>
      </c>
      <c r="C13" s="5"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25">
        <f t="shared" si="1"/>
        <v>-11310979</v>
      </c>
      <c r="J13" s="25">
        <f t="shared" si="1"/>
        <v>-24554051</v>
      </c>
      <c r="K13" s="25">
        <f t="shared" si="1"/>
        <v>-18203926</v>
      </c>
      <c r="L13" s="25">
        <f t="shared" si="1"/>
        <v>-286524</v>
      </c>
      <c r="M13" s="25">
        <f t="shared" si="1"/>
        <v>0</v>
      </c>
      <c r="N13" s="25">
        <f t="shared" si="1"/>
        <v>0</v>
      </c>
      <c r="O13" s="1">
        <f t="shared" si="0"/>
        <v>-54355480</v>
      </c>
    </row>
    <row r="14" spans="1:15" ht="12.75">
      <c r="A14" t="s">
        <v>37</v>
      </c>
      <c r="C14" s="5">
        <v>294920596</v>
      </c>
      <c r="D14" s="5">
        <v>290532463</v>
      </c>
      <c r="E14" s="5">
        <v>282078422</v>
      </c>
      <c r="F14" s="5">
        <v>271759641</v>
      </c>
      <c r="G14" s="5">
        <v>272306395</v>
      </c>
      <c r="H14" s="5">
        <v>250189343</v>
      </c>
      <c r="I14" s="26">
        <v>261360335</v>
      </c>
      <c r="J14" s="26">
        <v>273277338</v>
      </c>
      <c r="K14" s="26">
        <v>271581077</v>
      </c>
      <c r="L14" s="5">
        <v>304992151</v>
      </c>
      <c r="M14" s="26">
        <v>347897976</v>
      </c>
      <c r="N14" s="26">
        <v>336802948</v>
      </c>
      <c r="O14" s="1">
        <f t="shared" si="0"/>
        <v>3457698685</v>
      </c>
    </row>
    <row r="15" spans="1:15" ht="12.75">
      <c r="A15" t="s">
        <v>36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11310979</v>
      </c>
      <c r="I15" s="26">
        <v>24554051</v>
      </c>
      <c r="J15" s="26">
        <v>18203926</v>
      </c>
      <c r="K15" s="26">
        <v>286524</v>
      </c>
      <c r="L15" s="5">
        <v>0</v>
      </c>
      <c r="M15" s="5"/>
      <c r="N15" s="5"/>
      <c r="O15" s="1">
        <f t="shared" si="0"/>
        <v>54355480</v>
      </c>
    </row>
    <row r="16" spans="1:15" ht="12.75">
      <c r="A16" s="8" t="s">
        <v>35</v>
      </c>
      <c r="C16" s="10">
        <f aca="true" t="shared" si="2" ref="C16:N16">SUM(C9:C15)</f>
        <v>470162989</v>
      </c>
      <c r="D16" s="10">
        <f t="shared" si="2"/>
        <v>464785917</v>
      </c>
      <c r="E16" s="10">
        <f t="shared" si="2"/>
        <v>428259069</v>
      </c>
      <c r="F16" s="10">
        <f t="shared" si="2"/>
        <v>392543251</v>
      </c>
      <c r="G16" s="10">
        <f t="shared" si="2"/>
        <v>375858580</v>
      </c>
      <c r="H16" s="10">
        <f t="shared" si="2"/>
        <v>364099902</v>
      </c>
      <c r="I16" s="10">
        <f t="shared" si="2"/>
        <v>416144957</v>
      </c>
      <c r="J16" s="10">
        <f t="shared" si="2"/>
        <v>469701041</v>
      </c>
      <c r="K16" s="10">
        <f t="shared" si="2"/>
        <v>397243950</v>
      </c>
      <c r="L16" s="10">
        <f t="shared" si="2"/>
        <v>424725157</v>
      </c>
      <c r="M16" s="10">
        <f t="shared" si="2"/>
        <v>453351204</v>
      </c>
      <c r="N16" s="10">
        <f t="shared" si="2"/>
        <v>463860989</v>
      </c>
      <c r="O16" s="2">
        <f t="shared" si="0"/>
        <v>5120737006</v>
      </c>
    </row>
    <row r="17" ht="12.75">
      <c r="O17" s="1"/>
    </row>
    <row r="18" spans="1:15" ht="12.75">
      <c r="A18" s="8" t="s">
        <v>33</v>
      </c>
      <c r="C18" s="16">
        <f>Authorized!B11</f>
        <v>449477903.54502124</v>
      </c>
      <c r="D18" s="16">
        <f>Authorized!C11</f>
        <v>425137067.49429995</v>
      </c>
      <c r="E18" s="16">
        <f>Authorized!D11</f>
        <v>436508558.1784055</v>
      </c>
      <c r="F18" s="16">
        <f>Authorized!E11</f>
        <v>388111382.7848598</v>
      </c>
      <c r="G18" s="16">
        <f>Authorized!F11</f>
        <v>376471457.4643885</v>
      </c>
      <c r="H18" s="16">
        <f>Authorized!G11</f>
        <v>377440326.92455655</v>
      </c>
      <c r="I18" s="16">
        <f>Authorized!H11</f>
        <v>398566301.14577234</v>
      </c>
      <c r="J18" s="16">
        <f>Authorized!I11</f>
        <v>444487436.76179624</v>
      </c>
      <c r="K18" s="16">
        <f>Authorized!J11</f>
        <v>354506790.74041647</v>
      </c>
      <c r="L18" s="16">
        <f>Authorized!K11</f>
        <v>387418707.100365</v>
      </c>
      <c r="M18" s="16">
        <f>Authorized!L11</f>
        <v>437581917.00263506</v>
      </c>
      <c r="N18" s="16">
        <f>Authorized!M11</f>
        <v>533208120.0791619</v>
      </c>
      <c r="O18" s="1">
        <f t="shared" si="0"/>
        <v>5008915969.221679</v>
      </c>
    </row>
    <row r="19" spans="1:15" ht="12.75">
      <c r="A19" s="15" t="s">
        <v>32</v>
      </c>
      <c r="C19" s="5"/>
      <c r="D19" s="5"/>
      <c r="O19" s="1"/>
    </row>
    <row r="20" ht="12.75">
      <c r="O20" s="1"/>
    </row>
    <row r="21" spans="1:15" ht="12.75">
      <c r="A21" t="s">
        <v>23</v>
      </c>
      <c r="C21" s="1">
        <f aca="true" t="shared" si="3" ref="C21:H21">C16-C18</f>
        <v>20685085.454978764</v>
      </c>
      <c r="D21" s="1">
        <f t="shared" si="3"/>
        <v>39648849.50570005</v>
      </c>
      <c r="E21" s="1">
        <f t="shared" si="3"/>
        <v>-8249489.178405523</v>
      </c>
      <c r="F21" s="1">
        <f t="shared" si="3"/>
        <v>4431868.2151402235</v>
      </c>
      <c r="G21" s="1">
        <f t="shared" si="3"/>
        <v>-612877.4643884897</v>
      </c>
      <c r="H21" s="1">
        <f t="shared" si="3"/>
        <v>-13340424.924556553</v>
      </c>
      <c r="I21" s="1">
        <f aca="true" t="shared" si="4" ref="I21:N21">I16-I18</f>
        <v>17578655.854227662</v>
      </c>
      <c r="J21" s="1">
        <f t="shared" si="4"/>
        <v>25213604.238203764</v>
      </c>
      <c r="K21" s="1">
        <f t="shared" si="4"/>
        <v>42737159.25958353</v>
      </c>
      <c r="L21" s="1">
        <f t="shared" si="4"/>
        <v>37306449.89963502</v>
      </c>
      <c r="M21" s="1">
        <f t="shared" si="4"/>
        <v>15769286.997364938</v>
      </c>
      <c r="N21" s="1">
        <f t="shared" si="4"/>
        <v>-69347131.07916188</v>
      </c>
      <c r="O21" s="1">
        <f t="shared" si="0"/>
        <v>111821036.7783215</v>
      </c>
    </row>
    <row r="22" ht="12.75">
      <c r="O22" s="1"/>
    </row>
    <row r="23" spans="1:15" ht="12.75">
      <c r="A23" s="8" t="s">
        <v>28</v>
      </c>
      <c r="B23">
        <v>0.03208</v>
      </c>
      <c r="C23" s="7">
        <f aca="true" t="shared" si="5" ref="C23:H23">C21*$B$23</f>
        <v>663577.5413957187</v>
      </c>
      <c r="D23" s="7">
        <f t="shared" si="5"/>
        <v>1271935.0921428576</v>
      </c>
      <c r="E23" s="7">
        <f t="shared" si="5"/>
        <v>-264643.61284324917</v>
      </c>
      <c r="F23" s="7">
        <f t="shared" si="5"/>
        <v>142174.33234169835</v>
      </c>
      <c r="G23" s="7">
        <f t="shared" si="5"/>
        <v>-19661.109057582747</v>
      </c>
      <c r="H23" s="7">
        <f t="shared" si="5"/>
        <v>-427960.8315797742</v>
      </c>
      <c r="I23" s="7">
        <f aca="true" t="shared" si="6" ref="I23:N23">I21*$B$23</f>
        <v>563923.2798036233</v>
      </c>
      <c r="J23" s="7">
        <f t="shared" si="6"/>
        <v>808852.4239615767</v>
      </c>
      <c r="K23" s="7">
        <f t="shared" si="6"/>
        <v>1371008.0690474396</v>
      </c>
      <c r="L23" s="7">
        <f t="shared" si="6"/>
        <v>1196790.9127802912</v>
      </c>
      <c r="M23" s="7">
        <f t="shared" si="6"/>
        <v>505878.72687546717</v>
      </c>
      <c r="N23" s="7">
        <f t="shared" si="6"/>
        <v>-2224655.965019513</v>
      </c>
      <c r="O23" s="7">
        <f t="shared" si="0"/>
        <v>3587218.8598485533</v>
      </c>
    </row>
    <row r="24" spans="1:15" ht="12.75">
      <c r="A24" t="s">
        <v>27</v>
      </c>
      <c r="C24" s="7">
        <f aca="true" t="shared" si="7" ref="C24:H24">ROUND(C36,0)</f>
        <v>5696</v>
      </c>
      <c r="D24" s="7">
        <f t="shared" si="7"/>
        <v>5846</v>
      </c>
      <c r="E24" s="7">
        <f t="shared" si="7"/>
        <v>6011</v>
      </c>
      <c r="F24" s="7">
        <f t="shared" si="7"/>
        <v>6035</v>
      </c>
      <c r="G24" s="7">
        <f t="shared" si="7"/>
        <v>6078</v>
      </c>
      <c r="H24" s="7">
        <f t="shared" si="7"/>
        <v>6005</v>
      </c>
      <c r="I24" s="7">
        <f aca="true" t="shared" si="8" ref="I24:N24">ROUND(I36,0)</f>
        <v>5898</v>
      </c>
      <c r="J24" s="7">
        <f t="shared" si="8"/>
        <v>5817</v>
      </c>
      <c r="K24" s="7">
        <f t="shared" si="8"/>
        <v>5774</v>
      </c>
      <c r="L24" s="7">
        <f t="shared" si="8"/>
        <v>6108</v>
      </c>
      <c r="M24" s="7">
        <f t="shared" si="8"/>
        <v>6804</v>
      </c>
      <c r="N24" s="7">
        <f t="shared" si="8"/>
        <v>7135</v>
      </c>
      <c r="O24" s="7">
        <f t="shared" si="0"/>
        <v>73207</v>
      </c>
    </row>
    <row r="25" spans="1:15" ht="13.5" thickBot="1">
      <c r="A25" s="19" t="s">
        <v>25</v>
      </c>
      <c r="C25" s="18">
        <f aca="true" t="shared" si="9" ref="C25:N25">SUM(C23:C24)</f>
        <v>669273.5413957187</v>
      </c>
      <c r="D25" s="18">
        <f t="shared" si="9"/>
        <v>1277781.0921428576</v>
      </c>
      <c r="E25" s="18">
        <f t="shared" si="9"/>
        <v>-258632.61284324917</v>
      </c>
      <c r="F25" s="18">
        <f t="shared" si="9"/>
        <v>148209.33234169835</v>
      </c>
      <c r="G25" s="18">
        <f t="shared" si="9"/>
        <v>-13583.109057582747</v>
      </c>
      <c r="H25" s="18">
        <f t="shared" si="9"/>
        <v>-421955.8315797742</v>
      </c>
      <c r="I25" s="18">
        <f t="shared" si="9"/>
        <v>569821.2798036233</v>
      </c>
      <c r="J25" s="18">
        <f t="shared" si="9"/>
        <v>814669.4239615767</v>
      </c>
      <c r="K25" s="18">
        <f t="shared" si="9"/>
        <v>1376782.0690474396</v>
      </c>
      <c r="L25" s="18">
        <f t="shared" si="9"/>
        <v>1202898.9127802912</v>
      </c>
      <c r="M25" s="24">
        <f t="shared" si="9"/>
        <v>512682.72687546717</v>
      </c>
      <c r="N25" s="24">
        <f t="shared" si="9"/>
        <v>-2217520.965019513</v>
      </c>
      <c r="O25" s="18">
        <f t="shared" si="0"/>
        <v>3660425.8598485533</v>
      </c>
    </row>
    <row r="26" ht="13.5" thickTop="1">
      <c r="O26" s="1"/>
    </row>
    <row r="27" ht="12.75">
      <c r="O27" s="1"/>
    </row>
    <row r="28" ht="12.75">
      <c r="O28" s="1"/>
    </row>
    <row r="29" ht="12.75">
      <c r="O29" s="1"/>
    </row>
    <row r="30" ht="12.75">
      <c r="O30" s="1"/>
    </row>
    <row r="31" ht="12.75">
      <c r="O31" s="1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t="s">
        <v>26</v>
      </c>
      <c r="C33" s="20">
        <v>7856.03</v>
      </c>
      <c r="D33" s="20">
        <v>8064.13</v>
      </c>
      <c r="E33" s="20">
        <v>8290.5</v>
      </c>
      <c r="F33" s="20">
        <v>8324.79</v>
      </c>
      <c r="G33" s="20">
        <v>8383.87</v>
      </c>
      <c r="H33" s="20">
        <v>8282.74</v>
      </c>
      <c r="I33" s="27">
        <v>8135.04</v>
      </c>
      <c r="J33" s="27">
        <v>8024.06</v>
      </c>
      <c r="K33" s="20">
        <v>7964.46</v>
      </c>
      <c r="L33" s="20">
        <v>8425.22</v>
      </c>
      <c r="M33" s="20">
        <v>9384.7</v>
      </c>
      <c r="N33" s="20">
        <v>9840.93</v>
      </c>
      <c r="O33" s="23">
        <f t="shared" si="0"/>
        <v>100976.47</v>
      </c>
    </row>
    <row r="34" spans="1:15" ht="12.75">
      <c r="A34" s="8" t="s">
        <v>34</v>
      </c>
      <c r="B34">
        <f>0.005*55</f>
        <v>0.275</v>
      </c>
      <c r="C34" s="21">
        <f aca="true" t="shared" si="10" ref="C34:N34">(C33*55)*0.005</f>
        <v>2160.40825</v>
      </c>
      <c r="D34" s="21">
        <f t="shared" si="10"/>
        <v>2217.6357500000004</v>
      </c>
      <c r="E34" s="21">
        <f t="shared" si="10"/>
        <v>2279.8875000000003</v>
      </c>
      <c r="F34" s="21">
        <f t="shared" si="10"/>
        <v>2289.3172500000005</v>
      </c>
      <c r="G34" s="21">
        <f t="shared" si="10"/>
        <v>2305.5642500000004</v>
      </c>
      <c r="H34" s="21">
        <f t="shared" si="10"/>
        <v>2277.7535000000003</v>
      </c>
      <c r="I34" s="21">
        <f t="shared" si="10"/>
        <v>2237.136</v>
      </c>
      <c r="J34" s="21">
        <f t="shared" si="10"/>
        <v>2206.6165</v>
      </c>
      <c r="K34" s="21">
        <f>K33*$B$34</f>
        <v>2190.2265</v>
      </c>
      <c r="L34" s="21">
        <f t="shared" si="10"/>
        <v>2316.9355</v>
      </c>
      <c r="M34" s="21">
        <f t="shared" si="10"/>
        <v>2580.7925000000005</v>
      </c>
      <c r="N34" s="21">
        <f t="shared" si="10"/>
        <v>2706.2557500000003</v>
      </c>
      <c r="O34" s="23">
        <f t="shared" si="0"/>
        <v>27768.529250000003</v>
      </c>
    </row>
    <row r="35" spans="1:15" ht="12.75">
      <c r="A35" s="14" t="s">
        <v>43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3"/>
    </row>
    <row r="36" spans="1:15" ht="12.75">
      <c r="A36" t="s">
        <v>27</v>
      </c>
      <c r="C36" s="22">
        <f aca="true" t="shared" si="11" ref="C36:H36">C33-C34</f>
        <v>5695.62175</v>
      </c>
      <c r="D36" s="22">
        <f t="shared" si="11"/>
        <v>5846.49425</v>
      </c>
      <c r="E36" s="22">
        <f t="shared" si="11"/>
        <v>6010.612499999999</v>
      </c>
      <c r="F36" s="22">
        <f t="shared" si="11"/>
        <v>6035.472750000001</v>
      </c>
      <c r="G36" s="22">
        <f t="shared" si="11"/>
        <v>6078.30575</v>
      </c>
      <c r="H36" s="22">
        <f t="shared" si="11"/>
        <v>6004.986499999999</v>
      </c>
      <c r="I36" s="22">
        <f aca="true" t="shared" si="12" ref="I36:N36">I33-I34</f>
        <v>5897.904</v>
      </c>
      <c r="J36" s="22">
        <f t="shared" si="12"/>
        <v>5817.4435</v>
      </c>
      <c r="K36" s="22">
        <f t="shared" si="12"/>
        <v>5774.2335</v>
      </c>
      <c r="L36" s="22">
        <f t="shared" si="12"/>
        <v>6108.2845</v>
      </c>
      <c r="M36" s="22">
        <f t="shared" si="12"/>
        <v>6803.9075</v>
      </c>
      <c r="N36" s="22">
        <f t="shared" si="12"/>
        <v>7134.67425</v>
      </c>
      <c r="O36" s="22">
        <f t="shared" si="0"/>
        <v>73207.94075</v>
      </c>
    </row>
    <row r="37" ht="12.75">
      <c r="O37" s="1"/>
    </row>
    <row r="38" spans="1:3" ht="12.75">
      <c r="A38" s="8"/>
      <c r="C38" s="11"/>
    </row>
    <row r="42" ht="12.75">
      <c r="A42" s="8"/>
    </row>
    <row r="43" ht="12.75">
      <c r="A43" s="8"/>
    </row>
    <row r="44" ht="12.75">
      <c r="A44" s="8"/>
    </row>
  </sheetData>
  <printOptions horizontalCentered="1"/>
  <pageMargins left="0.25" right="0.25" top="1" bottom="0.75" header="0.5" footer="0.5"/>
  <pageSetup fitToHeight="1" fitToWidth="1" horizontalDpi="600" verticalDpi="600" orientation="landscape" scale="65" r:id="rId1"/>
  <headerFooter alignWithMargins="0">
    <oddFooter>&amp;Rtlk &amp;D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Mike Sommerville, Customer Service Specialist 3</cp:lastModifiedBy>
  <cp:lastPrinted>2005-10-03T16:57:41Z</cp:lastPrinted>
  <dcterms:created xsi:type="dcterms:W3CDTF">1996-10-14T23:33:28Z</dcterms:created>
  <dcterms:modified xsi:type="dcterms:W3CDTF">2005-10-04T19:40:39Z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2005-10-04T00:00:00Z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