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1"/>
  </bookViews>
  <sheets>
    <sheet name="Sheet1" sheetId="1" r:id="rId1"/>
    <sheet name="RateCas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bcolbo</author>
  </authors>
  <commentList>
    <comment ref="G38" authorId="0">
      <text>
        <r>
          <rPr>
            <b/>
            <sz val="8"/>
            <rFont val="Tahoma"/>
            <family val="0"/>
          </rPr>
          <t>bcolbo:</t>
        </r>
        <r>
          <rPr>
            <sz val="8"/>
            <rFont val="Tahoma"/>
            <family val="0"/>
          </rPr>
          <t xml:space="preserve">
estimate</t>
        </r>
      </text>
    </comment>
    <comment ref="H45" authorId="0">
      <text>
        <r>
          <rPr>
            <b/>
            <sz val="8"/>
            <rFont val="Tahoma"/>
            <family val="0"/>
          </rPr>
          <t>bcolbo:</t>
        </r>
        <r>
          <rPr>
            <sz val="8"/>
            <rFont val="Tahoma"/>
            <family val="0"/>
          </rPr>
          <t xml:space="preserve">
Parent Co
</t>
        </r>
      </text>
    </comment>
    <comment ref="H46" authorId="0">
      <text>
        <r>
          <rPr>
            <b/>
            <sz val="8"/>
            <rFont val="Tahoma"/>
            <family val="0"/>
          </rPr>
          <t>bcolbo:</t>
        </r>
        <r>
          <rPr>
            <sz val="8"/>
            <rFont val="Tahoma"/>
            <family val="0"/>
          </rPr>
          <t xml:space="preserve">
Parent Co</t>
        </r>
      </text>
    </comment>
  </commentList>
</comments>
</file>

<file path=xl/sharedStrings.xml><?xml version="1.0" encoding="utf-8"?>
<sst xmlns="http://schemas.openxmlformats.org/spreadsheetml/2006/main" count="106" uniqueCount="64">
  <si>
    <t>Interest Expense</t>
  </si>
  <si>
    <t>Net Income</t>
  </si>
  <si>
    <t>Company</t>
  </si>
  <si>
    <t>Equity Return</t>
  </si>
  <si>
    <t>Company A</t>
  </si>
  <si>
    <t>Company B</t>
  </si>
  <si>
    <t>Company C</t>
  </si>
  <si>
    <t>Company D</t>
  </si>
  <si>
    <t>Company E</t>
  </si>
  <si>
    <t>Company F</t>
  </si>
  <si>
    <t>Kosh</t>
  </si>
  <si>
    <t>?</t>
  </si>
  <si>
    <t>Interest</t>
  </si>
  <si>
    <t>Rate Base Investment</t>
  </si>
  <si>
    <t xml:space="preserve">     Debt</t>
  </si>
  <si>
    <t xml:space="preserve">     Equity</t>
  </si>
  <si>
    <t>Rate Case Summary: - as filed</t>
  </si>
  <si>
    <t>Investment per $1.00 Revenue</t>
  </si>
  <si>
    <t xml:space="preserve">     Rate</t>
  </si>
  <si>
    <t>Gross Up</t>
  </si>
  <si>
    <t>Total Revenue</t>
  </si>
  <si>
    <t>Rate Base ROR - Est.</t>
  </si>
  <si>
    <t>$1.00 Revenue</t>
  </si>
  <si>
    <t>Turnover Ratio</t>
  </si>
  <si>
    <t xml:space="preserve">  (Rev / Investment)</t>
  </si>
  <si>
    <t>Rate of Return</t>
  </si>
  <si>
    <t>Debt Cost</t>
  </si>
  <si>
    <t>No Equity</t>
  </si>
  <si>
    <t xml:space="preserve">     Debt Portion</t>
  </si>
  <si>
    <t xml:space="preserve">     Equity Portion</t>
  </si>
  <si>
    <t>Investment per</t>
  </si>
  <si>
    <t>Capital Structure</t>
  </si>
  <si>
    <t>(Capped at 60%)</t>
  </si>
  <si>
    <t>(Actual or imputed if equity &gt; 60%)</t>
  </si>
  <si>
    <t>Capital Cost</t>
  </si>
  <si>
    <t xml:space="preserve">Equity capped at </t>
  </si>
  <si>
    <t xml:space="preserve">Imputed debt calculated at </t>
  </si>
  <si>
    <t xml:space="preserve">Staff Calculations of Company Financial Performance </t>
  </si>
  <si>
    <t xml:space="preserve">Bus Ratemaking Rules </t>
  </si>
  <si>
    <t>Adjusted Actual Rate Case to a 93 Operating Ratio</t>
  </si>
  <si>
    <t>Actual Rate Case Operating Ratio</t>
  </si>
  <si>
    <t>Equity return set at</t>
  </si>
  <si>
    <t>Federal Income Tax at</t>
  </si>
  <si>
    <t>Net Income - Before Federal Income Tax</t>
  </si>
  <si>
    <t>Operating Ratio</t>
  </si>
  <si>
    <t>Operating Revenue - with rates</t>
  </si>
  <si>
    <t>Operating  Expense</t>
  </si>
  <si>
    <t>Net Operating Income - Before Interest and Federal Income Tax</t>
  </si>
  <si>
    <t>Operating Revenue</t>
  </si>
  <si>
    <t xml:space="preserve">Rate Base Rate of Return - est. </t>
  </si>
  <si>
    <t>(Actual or 7.75% if no actual debt cost)</t>
  </si>
  <si>
    <t xml:space="preserve">     Debt return on Debt Portion</t>
  </si>
  <si>
    <t xml:space="preserve">     Equity Return on Equity Portion</t>
  </si>
  <si>
    <t>Return on Rate Base Investment</t>
  </si>
  <si>
    <t>Calculations: - Recalculates the rate case using an operating ratio of :</t>
  </si>
  <si>
    <t xml:space="preserve">     Equity Rate Base</t>
  </si>
  <si>
    <t>Operating Expenses</t>
  </si>
  <si>
    <t>Federal Income Tax</t>
  </si>
  <si>
    <t>Note: Blue highlighted data is different than data in Table 1 of the Regulatory Services Staff's Perspective paper.</t>
  </si>
  <si>
    <t>Lurito / Gallagher (Input from separate spreadsheets)</t>
  </si>
  <si>
    <t>Turnover Ratio (Revenue / Rate Base)</t>
  </si>
  <si>
    <t>Grossed Up Equity Return</t>
  </si>
  <si>
    <t>(The "Yellow" Highlighed Cells Are "Inputs."</t>
  </si>
  <si>
    <t>TABLE 1 - Regulatory Services Staff's Perspective Paper, Page 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</si>
</sst>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0"/>
    <numFmt numFmtId="170" formatCode="0.000%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?_);_(@_)"/>
    <numFmt numFmtId="174" formatCode="_(* #,##0.0_);_(* \(#,##0.0\);_(* &quot;-&quot;?_);_(@_)"/>
    <numFmt numFmtId="175" formatCode="_(* #,##0_);_(* \(#,##0\);_(* &quot;-&quot;?_);_(@_)"/>
    <numFmt numFmtId="176" formatCode="_(* #,##0.0000_);_(* \(#,##0.0000\);_(* &quot;-&quot;????_);_(@_)"/>
    <numFmt numFmtId="177" formatCode="_(* #,##0.000_);_(* \(#,##0.000\);_(* &quot;-&quot;??_);_(@_)"/>
    <numFmt numFmtId="178" formatCode="_(* #,##0.0000_);_(* \(#,##0.0000\);_(* &quot;-&quot;??_);_(@_)"/>
    <numFmt numFmtId="179" formatCode="0.000"/>
    <numFmt numFmtId="180" formatCode="0.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&quot;$&quot;#,##0"/>
    <numFmt numFmtId="188" formatCode="&quot;$&quot;#,##0.0"/>
    <numFmt numFmtId="189" formatCode="&quot;$&quot;#,##0.00"/>
    <numFmt numFmtId="190" formatCode="&quot;$&quot;#,##0.000"/>
  </numFmts>
  <fonts count="1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21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8" fontId="0" fillId="0" borderId="0" xfId="21" applyNumberFormat="1" applyAlignment="1">
      <alignment/>
    </xf>
    <xf numFmtId="9" fontId="0" fillId="0" borderId="0" xfId="2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17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68" fontId="0" fillId="0" borderId="0" xfId="21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8" fontId="0" fillId="2" borderId="0" xfId="21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4" fontId="0" fillId="0" borderId="0" xfId="17" applyAlignment="1">
      <alignment horizontal="right"/>
    </xf>
    <xf numFmtId="0" fontId="0" fillId="0" borderId="0" xfId="0" applyAlignment="1" quotePrefix="1">
      <alignment/>
    </xf>
    <xf numFmtId="9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1" xfId="0" applyNumberFormat="1" applyBorder="1" applyAlignment="1">
      <alignment/>
    </xf>
    <xf numFmtId="168" fontId="0" fillId="0" borderId="1" xfId="21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8" fontId="0" fillId="0" borderId="0" xfId="21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8" fontId="0" fillId="0" borderId="0" xfId="21" applyNumberFormat="1" applyFill="1" applyBorder="1" applyAlignment="1">
      <alignment/>
    </xf>
    <xf numFmtId="167" fontId="0" fillId="0" borderId="0" xfId="15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8" fontId="0" fillId="0" borderId="0" xfId="21" applyNumberFormat="1" applyFont="1" applyFill="1" applyBorder="1" applyAlignment="1">
      <alignment/>
    </xf>
    <xf numFmtId="165" fontId="0" fillId="0" borderId="0" xfId="17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0" xfId="21" applyNumberFormat="1" applyFont="1" applyFill="1" applyBorder="1" applyAlignment="1">
      <alignment horizontal="right"/>
    </xf>
    <xf numFmtId="43" fontId="0" fillId="0" borderId="0" xfId="0" applyNumberFormat="1" applyFill="1" applyBorder="1" applyAlignment="1">
      <alignment/>
    </xf>
    <xf numFmtId="10" fontId="0" fillId="0" borderId="0" xfId="21" applyNumberFormat="1" applyFill="1" applyBorder="1" applyAlignment="1">
      <alignment/>
    </xf>
    <xf numFmtId="10" fontId="4" fillId="0" borderId="0" xfId="21" applyNumberFormat="1" applyFont="1" applyFill="1" applyBorder="1" applyAlignment="1">
      <alignment/>
    </xf>
    <xf numFmtId="9" fontId="0" fillId="0" borderId="0" xfId="21" applyFill="1" applyBorder="1" applyAlignment="1">
      <alignment/>
    </xf>
    <xf numFmtId="44" fontId="0" fillId="0" borderId="0" xfId="17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68" fontId="0" fillId="2" borderId="0" xfId="0" applyNumberFormat="1" applyFill="1" applyAlignment="1">
      <alignment/>
    </xf>
    <xf numFmtId="9" fontId="0" fillId="2" borderId="0" xfId="21" applyFill="1" applyAlignment="1">
      <alignment/>
    </xf>
    <xf numFmtId="187" fontId="0" fillId="0" borderId="2" xfId="0" applyNumberFormat="1" applyBorder="1" applyAlignment="1">
      <alignment/>
    </xf>
    <xf numFmtId="187" fontId="0" fillId="0" borderId="2" xfId="0" applyNumberFormat="1" applyFill="1" applyBorder="1" applyAlignment="1">
      <alignment/>
    </xf>
    <xf numFmtId="187" fontId="0" fillId="0" borderId="3" xfId="0" applyNumberFormat="1" applyBorder="1" applyAlignment="1">
      <alignment/>
    </xf>
    <xf numFmtId="187" fontId="0" fillId="2" borderId="0" xfId="0" applyNumberFormat="1" applyFill="1" applyAlignment="1">
      <alignment/>
    </xf>
    <xf numFmtId="187" fontId="0" fillId="2" borderId="1" xfId="0" applyNumberFormat="1" applyFill="1" applyBorder="1" applyAlignment="1">
      <alignment/>
    </xf>
    <xf numFmtId="187" fontId="0" fillId="2" borderId="0" xfId="0" applyNumberFormat="1" applyFill="1" applyBorder="1" applyAlignment="1">
      <alignment/>
    </xf>
    <xf numFmtId="187" fontId="0" fillId="2" borderId="2" xfId="0" applyNumberFormat="1" applyFill="1" applyBorder="1" applyAlignment="1">
      <alignment/>
    </xf>
    <xf numFmtId="0" fontId="12" fillId="0" borderId="0" xfId="0" applyFont="1" applyFill="1" applyBorder="1" applyAlignment="1">
      <alignment horizontal="centerContinuous"/>
    </xf>
    <xf numFmtId="0" fontId="13" fillId="0" borderId="0" xfId="0" applyFont="1" applyAlignment="1">
      <alignment horizontal="centerContinuous"/>
    </xf>
    <xf numFmtId="187" fontId="0" fillId="0" borderId="0" xfId="0" applyNumberFormat="1" applyBorder="1" applyAlignment="1">
      <alignment/>
    </xf>
    <xf numFmtId="0" fontId="7" fillId="0" borderId="0" xfId="0" applyFont="1" applyAlignment="1">
      <alignment horizontal="center"/>
    </xf>
    <xf numFmtId="9" fontId="6" fillId="2" borderId="0" xfId="21" applyFont="1" applyFill="1" applyAlignment="1">
      <alignment horizontal="center"/>
    </xf>
    <xf numFmtId="10" fontId="6" fillId="2" borderId="0" xfId="21" applyNumberFormat="1" applyFont="1" applyFill="1" applyAlignment="1">
      <alignment horizontal="center"/>
    </xf>
    <xf numFmtId="168" fontId="6" fillId="2" borderId="0" xfId="21" applyNumberFormat="1" applyFont="1" applyFill="1" applyAlignment="1">
      <alignment horizontal="center"/>
    </xf>
    <xf numFmtId="9" fontId="0" fillId="2" borderId="0" xfId="21" applyFill="1" applyAlignment="1">
      <alignment horizontal="center"/>
    </xf>
    <xf numFmtId="0" fontId="6" fillId="2" borderId="0" xfId="0" applyFont="1" applyFill="1" applyAlignment="1">
      <alignment horizontal="center"/>
    </xf>
    <xf numFmtId="189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2" fillId="0" borderId="7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0" fontId="0" fillId="0" borderId="0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5" fillId="0" borderId="7" xfId="0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9" fontId="0" fillId="0" borderId="0" xfId="21" applyFont="1" applyBorder="1" applyAlignment="1">
      <alignment horizontal="center"/>
    </xf>
    <xf numFmtId="9" fontId="0" fillId="0" borderId="8" xfId="21" applyFont="1" applyBorder="1" applyAlignment="1">
      <alignment horizontal="center"/>
    </xf>
    <xf numFmtId="0" fontId="0" fillId="0" borderId="7" xfId="0" applyFill="1" applyBorder="1" applyAlignment="1">
      <alignment/>
    </xf>
    <xf numFmtId="168" fontId="0" fillId="0" borderId="0" xfId="21" applyNumberFormat="1" applyBorder="1" applyAlignment="1">
      <alignment/>
    </xf>
    <xf numFmtId="168" fontId="0" fillId="3" borderId="0" xfId="21" applyNumberFormat="1" applyFill="1" applyBorder="1" applyAlignment="1">
      <alignment/>
    </xf>
    <xf numFmtId="168" fontId="0" fillId="0" borderId="8" xfId="21" applyNumberFormat="1" applyBorder="1" applyAlignment="1">
      <alignment/>
    </xf>
    <xf numFmtId="0" fontId="5" fillId="0" borderId="7" xfId="0" applyFont="1" applyFill="1" applyBorder="1" applyAlignment="1">
      <alignment/>
    </xf>
    <xf numFmtId="44" fontId="0" fillId="0" borderId="0" xfId="17" applyBorder="1" applyAlignment="1">
      <alignment/>
    </xf>
    <xf numFmtId="44" fontId="0" fillId="0" borderId="8" xfId="17" applyBorder="1" applyAlignment="1">
      <alignment/>
    </xf>
    <xf numFmtId="2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/>
    </xf>
    <xf numFmtId="44" fontId="0" fillId="3" borderId="0" xfId="17" applyFill="1" applyBorder="1" applyAlignment="1">
      <alignment/>
    </xf>
    <xf numFmtId="2" fontId="0" fillId="3" borderId="0" xfId="0" applyNumberFormat="1" applyFill="1" applyBorder="1" applyAlignment="1">
      <alignment/>
    </xf>
    <xf numFmtId="2" fontId="0" fillId="3" borderId="8" xfId="0" applyNumberFormat="1" applyFill="1" applyBorder="1" applyAlignment="1">
      <alignment/>
    </xf>
    <xf numFmtId="168" fontId="0" fillId="3" borderId="0" xfId="0" applyNumberFormat="1" applyFill="1" applyBorder="1" applyAlignment="1">
      <alignment/>
    </xf>
    <xf numFmtId="168" fontId="0" fillId="3" borderId="8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7"/>
  <sheetViews>
    <sheetView tabSelected="1" zoomScale="75" zoomScaleNormal="75" workbookViewId="0" topLeftCell="A1">
      <selection activeCell="C3" sqref="C3"/>
    </sheetView>
  </sheetViews>
  <sheetFormatPr defaultColWidth="9.140625" defaultRowHeight="12.75"/>
  <cols>
    <col min="1" max="1" width="4.00390625" style="0" customWidth="1"/>
    <col min="5" max="5" width="23.421875" style="0" customWidth="1"/>
    <col min="6" max="6" width="14.140625" style="0" bestFit="1" customWidth="1"/>
    <col min="7" max="11" width="14.140625" style="0" customWidth="1"/>
    <col min="12" max="14" width="14.140625" style="18" customWidth="1"/>
    <col min="15" max="15" width="5.00390625" style="18" customWidth="1"/>
    <col min="16" max="16" width="15.57421875" style="18" customWidth="1"/>
    <col min="17" max="17" width="2.7109375" style="18" customWidth="1"/>
    <col min="18" max="18" width="15.57421875" style="18" customWidth="1"/>
    <col min="19" max="19" width="2.7109375" style="18" customWidth="1"/>
    <col min="20" max="20" width="15.421875" style="18" customWidth="1"/>
    <col min="21" max="21" width="2.7109375" style="18" customWidth="1"/>
    <col min="22" max="22" width="13.140625" style="18" customWidth="1"/>
    <col min="23" max="23" width="2.7109375" style="18" customWidth="1"/>
    <col min="24" max="24" width="13.421875" style="18" customWidth="1"/>
    <col min="25" max="25" width="2.7109375" style="18" customWidth="1"/>
    <col min="26" max="26" width="15.57421875" style="18" customWidth="1"/>
    <col min="27" max="27" width="3.421875" style="18" customWidth="1"/>
    <col min="28" max="16384" width="9.140625" style="18" customWidth="1"/>
  </cols>
  <sheetData>
    <row r="1" ht="12.75">
      <c r="A1" s="18"/>
    </row>
    <row r="2" spans="1:11" ht="20.25">
      <c r="A2" s="70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20.25">
      <c r="A3" s="57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0.25">
      <c r="A4" s="57" t="s">
        <v>62</v>
      </c>
      <c r="B4" s="69"/>
      <c r="C4" s="57"/>
      <c r="D4" s="57"/>
      <c r="E4" s="57"/>
      <c r="F4" s="69"/>
      <c r="G4" s="57"/>
      <c r="H4" s="57"/>
      <c r="I4" s="57"/>
      <c r="J4" s="57"/>
      <c r="K4" s="57"/>
    </row>
    <row r="5" spans="1:11" ht="21" thickBot="1">
      <c r="A5" s="57"/>
      <c r="B5" s="69"/>
      <c r="C5" s="57"/>
      <c r="D5" s="57"/>
      <c r="E5" s="57"/>
      <c r="F5" s="69"/>
      <c r="G5" s="57"/>
      <c r="H5" s="57"/>
      <c r="I5" s="57"/>
      <c r="J5" s="57"/>
      <c r="K5" s="57"/>
    </row>
    <row r="6" spans="2:11" ht="12" customHeight="1" thickTop="1">
      <c r="B6" s="79"/>
      <c r="C6" s="80"/>
      <c r="D6" s="80"/>
      <c r="E6" s="80"/>
      <c r="F6" s="80"/>
      <c r="G6" s="80"/>
      <c r="H6" s="80"/>
      <c r="I6" s="80"/>
      <c r="J6" s="80"/>
      <c r="K6" s="81"/>
    </row>
    <row r="7" spans="2:11" ht="20.25">
      <c r="B7" s="82" t="s">
        <v>63</v>
      </c>
      <c r="C7" s="83"/>
      <c r="D7" s="83"/>
      <c r="E7" s="83"/>
      <c r="F7" s="83"/>
      <c r="G7" s="83"/>
      <c r="H7" s="83"/>
      <c r="I7" s="83"/>
      <c r="J7" s="83"/>
      <c r="K7" s="84"/>
    </row>
    <row r="8" spans="2:11" ht="12" customHeight="1">
      <c r="B8" s="85"/>
      <c r="C8" s="16"/>
      <c r="D8" s="16"/>
      <c r="E8" s="16"/>
      <c r="F8" s="16"/>
      <c r="G8" s="16"/>
      <c r="H8" s="16"/>
      <c r="I8" s="16"/>
      <c r="J8" s="16"/>
      <c r="K8" s="86"/>
    </row>
    <row r="9" spans="1:11" ht="18">
      <c r="A9" s="12"/>
      <c r="B9" s="87" t="s">
        <v>58</v>
      </c>
      <c r="C9" s="88"/>
      <c r="D9" s="88"/>
      <c r="E9" s="88"/>
      <c r="F9" s="89"/>
      <c r="G9" s="89"/>
      <c r="H9" s="89"/>
      <c r="I9" s="118"/>
      <c r="J9" s="90"/>
      <c r="K9" s="91"/>
    </row>
    <row r="10" spans="2:11" ht="12" customHeight="1">
      <c r="B10" s="85"/>
      <c r="C10" s="16"/>
      <c r="D10" s="16"/>
      <c r="E10" s="16"/>
      <c r="F10" s="92" t="s">
        <v>4</v>
      </c>
      <c r="G10" s="92" t="s">
        <v>5</v>
      </c>
      <c r="H10" s="92" t="s">
        <v>6</v>
      </c>
      <c r="I10" s="92" t="s">
        <v>7</v>
      </c>
      <c r="J10" s="92" t="s">
        <v>8</v>
      </c>
      <c r="K10" s="93" t="s">
        <v>9</v>
      </c>
    </row>
    <row r="11" spans="2:11" ht="12" customHeight="1">
      <c r="B11" s="85"/>
      <c r="C11" s="16"/>
      <c r="D11" s="16"/>
      <c r="E11" s="16"/>
      <c r="F11" s="94"/>
      <c r="G11" s="94"/>
      <c r="H11" s="94"/>
      <c r="I11" s="94"/>
      <c r="J11" s="94"/>
      <c r="K11" s="95"/>
    </row>
    <row r="12" spans="2:11" ht="12" customHeight="1">
      <c r="B12" s="96" t="s">
        <v>40</v>
      </c>
      <c r="C12" s="90"/>
      <c r="D12" s="16"/>
      <c r="E12" s="16"/>
      <c r="F12" s="97">
        <f>F42</f>
        <v>0.9431266815259554</v>
      </c>
      <c r="G12" s="97">
        <f>G42</f>
        <v>0.9566907439295079</v>
      </c>
      <c r="H12" s="97">
        <f>H42</f>
        <v>0.9300607123019019</v>
      </c>
      <c r="I12" s="97">
        <f>I42</f>
        <v>0.9415684034558346</v>
      </c>
      <c r="J12" s="97">
        <f>J42</f>
        <v>1.111368787060321</v>
      </c>
      <c r="K12" s="98">
        <f>K42</f>
        <v>0.9880117774698313</v>
      </c>
    </row>
    <row r="13" spans="2:11" ht="12" customHeight="1">
      <c r="B13" s="85"/>
      <c r="C13" s="16"/>
      <c r="D13" s="16"/>
      <c r="E13" s="16"/>
      <c r="F13" s="99"/>
      <c r="G13" s="99"/>
      <c r="H13" s="99"/>
      <c r="I13" s="99"/>
      <c r="J13" s="99"/>
      <c r="K13" s="100"/>
    </row>
    <row r="14" spans="2:11" ht="12" customHeight="1">
      <c r="B14" s="85" t="s">
        <v>10</v>
      </c>
      <c r="C14" s="16"/>
      <c r="D14" s="16"/>
      <c r="E14" s="16"/>
      <c r="F14" s="101" t="s">
        <v>11</v>
      </c>
      <c r="G14" s="101" t="s">
        <v>11</v>
      </c>
      <c r="H14" s="101" t="s">
        <v>11</v>
      </c>
      <c r="I14" s="101" t="s">
        <v>11</v>
      </c>
      <c r="J14" s="101" t="s">
        <v>11</v>
      </c>
      <c r="K14" s="102" t="s">
        <v>11</v>
      </c>
    </row>
    <row r="15" spans="2:11" ht="12" customHeight="1">
      <c r="B15" s="103" t="s">
        <v>59</v>
      </c>
      <c r="C15" s="18"/>
      <c r="D15" s="18"/>
      <c r="E15" s="18"/>
      <c r="F15" s="104">
        <v>0.9393</v>
      </c>
      <c r="G15" s="105">
        <v>0.9293</v>
      </c>
      <c r="H15" s="105">
        <v>0.8494</v>
      </c>
      <c r="I15" s="105">
        <v>0.9924</v>
      </c>
      <c r="J15" s="105">
        <v>0.9718</v>
      </c>
      <c r="K15" s="106">
        <v>0.9666</v>
      </c>
    </row>
    <row r="16" spans="2:11" ht="12" customHeight="1">
      <c r="B16" s="103" t="s">
        <v>21</v>
      </c>
      <c r="C16" s="18"/>
      <c r="D16" s="18"/>
      <c r="E16" s="18"/>
      <c r="F16" s="104">
        <f>F110</f>
        <v>0.9734647921391253</v>
      </c>
      <c r="G16" s="104">
        <f>G110</f>
        <v>0.9658137244828428</v>
      </c>
      <c r="H16" s="104">
        <f>H110</f>
        <v>0.8864377557046753</v>
      </c>
      <c r="I16" s="104">
        <f>I110</f>
        <v>0.9923693475335121</v>
      </c>
      <c r="J16" s="104">
        <f>J110</f>
        <v>0.9874102276605705</v>
      </c>
      <c r="K16" s="106">
        <f>K110</f>
        <v>0.9868139230172214</v>
      </c>
    </row>
    <row r="17" spans="2:11" ht="12" customHeight="1">
      <c r="B17" s="103"/>
      <c r="C17" s="18"/>
      <c r="D17" s="18"/>
      <c r="E17" s="18"/>
      <c r="F17" s="16"/>
      <c r="G17" s="16"/>
      <c r="H17" s="16"/>
      <c r="I17" s="16"/>
      <c r="J17" s="16"/>
      <c r="K17" s="86"/>
    </row>
    <row r="18" spans="2:11" ht="12" customHeight="1">
      <c r="B18" s="107" t="s">
        <v>39</v>
      </c>
      <c r="C18" s="16"/>
      <c r="D18" s="16"/>
      <c r="E18" s="16"/>
      <c r="F18" s="16"/>
      <c r="G18" s="16"/>
      <c r="H18" s="16"/>
      <c r="I18" s="16"/>
      <c r="J18" s="16"/>
      <c r="K18" s="86"/>
    </row>
    <row r="19" spans="2:11" ht="12" customHeight="1">
      <c r="B19" s="103" t="s">
        <v>30</v>
      </c>
      <c r="C19" s="16"/>
      <c r="D19" s="16"/>
      <c r="E19" s="16"/>
      <c r="F19" s="16"/>
      <c r="G19" s="16"/>
      <c r="H19" s="16"/>
      <c r="I19" s="16"/>
      <c r="J19" s="16"/>
      <c r="K19" s="86"/>
    </row>
    <row r="20" spans="2:11" ht="12" customHeight="1">
      <c r="B20" s="103" t="s">
        <v>22</v>
      </c>
      <c r="C20" s="16"/>
      <c r="D20" s="16"/>
      <c r="E20" s="16"/>
      <c r="F20" s="108">
        <f>+F76</f>
        <v>0.18095693855516393</v>
      </c>
      <c r="G20" s="108">
        <f>+G76</f>
        <v>0.22585528748728603</v>
      </c>
      <c r="H20" s="108">
        <f>+H76</f>
        <v>0.879343409673789</v>
      </c>
      <c r="I20" s="108">
        <f>+I76</f>
        <v>0.10684963093771042</v>
      </c>
      <c r="J20" s="119">
        <f>+J76</f>
        <v>0.17532891226678363</v>
      </c>
      <c r="K20" s="109">
        <f>+K76</f>
        <v>0.09639106810595971</v>
      </c>
    </row>
    <row r="21" spans="2:11" ht="12" customHeight="1">
      <c r="B21" s="85"/>
      <c r="C21" s="16"/>
      <c r="D21" s="16"/>
      <c r="E21" s="16"/>
      <c r="F21" s="16"/>
      <c r="G21" s="16"/>
      <c r="H21" s="16"/>
      <c r="I21" s="16"/>
      <c r="J21" s="16"/>
      <c r="K21" s="86"/>
    </row>
    <row r="22" spans="2:11" ht="12" customHeight="1">
      <c r="B22" s="85" t="s">
        <v>23</v>
      </c>
      <c r="C22" s="16"/>
      <c r="D22" s="16"/>
      <c r="E22" s="16"/>
      <c r="F22" s="16"/>
      <c r="G22" s="16"/>
      <c r="H22" s="16"/>
      <c r="I22" s="16"/>
      <c r="J22" s="16"/>
      <c r="K22" s="86"/>
    </row>
    <row r="23" spans="2:11" ht="12" customHeight="1">
      <c r="B23" s="85" t="s">
        <v>24</v>
      </c>
      <c r="C23" s="16"/>
      <c r="D23" s="16"/>
      <c r="E23" s="16"/>
      <c r="F23" s="120">
        <f>+F74</f>
        <v>5.52617660303285</v>
      </c>
      <c r="G23" s="110">
        <f>+G74</f>
        <v>4.427613854540787</v>
      </c>
      <c r="H23" s="110">
        <f>+H74</f>
        <v>1.1372121391925496</v>
      </c>
      <c r="I23" s="110">
        <f>+I74</f>
        <v>9.358946691944727</v>
      </c>
      <c r="J23" s="120">
        <f>+J74</f>
        <v>5.7035658698343035</v>
      </c>
      <c r="K23" s="121">
        <f>+K74</f>
        <v>10.37440521875669</v>
      </c>
    </row>
    <row r="24" spans="2:11" ht="12" customHeight="1">
      <c r="B24" s="85"/>
      <c r="C24" s="16"/>
      <c r="D24" s="16"/>
      <c r="E24" s="16"/>
      <c r="F24" s="16"/>
      <c r="G24" s="16"/>
      <c r="H24" s="23"/>
      <c r="I24" s="23"/>
      <c r="J24" s="23"/>
      <c r="K24" s="86"/>
    </row>
    <row r="25" spans="2:11" ht="12" customHeight="1">
      <c r="B25" s="85" t="s">
        <v>25</v>
      </c>
      <c r="C25" s="16"/>
      <c r="D25" s="16"/>
      <c r="E25" s="16"/>
      <c r="F25" s="122">
        <f>F70</f>
        <v>0.2553093590601177</v>
      </c>
      <c r="G25" s="122">
        <f>G70</f>
        <v>0.20788998188738497</v>
      </c>
      <c r="H25" s="111">
        <f>H70</f>
        <v>0.05927120083069571</v>
      </c>
      <c r="I25" s="122">
        <f>I70</f>
        <v>0.45513835458366936</v>
      </c>
      <c r="J25" s="122">
        <f>J70</f>
        <v>0.2704267601076207</v>
      </c>
      <c r="K25" s="123">
        <f>K70</f>
        <v>0.49531276480620795</v>
      </c>
    </row>
    <row r="26" spans="2:11" ht="12" customHeight="1">
      <c r="B26" s="85" t="s">
        <v>26</v>
      </c>
      <c r="C26" s="16"/>
      <c r="D26" s="16"/>
      <c r="E26" s="16"/>
      <c r="F26" s="111" t="e">
        <f>F71</f>
        <v>#DIV/0!</v>
      </c>
      <c r="G26" s="111">
        <f>G71</f>
        <v>0.09164985727325171</v>
      </c>
      <c r="H26" s="111">
        <f>H71</f>
        <v>0.066</v>
      </c>
      <c r="I26" s="111">
        <f>I71</f>
        <v>0.06692652181124564</v>
      </c>
      <c r="J26" s="111">
        <f>J71</f>
        <v>0.0275119909430686</v>
      </c>
      <c r="K26" s="112">
        <f>K71</f>
        <v>0.08564301443662585</v>
      </c>
    </row>
    <row r="27" spans="2:11" ht="12" customHeight="1">
      <c r="B27" s="85" t="s">
        <v>3</v>
      </c>
      <c r="C27" s="113"/>
      <c r="D27" s="113"/>
      <c r="E27" s="16"/>
      <c r="F27" s="122">
        <f>F72</f>
        <v>0.2553093590601177</v>
      </c>
      <c r="G27" s="122">
        <f>G72</f>
        <v>0.22181796994305378</v>
      </c>
      <c r="H27" s="122">
        <f>H72</f>
        <v>0.05638742975813674</v>
      </c>
      <c r="I27" s="111" t="e">
        <f>I72</f>
        <v>#DIV/0!</v>
      </c>
      <c r="J27" s="122">
        <f>J72</f>
        <v>0.9617995646528844</v>
      </c>
      <c r="K27" s="123">
        <f>K72</f>
        <v>0.9960202374801416</v>
      </c>
    </row>
    <row r="28" spans="2:11" ht="12" customHeight="1" thickBot="1">
      <c r="B28" s="114"/>
      <c r="C28" s="115"/>
      <c r="D28" s="115"/>
      <c r="E28" s="115"/>
      <c r="F28" s="116"/>
      <c r="G28" s="116"/>
      <c r="H28" s="116"/>
      <c r="I28" s="116"/>
      <c r="J28" s="116"/>
      <c r="K28" s="117"/>
    </row>
    <row r="29" ht="12" customHeight="1" thickTop="1"/>
    <row r="30" ht="12.75"/>
    <row r="31" spans="1:3" ht="18">
      <c r="A31" s="12" t="s">
        <v>16</v>
      </c>
      <c r="B31" s="13"/>
      <c r="C31" s="13"/>
    </row>
    <row r="32" spans="2:26" ht="12.75">
      <c r="B32" s="3"/>
      <c r="P32" s="31"/>
      <c r="R32" s="31"/>
      <c r="T32" s="31"/>
      <c r="V32" s="31"/>
      <c r="X32" s="31"/>
      <c r="Z32" s="31"/>
    </row>
    <row r="33" spans="2:26" ht="12.75">
      <c r="B33" s="4" t="s">
        <v>2</v>
      </c>
      <c r="F33" s="59" t="s">
        <v>4</v>
      </c>
      <c r="G33" s="59" t="s">
        <v>5</v>
      </c>
      <c r="H33" s="59" t="s">
        <v>6</v>
      </c>
      <c r="I33" s="59" t="s">
        <v>7</v>
      </c>
      <c r="J33" s="59" t="s">
        <v>8</v>
      </c>
      <c r="K33" s="59" t="s">
        <v>9</v>
      </c>
      <c r="P33" s="38"/>
      <c r="Q33" s="39"/>
      <c r="R33" s="38"/>
      <c r="S33" s="39"/>
      <c r="T33" s="38"/>
      <c r="U33" s="39"/>
      <c r="V33" s="38"/>
      <c r="W33" s="39"/>
      <c r="X33" s="38"/>
      <c r="Y33" s="39"/>
      <c r="Z33" s="38"/>
    </row>
    <row r="34" spans="2:26" ht="12.75">
      <c r="B34" s="3"/>
      <c r="J34" s="3"/>
      <c r="P34" s="31"/>
      <c r="R34" s="31"/>
      <c r="T34" s="31"/>
      <c r="V34" s="31"/>
      <c r="X34" s="31"/>
      <c r="Z34" s="31"/>
    </row>
    <row r="35" spans="2:26" ht="12.75">
      <c r="B35" t="s">
        <v>45</v>
      </c>
      <c r="F35" s="65">
        <v>2079956</v>
      </c>
      <c r="G35" s="65">
        <v>3487938</v>
      </c>
      <c r="H35" s="65">
        <v>2055926</v>
      </c>
      <c r="I35" s="65">
        <v>1003173</v>
      </c>
      <c r="J35" s="65">
        <v>322110</v>
      </c>
      <c r="K35" s="65">
        <v>12479081</v>
      </c>
      <c r="P35" s="4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2:11" ht="12.75">
      <c r="B36" t="s">
        <v>46</v>
      </c>
      <c r="F36" s="66">
        <v>1961662</v>
      </c>
      <c r="G36" s="66">
        <v>3336878</v>
      </c>
      <c r="H36" s="66">
        <v>1912136</v>
      </c>
      <c r="I36" s="66">
        <v>944556</v>
      </c>
      <c r="J36" s="67">
        <v>357983</v>
      </c>
      <c r="K36" s="66">
        <v>12329479</v>
      </c>
    </row>
    <row r="37" spans="2:26" ht="12.75">
      <c r="B37" t="s">
        <v>47</v>
      </c>
      <c r="F37" s="62">
        <f aca="true" t="shared" si="0" ref="F37:K37">F35-F36</f>
        <v>118294</v>
      </c>
      <c r="G37" s="62">
        <f t="shared" si="0"/>
        <v>151060</v>
      </c>
      <c r="H37" s="62">
        <f t="shared" si="0"/>
        <v>143790</v>
      </c>
      <c r="I37" s="62">
        <f t="shared" si="0"/>
        <v>58617</v>
      </c>
      <c r="J37" s="62">
        <f t="shared" si="0"/>
        <v>-35873</v>
      </c>
      <c r="K37" s="62">
        <f t="shared" si="0"/>
        <v>149602</v>
      </c>
      <c r="P37" s="41"/>
      <c r="R37" s="41"/>
      <c r="T37" s="41"/>
      <c r="V37" s="41"/>
      <c r="X37" s="41"/>
      <c r="Z37" s="41"/>
    </row>
    <row r="38" spans="2:11" ht="12.75">
      <c r="B38" t="s">
        <v>0</v>
      </c>
      <c r="F38" s="68">
        <v>0</v>
      </c>
      <c r="G38" s="68">
        <v>7947</v>
      </c>
      <c r="H38" s="68">
        <f>0.066*H49</f>
        <v>35798.06340000001</v>
      </c>
      <c r="I38" s="68">
        <v>7263</v>
      </c>
      <c r="J38" s="68">
        <v>1374</v>
      </c>
      <c r="K38" s="68">
        <v>60194</v>
      </c>
    </row>
    <row r="39" spans="2:26" ht="12.75">
      <c r="B39" t="s">
        <v>43</v>
      </c>
      <c r="F39" s="27">
        <f aca="true" t="shared" si="1" ref="F39:K39">F37-F38</f>
        <v>118294</v>
      </c>
      <c r="G39" s="27">
        <f t="shared" si="1"/>
        <v>143113</v>
      </c>
      <c r="H39" s="27">
        <f t="shared" si="1"/>
        <v>107991.93659999999</v>
      </c>
      <c r="I39" s="27">
        <f t="shared" si="1"/>
        <v>51354</v>
      </c>
      <c r="J39" s="27">
        <f t="shared" si="1"/>
        <v>-37247</v>
      </c>
      <c r="K39" s="27">
        <f t="shared" si="1"/>
        <v>89408</v>
      </c>
      <c r="P39" s="41"/>
      <c r="R39" s="41"/>
      <c r="T39" s="41"/>
      <c r="V39" s="41"/>
      <c r="X39" s="41"/>
      <c r="Z39" s="41"/>
    </row>
    <row r="40" spans="2:11" ht="12.75">
      <c r="B40" t="s">
        <v>42</v>
      </c>
      <c r="D40" s="76">
        <v>0.34</v>
      </c>
      <c r="F40" s="28">
        <f>+F39*$D$40</f>
        <v>40219.96000000001</v>
      </c>
      <c r="G40" s="28">
        <f>+G39*$D$40</f>
        <v>48658.420000000006</v>
      </c>
      <c r="H40" s="28">
        <f>+H39*$D$40</f>
        <v>36717.258444</v>
      </c>
      <c r="I40" s="28">
        <f>+I39*$D$40</f>
        <v>17460.36</v>
      </c>
      <c r="J40" s="28">
        <f>+J39*$D$40</f>
        <v>-12663.980000000001</v>
      </c>
      <c r="K40" s="28">
        <f>+K39*$D$40</f>
        <v>30398.72</v>
      </c>
    </row>
    <row r="41" spans="2:26" ht="13.5" thickBot="1">
      <c r="B41" t="s">
        <v>1</v>
      </c>
      <c r="F41" s="64">
        <f aca="true" t="shared" si="2" ref="F41:K41">F39-F40</f>
        <v>78074.04</v>
      </c>
      <c r="G41" s="64">
        <f t="shared" si="2"/>
        <v>94454.57999999999</v>
      </c>
      <c r="H41" s="64">
        <f t="shared" si="2"/>
        <v>71274.67815599998</v>
      </c>
      <c r="I41" s="64">
        <f t="shared" si="2"/>
        <v>33893.64</v>
      </c>
      <c r="J41" s="64">
        <f t="shared" si="2"/>
        <v>-24583.019999999997</v>
      </c>
      <c r="K41" s="64">
        <f t="shared" si="2"/>
        <v>59009.28</v>
      </c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2:11" ht="13.5" thickTop="1">
      <c r="B42" t="s">
        <v>44</v>
      </c>
      <c r="F42" s="2">
        <f aca="true" t="shared" si="3" ref="F42:K42">F36/F35</f>
        <v>0.9431266815259554</v>
      </c>
      <c r="G42" s="2">
        <f t="shared" si="3"/>
        <v>0.9566907439295079</v>
      </c>
      <c r="H42" s="2">
        <f t="shared" si="3"/>
        <v>0.9300607123019019</v>
      </c>
      <c r="I42" s="2">
        <f t="shared" si="3"/>
        <v>0.9415684034558346</v>
      </c>
      <c r="J42" s="2">
        <f t="shared" si="3"/>
        <v>1.111368787060321</v>
      </c>
      <c r="K42" s="2">
        <f t="shared" si="3"/>
        <v>0.9880117774698313</v>
      </c>
    </row>
    <row r="43" ht="12.75"/>
    <row r="44" ht="12.75">
      <c r="B44" t="s">
        <v>31</v>
      </c>
    </row>
    <row r="45" spans="2:11" ht="12.75">
      <c r="B45" t="s">
        <v>14</v>
      </c>
      <c r="F45" s="11">
        <v>0</v>
      </c>
      <c r="G45" s="21">
        <v>0.107</v>
      </c>
      <c r="H45" s="60">
        <v>0.3</v>
      </c>
      <c r="I45" s="61">
        <v>1</v>
      </c>
      <c r="J45" s="61">
        <v>0.74</v>
      </c>
      <c r="K45" s="11">
        <v>0.55</v>
      </c>
    </row>
    <row r="46" spans="2:11" ht="12.75">
      <c r="B46" t="s">
        <v>15</v>
      </c>
      <c r="F46" s="61">
        <v>1</v>
      </c>
      <c r="G46" s="21">
        <v>0.893</v>
      </c>
      <c r="H46" s="60">
        <v>0.7</v>
      </c>
      <c r="I46" s="11">
        <v>0</v>
      </c>
      <c r="J46" s="61">
        <v>0.26</v>
      </c>
      <c r="K46" s="11">
        <v>0.45</v>
      </c>
    </row>
    <row r="47" spans="16:26" ht="12.75">
      <c r="P47" s="36"/>
      <c r="R47" s="33"/>
      <c r="T47" s="41"/>
      <c r="V47" s="41"/>
      <c r="X47" s="41"/>
      <c r="Z47" s="41"/>
    </row>
    <row r="48" spans="2:11" ht="12.75">
      <c r="B48" t="s">
        <v>13</v>
      </c>
      <c r="F48" s="66">
        <v>381695</v>
      </c>
      <c r="G48" s="66">
        <v>810378</v>
      </c>
      <c r="H48" s="66">
        <v>1807983</v>
      </c>
      <c r="I48" s="66">
        <v>108522</v>
      </c>
      <c r="J48" s="66">
        <v>67489</v>
      </c>
      <c r="K48" s="66">
        <v>1277905</v>
      </c>
    </row>
    <row r="49" spans="2:26" ht="12.75">
      <c r="B49" t="s">
        <v>28</v>
      </c>
      <c r="F49" s="71">
        <f>F48*F45</f>
        <v>0</v>
      </c>
      <c r="G49" s="71">
        <f>G48*G45</f>
        <v>86710.446</v>
      </c>
      <c r="H49" s="71">
        <f>H48*H45</f>
        <v>542394.9</v>
      </c>
      <c r="I49" s="71">
        <f>I48*I45</f>
        <v>108522</v>
      </c>
      <c r="J49" s="71">
        <f>J48*J45</f>
        <v>49941.86</v>
      </c>
      <c r="K49" s="71">
        <f>K48*K45</f>
        <v>702847.75</v>
      </c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2:11" ht="12.75">
      <c r="B50" t="s">
        <v>29</v>
      </c>
      <c r="F50" s="71">
        <f>F48*F46</f>
        <v>381695</v>
      </c>
      <c r="G50" s="71">
        <f>G48*G46</f>
        <v>723667.554</v>
      </c>
      <c r="H50" s="71">
        <f>H48*H46</f>
        <v>1265588.0999999999</v>
      </c>
      <c r="I50" s="71">
        <f>I48*I46</f>
        <v>0</v>
      </c>
      <c r="J50" s="71">
        <f>J48*J46</f>
        <v>17547.14</v>
      </c>
      <c r="K50" s="71">
        <f>K48*K46</f>
        <v>575057.25</v>
      </c>
    </row>
    <row r="51" spans="16:26" ht="12.75"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2:11" ht="12.75">
      <c r="B52" t="s">
        <v>53</v>
      </c>
      <c r="F52" s="6">
        <f aca="true" t="shared" si="4" ref="F52:K52">(F41+F38)/F48</f>
        <v>0.20454561888418762</v>
      </c>
      <c r="G52" s="6">
        <f t="shared" si="4"/>
        <v>0.12636273442763746</v>
      </c>
      <c r="H52" s="6">
        <f t="shared" si="4"/>
        <v>0.05922220593667086</v>
      </c>
      <c r="I52" s="6">
        <f t="shared" si="4"/>
        <v>0.3792469729640073</v>
      </c>
      <c r="J52" s="6">
        <f t="shared" si="4"/>
        <v>-0.34389337521670194</v>
      </c>
      <c r="K52" s="6">
        <f t="shared" si="4"/>
        <v>0.09328023601128409</v>
      </c>
    </row>
    <row r="53" spans="2:26" ht="12.75">
      <c r="B53" s="9" t="s">
        <v>51</v>
      </c>
      <c r="F53" t="e">
        <f>F38/F49</f>
        <v>#DIV/0!</v>
      </c>
      <c r="G53" s="6">
        <f>G38/G49</f>
        <v>0.09164985727325171</v>
      </c>
      <c r="H53" s="6">
        <f>H38/H49</f>
        <v>0.066</v>
      </c>
      <c r="I53" s="6">
        <f>I38/I49</f>
        <v>0.06692652181124564</v>
      </c>
      <c r="J53" s="6">
        <f>J38/J49</f>
        <v>0.0275119909430686</v>
      </c>
      <c r="K53" s="6">
        <f>K38/K49</f>
        <v>0.08564301443662585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2:11" ht="12.75">
      <c r="B54" t="s">
        <v>52</v>
      </c>
      <c r="F54" s="6">
        <f>F41/F50</f>
        <v>0.20454561888418762</v>
      </c>
      <c r="G54" s="6">
        <f>G41/G50</f>
        <v>0.13052206013370607</v>
      </c>
      <c r="H54" s="6">
        <f>H41/H50</f>
        <v>0.05631743705238694</v>
      </c>
      <c r="I54" s="6" t="e">
        <f>I41/I50</f>
        <v>#DIV/0!</v>
      </c>
      <c r="J54" s="6">
        <f>J41/J50</f>
        <v>-1.4009701865945103</v>
      </c>
      <c r="K54" s="6">
        <f>K41/K50</f>
        <v>0.10261461793586639</v>
      </c>
    </row>
    <row r="55" spans="16:26" ht="0.75" customHeight="1">
      <c r="P55" s="41"/>
      <c r="R55" s="41"/>
      <c r="T55" s="41"/>
      <c r="V55" s="41"/>
      <c r="X55" s="41"/>
      <c r="Z55" s="41"/>
    </row>
    <row r="56" spans="6:26" ht="12.75">
      <c r="F56" s="1"/>
      <c r="G56" s="1"/>
      <c r="H56" s="1"/>
      <c r="I56" s="1"/>
      <c r="J56" s="1"/>
      <c r="K56" s="1"/>
      <c r="L56" s="42"/>
      <c r="M56" s="42"/>
      <c r="N56" s="42"/>
      <c r="P56" s="35"/>
      <c r="Q56" s="35"/>
      <c r="R56" s="35"/>
      <c r="S56" s="35"/>
      <c r="T56" s="35"/>
      <c r="U56" s="35"/>
      <c r="V56" s="43"/>
      <c r="X56" s="35"/>
      <c r="Y56" s="35"/>
      <c r="Z56" s="35"/>
    </row>
    <row r="58" spans="1:9" ht="18">
      <c r="A58" s="12" t="s">
        <v>54</v>
      </c>
      <c r="I58" s="77">
        <v>93</v>
      </c>
    </row>
    <row r="59" spans="16:26" ht="12.75">
      <c r="P59" s="41"/>
      <c r="R59" s="41"/>
      <c r="T59" s="41"/>
      <c r="V59" s="41"/>
      <c r="X59" s="41"/>
      <c r="Z59" s="41"/>
    </row>
    <row r="60" spans="2:26" ht="12.75">
      <c r="B60" t="s">
        <v>48</v>
      </c>
      <c r="F60" s="27">
        <f aca="true" t="shared" si="5" ref="F60:K60">+F61/($I$58/100)</f>
        <v>2109313.9784946237</v>
      </c>
      <c r="G60" s="27">
        <f t="shared" si="5"/>
        <v>3588040.8602150534</v>
      </c>
      <c r="H60" s="27">
        <f t="shared" si="5"/>
        <v>2056060.2150537632</v>
      </c>
      <c r="I60" s="27">
        <f t="shared" si="5"/>
        <v>1015651.6129032257</v>
      </c>
      <c r="J60" s="27">
        <f t="shared" si="5"/>
        <v>384927.9569892473</v>
      </c>
      <c r="K60" s="27">
        <f t="shared" si="5"/>
        <v>13257504.301075269</v>
      </c>
      <c r="P60" s="33"/>
      <c r="R60" s="33"/>
      <c r="T60" s="33"/>
      <c r="V60" s="33"/>
      <c r="X60" s="33"/>
      <c r="Z60" s="33"/>
    </row>
    <row r="61" spans="2:11" ht="12.75">
      <c r="B61" t="s">
        <v>46</v>
      </c>
      <c r="F61" s="28">
        <f>F36</f>
        <v>1961662</v>
      </c>
      <c r="G61" s="28">
        <f>G36</f>
        <v>3336878</v>
      </c>
      <c r="H61" s="28">
        <f>H36</f>
        <v>1912136</v>
      </c>
      <c r="I61" s="28">
        <f>I36</f>
        <v>944556</v>
      </c>
      <c r="J61" s="28">
        <f>J36</f>
        <v>357983</v>
      </c>
      <c r="K61" s="28">
        <f>K36</f>
        <v>12329479</v>
      </c>
    </row>
    <row r="62" spans="2:11" ht="12.75">
      <c r="B62" t="s">
        <v>47</v>
      </c>
      <c r="F62" s="63">
        <f aca="true" t="shared" si="6" ref="F62:K62">F60-F61</f>
        <v>147651.97849462368</v>
      </c>
      <c r="G62" s="63">
        <f t="shared" si="6"/>
        <v>251162.86021505343</v>
      </c>
      <c r="H62" s="63">
        <f t="shared" si="6"/>
        <v>143924.21505376324</v>
      </c>
      <c r="I62" s="63">
        <f t="shared" si="6"/>
        <v>71095.6129032257</v>
      </c>
      <c r="J62" s="63">
        <f t="shared" si="6"/>
        <v>26944.956989247294</v>
      </c>
      <c r="K62" s="63">
        <f t="shared" si="6"/>
        <v>928025.3010752685</v>
      </c>
    </row>
    <row r="63" spans="2:26" ht="12.75">
      <c r="B63" t="s">
        <v>0</v>
      </c>
      <c r="F63" s="62">
        <f aca="true" t="shared" si="7" ref="F63:K63">F38</f>
        <v>0</v>
      </c>
      <c r="G63" s="62">
        <f t="shared" si="7"/>
        <v>7947</v>
      </c>
      <c r="H63" s="62">
        <f t="shared" si="7"/>
        <v>35798.06340000001</v>
      </c>
      <c r="I63" s="62">
        <f t="shared" si="7"/>
        <v>7263</v>
      </c>
      <c r="J63" s="62">
        <f t="shared" si="7"/>
        <v>1374</v>
      </c>
      <c r="K63" s="62">
        <f t="shared" si="7"/>
        <v>60194</v>
      </c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2:26" ht="12.75">
      <c r="B64" t="s">
        <v>43</v>
      </c>
      <c r="F64" s="27">
        <f aca="true" t="shared" si="8" ref="F64:K64">F62-F63</f>
        <v>147651.97849462368</v>
      </c>
      <c r="G64" s="27">
        <f t="shared" si="8"/>
        <v>243215.86021505343</v>
      </c>
      <c r="H64" s="27">
        <f t="shared" si="8"/>
        <v>108126.15165376323</v>
      </c>
      <c r="I64" s="27">
        <f t="shared" si="8"/>
        <v>63832.6129032257</v>
      </c>
      <c r="J64" s="27">
        <f t="shared" si="8"/>
        <v>25570.956989247294</v>
      </c>
      <c r="K64" s="27">
        <f t="shared" si="8"/>
        <v>867831.3010752685</v>
      </c>
      <c r="P64" s="33"/>
      <c r="R64" s="33"/>
      <c r="T64" s="33"/>
      <c r="V64" s="33"/>
      <c r="X64" s="33"/>
      <c r="Z64" s="33"/>
    </row>
    <row r="65" spans="2:26" ht="12.75">
      <c r="B65" t="s">
        <v>42</v>
      </c>
      <c r="D65" s="26">
        <f>+D40</f>
        <v>0.34</v>
      </c>
      <c r="F65" s="28">
        <f aca="true" t="shared" si="9" ref="F65:K65">F64*0.34</f>
        <v>50201.67268817205</v>
      </c>
      <c r="G65" s="28">
        <f t="shared" si="9"/>
        <v>82693.39247311818</v>
      </c>
      <c r="H65" s="28">
        <f t="shared" si="9"/>
        <v>36762.8915622795</v>
      </c>
      <c r="I65" s="28">
        <f t="shared" si="9"/>
        <v>21703.08838709674</v>
      </c>
      <c r="J65" s="28">
        <f t="shared" si="9"/>
        <v>8694.12537634408</v>
      </c>
      <c r="K65" s="28">
        <f t="shared" si="9"/>
        <v>295062.6423655913</v>
      </c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2:26" ht="13.5" thickBot="1">
      <c r="B66" t="s">
        <v>1</v>
      </c>
      <c r="F66" s="64">
        <f aca="true" t="shared" si="10" ref="F66:K66">F64-F65</f>
        <v>97450.30580645162</v>
      </c>
      <c r="G66" s="64">
        <f t="shared" si="10"/>
        <v>160522.46774193525</v>
      </c>
      <c r="H66" s="64">
        <f t="shared" si="10"/>
        <v>71363.26009148372</v>
      </c>
      <c r="I66" s="64">
        <f t="shared" si="10"/>
        <v>42129.524516128964</v>
      </c>
      <c r="J66" s="64">
        <f t="shared" si="10"/>
        <v>16876.831612903214</v>
      </c>
      <c r="K66" s="64">
        <f t="shared" si="10"/>
        <v>572768.6587096772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2:26" ht="13.5" thickTop="1">
      <c r="B67" t="s">
        <v>44</v>
      </c>
      <c r="F67" s="6">
        <f aca="true" t="shared" si="11" ref="F67:K67">F61/F60</f>
        <v>0.9299999999999999</v>
      </c>
      <c r="G67" s="6">
        <f t="shared" si="11"/>
        <v>0.93</v>
      </c>
      <c r="H67" s="6">
        <f t="shared" si="11"/>
        <v>0.93</v>
      </c>
      <c r="I67" s="6">
        <f t="shared" si="11"/>
        <v>0.93</v>
      </c>
      <c r="J67" s="6">
        <f t="shared" si="11"/>
        <v>0.93</v>
      </c>
      <c r="K67" s="6">
        <f t="shared" si="11"/>
        <v>0.93</v>
      </c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6:26" ht="12.75"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6:26" ht="12.75"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2:11" ht="12.75">
      <c r="B70" t="s">
        <v>53</v>
      </c>
      <c r="F70" s="6">
        <f aca="true" t="shared" si="12" ref="F70:K70">(F66+F63)/F48</f>
        <v>0.2553093590601177</v>
      </c>
      <c r="G70" s="6">
        <f t="shared" si="12"/>
        <v>0.20788998188738497</v>
      </c>
      <c r="H70" s="6">
        <f t="shared" si="12"/>
        <v>0.05927120083069571</v>
      </c>
      <c r="I70" s="6">
        <f t="shared" si="12"/>
        <v>0.45513835458366936</v>
      </c>
      <c r="J70" s="6">
        <f t="shared" si="12"/>
        <v>0.2704267601076207</v>
      </c>
      <c r="K70" s="6">
        <f t="shared" si="12"/>
        <v>0.49531276480620795</v>
      </c>
    </row>
    <row r="71" spans="2:26" ht="12.75">
      <c r="B71" s="9" t="s">
        <v>51</v>
      </c>
      <c r="F71" s="6" t="e">
        <f aca="true" t="shared" si="13" ref="F71:K71">F63/F49</f>
        <v>#DIV/0!</v>
      </c>
      <c r="G71" s="6">
        <f t="shared" si="13"/>
        <v>0.09164985727325171</v>
      </c>
      <c r="H71" s="6">
        <f t="shared" si="13"/>
        <v>0.066</v>
      </c>
      <c r="I71" s="6">
        <f t="shared" si="13"/>
        <v>0.06692652181124564</v>
      </c>
      <c r="J71" s="6">
        <f t="shared" si="13"/>
        <v>0.0275119909430686</v>
      </c>
      <c r="K71" s="6">
        <f t="shared" si="13"/>
        <v>0.08564301443662585</v>
      </c>
      <c r="P71" s="34"/>
      <c r="R71" s="34"/>
      <c r="T71" s="34"/>
      <c r="V71" s="34"/>
      <c r="X71" s="34"/>
      <c r="Z71" s="34"/>
    </row>
    <row r="72" spans="2:26" ht="12.75">
      <c r="B72" t="s">
        <v>52</v>
      </c>
      <c r="F72" s="6">
        <f aca="true" t="shared" si="14" ref="F72:K72">F66/F50</f>
        <v>0.2553093590601177</v>
      </c>
      <c r="G72" s="6">
        <f t="shared" si="14"/>
        <v>0.22181796994305378</v>
      </c>
      <c r="H72" s="6">
        <f t="shared" si="14"/>
        <v>0.05638742975813674</v>
      </c>
      <c r="I72" s="6" t="e">
        <f t="shared" si="14"/>
        <v>#DIV/0!</v>
      </c>
      <c r="J72" s="6">
        <f t="shared" si="14"/>
        <v>0.9617995646528844</v>
      </c>
      <c r="K72" s="6">
        <f t="shared" si="14"/>
        <v>0.9960202374801416</v>
      </c>
      <c r="P72" s="44"/>
      <c r="R72" s="44"/>
      <c r="T72" s="44"/>
      <c r="V72" s="44"/>
      <c r="X72" s="44"/>
      <c r="Z72" s="44"/>
    </row>
    <row r="74" spans="2:26" ht="12.75">
      <c r="B74" t="s">
        <v>60</v>
      </c>
      <c r="F74" s="24">
        <f aca="true" t="shared" si="15" ref="F74:K74">F60/F48</f>
        <v>5.52617660303285</v>
      </c>
      <c r="G74" s="24">
        <f t="shared" si="15"/>
        <v>4.427613854540787</v>
      </c>
      <c r="H74" s="24">
        <f t="shared" si="15"/>
        <v>1.1372121391925496</v>
      </c>
      <c r="I74" s="24">
        <f t="shared" si="15"/>
        <v>9.358946691944727</v>
      </c>
      <c r="J74" s="24">
        <f t="shared" si="15"/>
        <v>5.7035658698343035</v>
      </c>
      <c r="K74" s="24">
        <f t="shared" si="15"/>
        <v>10.37440521875669</v>
      </c>
      <c r="L74" s="42"/>
      <c r="M74" s="42"/>
      <c r="N74" s="42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6" spans="2:26" ht="12.75">
      <c r="B76" t="s">
        <v>17</v>
      </c>
      <c r="F76" s="14">
        <f aca="true" t="shared" si="16" ref="F76:K76">F48/F60</f>
        <v>0.18095693855516393</v>
      </c>
      <c r="G76" s="14">
        <f t="shared" si="16"/>
        <v>0.22585528748728603</v>
      </c>
      <c r="H76" s="14">
        <f t="shared" si="16"/>
        <v>0.879343409673789</v>
      </c>
      <c r="I76" s="14">
        <f t="shared" si="16"/>
        <v>0.10684963093771042</v>
      </c>
      <c r="J76" s="14">
        <f t="shared" si="16"/>
        <v>0.17532891226678363</v>
      </c>
      <c r="K76" s="14">
        <f t="shared" si="16"/>
        <v>0.09639106810595971</v>
      </c>
      <c r="P76" s="45"/>
      <c r="R76" s="45"/>
      <c r="T76" s="45"/>
      <c r="V76" s="45"/>
      <c r="X76" s="45"/>
      <c r="Z76" s="45"/>
    </row>
    <row r="77" spans="16:26" ht="12.75"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3:26" ht="12.75">
      <c r="C78" s="5"/>
      <c r="D78" s="5"/>
      <c r="E78" s="5"/>
      <c r="H78" s="16"/>
      <c r="I78" s="16"/>
      <c r="J78" s="16"/>
      <c r="P78" s="44"/>
      <c r="R78" s="44"/>
      <c r="T78" s="44"/>
      <c r="V78" s="44"/>
      <c r="X78" s="44"/>
      <c r="Z78" s="44"/>
    </row>
    <row r="79" spans="1:26" ht="18">
      <c r="A79" s="12" t="s">
        <v>49</v>
      </c>
      <c r="C79" s="5"/>
      <c r="D79" s="5"/>
      <c r="E79" s="5"/>
      <c r="H79" s="16"/>
      <c r="I79" s="16"/>
      <c r="J79" s="16"/>
      <c r="P79" s="44"/>
      <c r="R79" s="44"/>
      <c r="T79" s="44"/>
      <c r="V79" s="44"/>
      <c r="X79" s="44"/>
      <c r="Z79" s="44"/>
    </row>
    <row r="80" spans="1:26" ht="18">
      <c r="A80" s="30" t="s">
        <v>35</v>
      </c>
      <c r="C80" s="5"/>
      <c r="E80" s="73">
        <v>0.6</v>
      </c>
      <c r="H80" s="16"/>
      <c r="I80" s="16"/>
      <c r="J80" s="16"/>
      <c r="P80" s="44"/>
      <c r="R80" s="44"/>
      <c r="T80" s="44"/>
      <c r="V80" s="44"/>
      <c r="X80" s="44"/>
      <c r="Z80" s="44"/>
    </row>
    <row r="81" spans="1:26" ht="18">
      <c r="A81" s="30" t="s">
        <v>36</v>
      </c>
      <c r="C81" s="5"/>
      <c r="D81" s="5"/>
      <c r="E81" s="74">
        <v>0.0775</v>
      </c>
      <c r="H81" s="16"/>
      <c r="I81" s="16"/>
      <c r="J81" s="16"/>
      <c r="P81" s="44"/>
      <c r="R81" s="44"/>
      <c r="T81" s="44"/>
      <c r="V81" s="44"/>
      <c r="X81" s="44"/>
      <c r="Z81" s="44"/>
    </row>
    <row r="82" spans="1:26" ht="18">
      <c r="A82" s="30" t="s">
        <v>41</v>
      </c>
      <c r="C82" s="5"/>
      <c r="E82" s="75">
        <v>0.12</v>
      </c>
      <c r="H82" s="16"/>
      <c r="I82" s="16"/>
      <c r="J82" s="16"/>
      <c r="P82" s="44"/>
      <c r="R82" s="44"/>
      <c r="T82" s="44"/>
      <c r="V82" s="44"/>
      <c r="X82" s="44"/>
      <c r="Z82" s="44"/>
    </row>
    <row r="83" spans="1:26" ht="12.75" customHeight="1">
      <c r="A83" s="72"/>
      <c r="C83" s="5"/>
      <c r="D83" s="5"/>
      <c r="E83" s="5"/>
      <c r="H83" s="16"/>
      <c r="I83" s="16"/>
      <c r="J83" s="16"/>
      <c r="P83" s="44"/>
      <c r="R83" s="44"/>
      <c r="T83" s="44"/>
      <c r="V83" s="44"/>
      <c r="X83" s="44"/>
      <c r="Z83" s="44"/>
    </row>
    <row r="84" spans="1:26" ht="12.75" customHeight="1">
      <c r="A84" s="12"/>
      <c r="B84" t="s">
        <v>31</v>
      </c>
      <c r="C84" s="5"/>
      <c r="D84" s="5"/>
      <c r="E84" s="5"/>
      <c r="H84" s="16"/>
      <c r="I84" s="16"/>
      <c r="J84" s="16"/>
      <c r="P84" s="44"/>
      <c r="R84" s="44"/>
      <c r="T84" s="44"/>
      <c r="V84" s="44"/>
      <c r="X84" s="44"/>
      <c r="Z84" s="44"/>
    </row>
    <row r="85" spans="1:26" ht="12.75" customHeight="1">
      <c r="A85" s="12"/>
      <c r="B85" t="s">
        <v>14</v>
      </c>
      <c r="C85" s="10" t="s">
        <v>33</v>
      </c>
      <c r="D85" s="5"/>
      <c r="E85" s="5"/>
      <c r="F85" s="26">
        <f>1-F86</f>
        <v>0.4</v>
      </c>
      <c r="G85" s="26">
        <f>1-G86</f>
        <v>0.4</v>
      </c>
      <c r="H85" s="26">
        <f>1-H86</f>
        <v>0.4</v>
      </c>
      <c r="I85" s="26">
        <f>1-I86</f>
        <v>1</v>
      </c>
      <c r="J85" s="26">
        <f>1-J86</f>
        <v>0.74</v>
      </c>
      <c r="K85" s="26">
        <f>1-K86</f>
        <v>0.55</v>
      </c>
      <c r="P85" s="44"/>
      <c r="R85" s="44"/>
      <c r="T85" s="44"/>
      <c r="V85" s="44"/>
      <c r="X85" s="44"/>
      <c r="Z85" s="44"/>
    </row>
    <row r="86" spans="1:26" ht="12.75" customHeight="1">
      <c r="A86" s="12"/>
      <c r="B86" t="s">
        <v>15</v>
      </c>
      <c r="C86" s="10" t="s">
        <v>32</v>
      </c>
      <c r="D86" s="5"/>
      <c r="E86" s="5"/>
      <c r="F86" s="7">
        <f>+IF(F46&gt;0.6,0.6,F46)</f>
        <v>0.6</v>
      </c>
      <c r="G86" s="7">
        <f>+IF(G46&gt;0.6,0.6,G46)</f>
        <v>0.6</v>
      </c>
      <c r="H86" s="7">
        <f>+IF(H46&gt;0.6,0.6,H46)</f>
        <v>0.6</v>
      </c>
      <c r="I86" s="7">
        <f>+IF(I46&gt;0.6,0.6,I46)</f>
        <v>0</v>
      </c>
      <c r="J86" s="7">
        <f>+IF(J46&gt;0.6,0.6,J46)</f>
        <v>0.26</v>
      </c>
      <c r="K86" s="7">
        <f>+IF(K46&gt;0.6,0.6,K46)</f>
        <v>0.45</v>
      </c>
      <c r="P86" s="44"/>
      <c r="R86" s="44"/>
      <c r="T86" s="44"/>
      <c r="V86" s="44"/>
      <c r="X86" s="44"/>
      <c r="Z86" s="44"/>
    </row>
    <row r="87" spans="1:26" ht="12.75" customHeight="1">
      <c r="A87" s="12"/>
      <c r="C87" s="5"/>
      <c r="D87" s="5"/>
      <c r="E87" s="5"/>
      <c r="H87" s="16"/>
      <c r="I87" s="16"/>
      <c r="J87" s="16"/>
      <c r="P87" s="44"/>
      <c r="R87" s="44"/>
      <c r="T87" s="44"/>
      <c r="V87" s="44"/>
      <c r="X87" s="44"/>
      <c r="Z87" s="44"/>
    </row>
    <row r="88" spans="1:26" ht="12.75" customHeight="1">
      <c r="A88" s="12"/>
      <c r="B88" t="s">
        <v>34</v>
      </c>
      <c r="C88" s="5"/>
      <c r="D88" s="5"/>
      <c r="E88" s="5"/>
      <c r="H88" s="16"/>
      <c r="I88" s="16"/>
      <c r="J88" s="16"/>
      <c r="P88" s="44"/>
      <c r="R88" s="44"/>
      <c r="T88" s="44"/>
      <c r="V88" s="44"/>
      <c r="X88" s="44"/>
      <c r="Z88" s="44"/>
    </row>
    <row r="89" spans="1:26" ht="12.75" customHeight="1">
      <c r="A89" s="12"/>
      <c r="B89" t="s">
        <v>14</v>
      </c>
      <c r="C89" s="10" t="s">
        <v>50</v>
      </c>
      <c r="D89" s="5"/>
      <c r="E89" s="5"/>
      <c r="F89" s="8">
        <f>+E81</f>
        <v>0.0775</v>
      </c>
      <c r="G89" s="15">
        <f>+G53</f>
        <v>0.09164985727325171</v>
      </c>
      <c r="H89" s="15">
        <f>+H53</f>
        <v>0.066</v>
      </c>
      <c r="I89" s="15">
        <f>+I53</f>
        <v>0.06692652181124564</v>
      </c>
      <c r="J89" s="15">
        <f>+J53</f>
        <v>0.0275119909430686</v>
      </c>
      <c r="K89" s="15">
        <f>+K53</f>
        <v>0.08564301443662585</v>
      </c>
      <c r="P89" s="44"/>
      <c r="R89" s="44"/>
      <c r="T89" s="44"/>
      <c r="V89" s="44"/>
      <c r="X89" s="44"/>
      <c r="Z89" s="44"/>
    </row>
    <row r="90" spans="1:26" ht="12.75" customHeight="1">
      <c r="A90" s="12"/>
      <c r="B90" t="s">
        <v>15</v>
      </c>
      <c r="C90" s="5"/>
      <c r="D90" s="5"/>
      <c r="E90" s="5"/>
      <c r="F90" s="15">
        <f aca="true" t="shared" si="17" ref="F90:K90">+$E$82</f>
        <v>0.12</v>
      </c>
      <c r="G90" s="15">
        <f t="shared" si="17"/>
        <v>0.12</v>
      </c>
      <c r="H90" s="15">
        <f t="shared" si="17"/>
        <v>0.12</v>
      </c>
      <c r="I90" s="15">
        <f t="shared" si="17"/>
        <v>0.12</v>
      </c>
      <c r="J90" s="15">
        <f t="shared" si="17"/>
        <v>0.12</v>
      </c>
      <c r="K90" s="15">
        <f t="shared" si="17"/>
        <v>0.12</v>
      </c>
      <c r="P90" s="44"/>
      <c r="R90" s="44"/>
      <c r="T90" s="44"/>
      <c r="V90" s="44"/>
      <c r="X90" s="44"/>
      <c r="Z90" s="44"/>
    </row>
    <row r="91" spans="1:26" ht="12.75" customHeight="1">
      <c r="A91" s="12"/>
      <c r="C91" s="5"/>
      <c r="D91" s="5"/>
      <c r="E91" s="5"/>
      <c r="H91" s="16"/>
      <c r="I91" s="16"/>
      <c r="J91" s="16"/>
      <c r="P91" s="44"/>
      <c r="R91" s="44"/>
      <c r="T91" s="44"/>
      <c r="V91" s="44"/>
      <c r="X91" s="44"/>
      <c r="Z91" s="44"/>
    </row>
    <row r="92" spans="1:26" ht="12.75" customHeight="1">
      <c r="A92" s="12"/>
      <c r="B92" t="s">
        <v>13</v>
      </c>
      <c r="H92" s="16"/>
      <c r="I92" s="16"/>
      <c r="J92" s="16"/>
      <c r="P92" s="44"/>
      <c r="R92" s="44"/>
      <c r="T92" s="44"/>
      <c r="V92" s="44"/>
      <c r="X92" s="44"/>
      <c r="Z92" s="44"/>
    </row>
    <row r="93" spans="1:26" ht="12.75" customHeight="1">
      <c r="A93" s="12"/>
      <c r="B93" t="s">
        <v>28</v>
      </c>
      <c r="F93" s="27">
        <f aca="true" t="shared" si="18" ref="F93:K93">+F85*F48</f>
        <v>152678</v>
      </c>
      <c r="G93" s="27">
        <f t="shared" si="18"/>
        <v>324151.2</v>
      </c>
      <c r="H93" s="27">
        <f t="shared" si="18"/>
        <v>723193.2000000001</v>
      </c>
      <c r="I93" s="27">
        <f t="shared" si="18"/>
        <v>108522</v>
      </c>
      <c r="J93" s="27">
        <f t="shared" si="18"/>
        <v>49941.86</v>
      </c>
      <c r="K93" s="27">
        <f t="shared" si="18"/>
        <v>702847.75</v>
      </c>
      <c r="P93" s="44"/>
      <c r="R93" s="44"/>
      <c r="T93" s="44"/>
      <c r="V93" s="44"/>
      <c r="X93" s="44"/>
      <c r="Z93" s="44"/>
    </row>
    <row r="94" spans="1:26" ht="12.75" customHeight="1">
      <c r="A94" s="12"/>
      <c r="B94" t="s">
        <v>29</v>
      </c>
      <c r="F94" s="27">
        <f aca="true" t="shared" si="19" ref="F94:K94">+F86*F48</f>
        <v>229017</v>
      </c>
      <c r="G94" s="27">
        <f t="shared" si="19"/>
        <v>486226.8</v>
      </c>
      <c r="H94" s="27">
        <f t="shared" si="19"/>
        <v>1084789.8</v>
      </c>
      <c r="I94" s="27">
        <f t="shared" si="19"/>
        <v>0</v>
      </c>
      <c r="J94" s="27">
        <f t="shared" si="19"/>
        <v>17547.14</v>
      </c>
      <c r="K94" s="27">
        <f t="shared" si="19"/>
        <v>575057.25</v>
      </c>
      <c r="P94" s="44"/>
      <c r="R94" s="44"/>
      <c r="T94" s="44"/>
      <c r="V94" s="44"/>
      <c r="X94" s="44"/>
      <c r="Z94" s="44"/>
    </row>
    <row r="95" spans="1:26" ht="12.75" customHeight="1">
      <c r="A95" s="12"/>
      <c r="H95" s="16"/>
      <c r="I95" s="16"/>
      <c r="J95" s="16"/>
      <c r="P95" s="44"/>
      <c r="R95" s="44"/>
      <c r="T95" s="44"/>
      <c r="V95" s="44"/>
      <c r="X95" s="44"/>
      <c r="Z95" s="44"/>
    </row>
    <row r="96" spans="2:10" ht="12.75">
      <c r="B96" t="s">
        <v>3</v>
      </c>
      <c r="G96" s="16"/>
      <c r="H96" s="23"/>
      <c r="I96" s="17" t="s">
        <v>27</v>
      </c>
      <c r="J96" s="23"/>
    </row>
    <row r="97" spans="2:11" ht="12.75">
      <c r="B97" t="s">
        <v>55</v>
      </c>
      <c r="F97" s="27">
        <f>+F94</f>
        <v>229017</v>
      </c>
      <c r="G97" s="27">
        <f>+G94</f>
        <v>486226.8</v>
      </c>
      <c r="H97" s="27">
        <f>+H94</f>
        <v>1084789.8</v>
      </c>
      <c r="I97" s="27">
        <f>+I94</f>
        <v>0</v>
      </c>
      <c r="J97" s="27">
        <f>+J94</f>
        <v>17547.14</v>
      </c>
      <c r="K97" s="27">
        <f>+K94</f>
        <v>575057.25</v>
      </c>
    </row>
    <row r="98" spans="2:11" ht="12.75">
      <c r="B98" t="s">
        <v>18</v>
      </c>
      <c r="F98" s="29">
        <f>+F90</f>
        <v>0.12</v>
      </c>
      <c r="G98" s="29">
        <f>+G90</f>
        <v>0.12</v>
      </c>
      <c r="H98" s="29">
        <f>+H90</f>
        <v>0.12</v>
      </c>
      <c r="I98" s="29">
        <f>+I90</f>
        <v>0.12</v>
      </c>
      <c r="J98" s="29">
        <f>+J90</f>
        <v>0.12</v>
      </c>
      <c r="K98" s="29">
        <f>+K90</f>
        <v>0.12</v>
      </c>
    </row>
    <row r="99" spans="2:11" ht="12.75">
      <c r="B99" t="s">
        <v>3</v>
      </c>
      <c r="F99" s="27">
        <f aca="true" t="shared" si="20" ref="F99:K99">F98*F97</f>
        <v>27482.039999999997</v>
      </c>
      <c r="G99" s="27">
        <f t="shared" si="20"/>
        <v>58347.21599999999</v>
      </c>
      <c r="H99" s="27">
        <f t="shared" si="20"/>
        <v>130174.776</v>
      </c>
      <c r="I99" s="27">
        <f t="shared" si="20"/>
        <v>0</v>
      </c>
      <c r="J99" s="27">
        <f t="shared" si="20"/>
        <v>2105.6567999999997</v>
      </c>
      <c r="K99" s="27">
        <f t="shared" si="20"/>
        <v>69006.87</v>
      </c>
    </row>
    <row r="100" spans="2:26" ht="12.75">
      <c r="B100" t="s">
        <v>19</v>
      </c>
      <c r="E100" s="26"/>
      <c r="F100" s="26">
        <f>1-$D$40</f>
        <v>0.6599999999999999</v>
      </c>
      <c r="G100" s="26">
        <f>1-$D$40</f>
        <v>0.6599999999999999</v>
      </c>
      <c r="H100" s="26">
        <f>1-$D$40</f>
        <v>0.6599999999999999</v>
      </c>
      <c r="I100" s="26">
        <f>1-$D$40</f>
        <v>0.6599999999999999</v>
      </c>
      <c r="J100" s="26">
        <f>1-$D$40</f>
        <v>0.6599999999999999</v>
      </c>
      <c r="K100" s="26">
        <f>1-$D$40</f>
        <v>0.6599999999999999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2:11" ht="12.75">
      <c r="B101" t="s">
        <v>61</v>
      </c>
      <c r="E101" s="18"/>
      <c r="F101" s="27">
        <f aca="true" t="shared" si="21" ref="F101:K101">F99/F100</f>
        <v>41639.454545454544</v>
      </c>
      <c r="G101" s="27">
        <f t="shared" si="21"/>
        <v>88404.87272727273</v>
      </c>
      <c r="H101" s="27">
        <f t="shared" si="21"/>
        <v>197234.50909090912</v>
      </c>
      <c r="I101" s="27">
        <f t="shared" si="21"/>
        <v>0</v>
      </c>
      <c r="J101" s="27">
        <f t="shared" si="21"/>
        <v>3190.389090909091</v>
      </c>
      <c r="K101" s="27">
        <f t="shared" si="21"/>
        <v>104555.86363636365</v>
      </c>
    </row>
    <row r="102" spans="6:10" ht="12.75">
      <c r="F102" s="22"/>
      <c r="G102" s="23"/>
      <c r="H102" s="23"/>
      <c r="I102" s="23"/>
      <c r="J102" s="23"/>
    </row>
    <row r="103" spans="7:26" ht="12.75">
      <c r="G103" s="16"/>
      <c r="H103" s="23"/>
      <c r="I103" s="23"/>
      <c r="J103" s="23"/>
      <c r="P103" s="49"/>
      <c r="Q103" s="50"/>
      <c r="R103" s="49"/>
      <c r="S103" s="50"/>
      <c r="T103" s="49"/>
      <c r="U103" s="50"/>
      <c r="V103" s="49"/>
      <c r="W103" s="50"/>
      <c r="X103" s="49"/>
      <c r="Y103" s="50"/>
      <c r="Z103" s="49"/>
    </row>
    <row r="104" spans="2:26" ht="12.75">
      <c r="B104" t="s">
        <v>56</v>
      </c>
      <c r="F104" s="27">
        <f aca="true" t="shared" si="22" ref="F104:K104">F61</f>
        <v>1961662</v>
      </c>
      <c r="G104" s="27">
        <f t="shared" si="22"/>
        <v>3336878</v>
      </c>
      <c r="H104" s="27">
        <f t="shared" si="22"/>
        <v>1912136</v>
      </c>
      <c r="I104" s="27">
        <f t="shared" si="22"/>
        <v>944556</v>
      </c>
      <c r="J104" s="27">
        <f t="shared" si="22"/>
        <v>357983</v>
      </c>
      <c r="K104" s="27">
        <f t="shared" si="22"/>
        <v>12329479</v>
      </c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2:26" ht="12.75">
      <c r="B105" t="s">
        <v>12</v>
      </c>
      <c r="E105" s="1"/>
      <c r="F105" s="27">
        <f aca="true" t="shared" si="23" ref="F105:K105">+F93*F89</f>
        <v>11832.545</v>
      </c>
      <c r="G105" s="27">
        <f t="shared" si="23"/>
        <v>29708.411214953274</v>
      </c>
      <c r="H105" s="27">
        <f t="shared" si="23"/>
        <v>47730.751200000006</v>
      </c>
      <c r="I105" s="27">
        <f t="shared" si="23"/>
        <v>7263</v>
      </c>
      <c r="J105" s="27">
        <f t="shared" si="23"/>
        <v>1374</v>
      </c>
      <c r="K105" s="27">
        <f t="shared" si="23"/>
        <v>60193.99999999999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2:26" ht="12.75">
      <c r="B106" t="s">
        <v>57</v>
      </c>
      <c r="F106" s="27">
        <f aca="true" t="shared" si="24" ref="F106:K106">F101-F99</f>
        <v>14157.414545454547</v>
      </c>
      <c r="G106" s="27">
        <f t="shared" si="24"/>
        <v>30057.656727272733</v>
      </c>
      <c r="H106" s="27">
        <f t="shared" si="24"/>
        <v>67059.73309090913</v>
      </c>
      <c r="I106" s="27">
        <f t="shared" si="24"/>
        <v>0</v>
      </c>
      <c r="J106" s="27">
        <f t="shared" si="24"/>
        <v>1084.7322909090913</v>
      </c>
      <c r="K106" s="27">
        <f t="shared" si="24"/>
        <v>35548.99363636365</v>
      </c>
      <c r="P106" s="19"/>
      <c r="Q106" s="20"/>
      <c r="R106" s="19"/>
      <c r="S106" s="20"/>
      <c r="T106" s="19"/>
      <c r="U106" s="20"/>
      <c r="V106" s="19"/>
      <c r="W106" s="20"/>
      <c r="X106" s="19"/>
      <c r="Y106" s="20"/>
      <c r="Z106" s="19"/>
    </row>
    <row r="107" spans="2:26" ht="12.75">
      <c r="B107" t="s">
        <v>1</v>
      </c>
      <c r="F107" s="28">
        <f aca="true" t="shared" si="25" ref="F107:K107">F99</f>
        <v>27482.039999999997</v>
      </c>
      <c r="G107" s="28">
        <f t="shared" si="25"/>
        <v>58347.21599999999</v>
      </c>
      <c r="H107" s="28">
        <f t="shared" si="25"/>
        <v>130174.776</v>
      </c>
      <c r="I107" s="28">
        <f t="shared" si="25"/>
        <v>0</v>
      </c>
      <c r="J107" s="28">
        <f t="shared" si="25"/>
        <v>2105.6567999999997</v>
      </c>
      <c r="K107" s="28">
        <f t="shared" si="25"/>
        <v>69006.87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2:26" ht="12.75">
      <c r="B108" t="s">
        <v>20</v>
      </c>
      <c r="F108" s="27">
        <f aca="true" t="shared" si="26" ref="F108:K108">SUM(F104:F107)</f>
        <v>2015133.9995454545</v>
      </c>
      <c r="G108" s="27">
        <f t="shared" si="26"/>
        <v>3454991.283942226</v>
      </c>
      <c r="H108" s="27">
        <f t="shared" si="26"/>
        <v>2157101.260290909</v>
      </c>
      <c r="I108" s="27">
        <f t="shared" si="26"/>
        <v>951819</v>
      </c>
      <c r="J108" s="27">
        <f t="shared" si="26"/>
        <v>362547.3890909091</v>
      </c>
      <c r="K108" s="27">
        <f t="shared" si="26"/>
        <v>12494228.863636363</v>
      </c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7:26" ht="12.75">
      <c r="G109" s="16"/>
      <c r="H109" s="16"/>
      <c r="I109" s="16"/>
      <c r="J109" s="16"/>
      <c r="P109" s="31"/>
      <c r="R109" s="31"/>
      <c r="T109" s="31"/>
      <c r="V109" s="31"/>
      <c r="X109" s="31"/>
      <c r="Z109" s="31"/>
    </row>
    <row r="110" spans="2:26" ht="12.75">
      <c r="B110" t="s">
        <v>44</v>
      </c>
      <c r="F110" s="6">
        <f aca="true" t="shared" si="27" ref="F110:K110">F104/F108</f>
        <v>0.9734647921391253</v>
      </c>
      <c r="G110" s="6">
        <f t="shared" si="27"/>
        <v>0.9658137244828428</v>
      </c>
      <c r="H110" s="6">
        <f t="shared" si="27"/>
        <v>0.8864377557046753</v>
      </c>
      <c r="I110" s="6">
        <f t="shared" si="27"/>
        <v>0.9923693475335121</v>
      </c>
      <c r="J110" s="6">
        <f t="shared" si="27"/>
        <v>0.9874102276605705</v>
      </c>
      <c r="K110" s="6">
        <f t="shared" si="27"/>
        <v>0.9868139230172214</v>
      </c>
      <c r="P110" s="31"/>
      <c r="R110" s="31"/>
      <c r="T110" s="31"/>
      <c r="V110" s="31"/>
      <c r="X110" s="31"/>
      <c r="Z110" s="31"/>
    </row>
    <row r="111" spans="7:10" ht="12.75">
      <c r="G111" s="16"/>
      <c r="H111" s="23"/>
      <c r="I111" s="16"/>
      <c r="J111" s="16"/>
    </row>
    <row r="112" spans="7:26" ht="12.75">
      <c r="G112" s="16"/>
      <c r="H112" s="16"/>
      <c r="I112" s="16"/>
      <c r="J112" s="16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2:11" ht="12.75">
      <c r="B113" t="s">
        <v>48</v>
      </c>
      <c r="F113" s="27">
        <f aca="true" t="shared" si="28" ref="F113:K113">F108</f>
        <v>2015133.9995454545</v>
      </c>
      <c r="G113" s="27">
        <f t="shared" si="28"/>
        <v>3454991.283942226</v>
      </c>
      <c r="H113" s="27">
        <f t="shared" si="28"/>
        <v>2157101.260290909</v>
      </c>
      <c r="I113" s="27">
        <f t="shared" si="28"/>
        <v>951819</v>
      </c>
      <c r="J113" s="27">
        <f t="shared" si="28"/>
        <v>362547.3890909091</v>
      </c>
      <c r="K113" s="27">
        <f t="shared" si="28"/>
        <v>12494228.863636363</v>
      </c>
    </row>
    <row r="114" spans="2:26" ht="12.75">
      <c r="B114" t="s">
        <v>46</v>
      </c>
      <c r="F114" s="28">
        <f aca="true" t="shared" si="29" ref="F114:K114">F104</f>
        <v>1961662</v>
      </c>
      <c r="G114" s="28">
        <f t="shared" si="29"/>
        <v>3336878</v>
      </c>
      <c r="H114" s="28">
        <f t="shared" si="29"/>
        <v>1912136</v>
      </c>
      <c r="I114" s="28">
        <f t="shared" si="29"/>
        <v>944556</v>
      </c>
      <c r="J114" s="28">
        <f t="shared" si="29"/>
        <v>357983</v>
      </c>
      <c r="K114" s="28">
        <f t="shared" si="29"/>
        <v>12329479</v>
      </c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2:11" ht="12.75">
      <c r="B115" t="s">
        <v>47</v>
      </c>
      <c r="F115" s="27">
        <f aca="true" t="shared" si="30" ref="F115:K115">F113-F114</f>
        <v>53471.99954545451</v>
      </c>
      <c r="G115" s="27">
        <f t="shared" si="30"/>
        <v>118113.28394222585</v>
      </c>
      <c r="H115" s="27">
        <f t="shared" si="30"/>
        <v>244965.2602909091</v>
      </c>
      <c r="I115" s="27">
        <f t="shared" si="30"/>
        <v>7263</v>
      </c>
      <c r="J115" s="27">
        <f t="shared" si="30"/>
        <v>4564.389090909099</v>
      </c>
      <c r="K115" s="27">
        <f t="shared" si="30"/>
        <v>164749.8636363633</v>
      </c>
    </row>
    <row r="116" spans="2:11" ht="12.75">
      <c r="B116" t="s">
        <v>0</v>
      </c>
      <c r="F116" s="28">
        <f aca="true" t="shared" si="31" ref="F116:K116">F105</f>
        <v>11832.545</v>
      </c>
      <c r="G116" s="28">
        <f t="shared" si="31"/>
        <v>29708.411214953274</v>
      </c>
      <c r="H116" s="28">
        <f t="shared" si="31"/>
        <v>47730.751200000006</v>
      </c>
      <c r="I116" s="28">
        <f t="shared" si="31"/>
        <v>7263</v>
      </c>
      <c r="J116" s="28">
        <f t="shared" si="31"/>
        <v>1374</v>
      </c>
      <c r="K116" s="28">
        <f t="shared" si="31"/>
        <v>60193.99999999999</v>
      </c>
    </row>
    <row r="117" spans="2:26" ht="12.75">
      <c r="B117" t="s">
        <v>43</v>
      </c>
      <c r="F117" s="27">
        <f aca="true" t="shared" si="32" ref="F117:K117">F115-F116</f>
        <v>41639.454545454515</v>
      </c>
      <c r="G117" s="27">
        <f t="shared" si="32"/>
        <v>88404.87272727258</v>
      </c>
      <c r="H117" s="27">
        <f t="shared" si="32"/>
        <v>197234.5090909091</v>
      </c>
      <c r="I117" s="27">
        <f t="shared" si="32"/>
        <v>0</v>
      </c>
      <c r="J117" s="27">
        <f t="shared" si="32"/>
        <v>3190.3890909090987</v>
      </c>
      <c r="K117" s="27">
        <f t="shared" si="32"/>
        <v>104555.8636363633</v>
      </c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2:26" ht="12.75">
      <c r="B118" t="s">
        <v>42</v>
      </c>
      <c r="D118" s="26">
        <f>+D40</f>
        <v>0.34</v>
      </c>
      <c r="F118" s="28">
        <f>+F117*$D$118</f>
        <v>14157.414545454536</v>
      </c>
      <c r="G118" s="28">
        <f>+G117*$D$118</f>
        <v>30057.65672727268</v>
      </c>
      <c r="H118" s="28">
        <f>+H117*$D$118</f>
        <v>67059.7330909091</v>
      </c>
      <c r="I118" s="28">
        <f>+I117*$D$118</f>
        <v>0</v>
      </c>
      <c r="J118" s="28">
        <f>+J117*$D$118</f>
        <v>1084.7322909090938</v>
      </c>
      <c r="K118" s="28">
        <f>+K117*$D$118</f>
        <v>35548.99363636352</v>
      </c>
      <c r="P118" s="43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2:26" ht="13.5" thickBot="1">
      <c r="B119" t="s">
        <v>1</v>
      </c>
      <c r="F119" s="64">
        <f aca="true" t="shared" si="33" ref="F119:K119">F117-F118</f>
        <v>27482.03999999998</v>
      </c>
      <c r="G119" s="64">
        <f t="shared" si="33"/>
        <v>58347.2159999999</v>
      </c>
      <c r="H119" s="64">
        <f t="shared" si="33"/>
        <v>130174.776</v>
      </c>
      <c r="I119" s="64">
        <f t="shared" si="33"/>
        <v>0</v>
      </c>
      <c r="J119" s="64">
        <f t="shared" si="33"/>
        <v>2105.656800000005</v>
      </c>
      <c r="K119" s="64">
        <f t="shared" si="33"/>
        <v>69006.86999999978</v>
      </c>
      <c r="P119" s="52"/>
      <c r="Q119" s="52"/>
      <c r="R119" s="52"/>
      <c r="S119" s="52"/>
      <c r="T119" s="52"/>
      <c r="U119" s="52"/>
      <c r="V119" s="53"/>
      <c r="W119" s="52"/>
      <c r="X119" s="52"/>
      <c r="Y119" s="52"/>
      <c r="Z119" s="52"/>
    </row>
    <row r="120" spans="6:7" ht="13.5" thickTop="1">
      <c r="F120" s="78"/>
      <c r="G120" s="16"/>
    </row>
    <row r="121" spans="2:11" ht="12.75">
      <c r="B121" t="s">
        <v>3</v>
      </c>
      <c r="E121" s="25"/>
      <c r="F121" s="6">
        <f aca="true" t="shared" si="34" ref="F121:K121">F119/F97</f>
        <v>0.11999999999999991</v>
      </c>
      <c r="G121" s="6">
        <f t="shared" si="34"/>
        <v>0.11999999999999979</v>
      </c>
      <c r="H121" s="6">
        <f t="shared" si="34"/>
        <v>0.12</v>
      </c>
      <c r="I121" s="6" t="e">
        <f t="shared" si="34"/>
        <v>#DIV/0!</v>
      </c>
      <c r="J121" s="6">
        <f t="shared" si="34"/>
        <v>0.1200000000000003</v>
      </c>
      <c r="K121" s="6">
        <f t="shared" si="34"/>
        <v>0.11999999999999961</v>
      </c>
    </row>
    <row r="122" spans="9:22" ht="12.75">
      <c r="I122" s="3" t="s">
        <v>27</v>
      </c>
      <c r="O122" s="31"/>
      <c r="P122" s="45"/>
      <c r="R122" s="45"/>
      <c r="T122" s="45"/>
      <c r="V122" s="45"/>
    </row>
    <row r="123" spans="16:26" ht="12.75"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11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26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P128" s="36"/>
      <c r="Q128" s="36"/>
      <c r="R128" s="36"/>
      <c r="S128" s="36"/>
      <c r="T128" s="36"/>
      <c r="V128" s="33"/>
      <c r="X128" s="34"/>
      <c r="Z128" s="34"/>
    </row>
    <row r="129" spans="1:26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P129" s="37"/>
      <c r="Q129" s="37"/>
      <c r="R129" s="37"/>
      <c r="S129" s="37"/>
      <c r="T129" s="37"/>
      <c r="X129" s="34"/>
      <c r="Z129" s="34"/>
    </row>
    <row r="130" spans="1:26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P130" s="34"/>
      <c r="R130" s="34"/>
      <c r="T130" s="34"/>
      <c r="U130" s="34"/>
      <c r="V130" s="34"/>
      <c r="W130" s="34"/>
      <c r="X130" s="34"/>
      <c r="Y130" s="34"/>
      <c r="Z130" s="34"/>
    </row>
    <row r="131" spans="1:11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26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11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26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11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26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P142" s="52"/>
      <c r="R142" s="52"/>
      <c r="T142" s="52"/>
      <c r="V142" s="52"/>
      <c r="X142" s="52"/>
      <c r="Z142" s="52"/>
    </row>
    <row r="143" spans="1:26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P143" s="54"/>
      <c r="R143" s="54"/>
      <c r="T143" s="54"/>
      <c r="V143" s="54"/>
      <c r="X143" s="54"/>
      <c r="Z143" s="54"/>
    </row>
    <row r="144" spans="3:10" ht="12.75">
      <c r="C144" s="5"/>
      <c r="D144" s="5"/>
      <c r="E144" s="5"/>
      <c r="H144" s="16"/>
      <c r="I144" s="16"/>
      <c r="J144" s="16"/>
    </row>
    <row r="146" spans="16:26" ht="12.75">
      <c r="P146" s="48"/>
      <c r="R146" s="48"/>
      <c r="T146" s="48"/>
      <c r="V146" s="48"/>
      <c r="X146" s="48"/>
      <c r="Z146" s="48"/>
    </row>
    <row r="147" spans="16:26" ht="12.75">
      <c r="P147" s="48"/>
      <c r="R147" s="48"/>
      <c r="T147" s="48"/>
      <c r="V147" s="48"/>
      <c r="X147" s="48"/>
      <c r="Z147" s="48"/>
    </row>
    <row r="148" spans="16:26" ht="12.75">
      <c r="P148" s="48"/>
      <c r="R148" s="48"/>
      <c r="T148" s="48"/>
      <c r="V148" s="48"/>
      <c r="X148" s="48"/>
      <c r="Z148" s="48"/>
    </row>
    <row r="149" spans="16:26" ht="12.75">
      <c r="P149" s="48"/>
      <c r="R149" s="48"/>
      <c r="T149" s="48"/>
      <c r="V149" s="48"/>
      <c r="X149" s="48"/>
      <c r="Z149" s="48"/>
    </row>
    <row r="150" spans="16:26" ht="12.75">
      <c r="P150" s="48"/>
      <c r="R150" s="48"/>
      <c r="T150" s="48"/>
      <c r="V150" s="48"/>
      <c r="X150" s="48"/>
      <c r="Z150" s="48"/>
    </row>
    <row r="151" spans="16:26" ht="12.75">
      <c r="P151" s="48"/>
      <c r="R151" s="48"/>
      <c r="T151" s="48"/>
      <c r="V151" s="48"/>
      <c r="X151" s="48"/>
      <c r="Z151" s="48"/>
    </row>
    <row r="152" spans="16:26" ht="12.75">
      <c r="P152" s="48"/>
      <c r="R152" s="48"/>
      <c r="T152" s="48"/>
      <c r="V152" s="48"/>
      <c r="X152" s="48"/>
      <c r="Z152" s="48"/>
    </row>
    <row r="153" spans="16:26" ht="12.75">
      <c r="P153" s="48"/>
      <c r="R153" s="48"/>
      <c r="T153" s="48"/>
      <c r="V153" s="48"/>
      <c r="X153" s="48"/>
      <c r="Z153" s="48"/>
    </row>
    <row r="154" spans="16:26" ht="12.75">
      <c r="P154" s="48"/>
      <c r="R154" s="48"/>
      <c r="T154" s="48"/>
      <c r="V154" s="48"/>
      <c r="X154" s="48"/>
      <c r="Z154" s="48"/>
    </row>
    <row r="156" spans="16:26" ht="12.75">
      <c r="P156" s="45"/>
      <c r="R156" s="45"/>
      <c r="T156" s="45"/>
      <c r="V156" s="45"/>
      <c r="X156" s="45"/>
      <c r="Z156" s="45"/>
    </row>
    <row r="159" spans="16:26" ht="12.75">
      <c r="P159" s="37"/>
      <c r="R159" s="37"/>
      <c r="T159" s="37"/>
      <c r="V159" s="37"/>
      <c r="X159" s="37"/>
      <c r="Z159" s="37"/>
    </row>
    <row r="163" spans="16:18" ht="12.75">
      <c r="P163" s="55"/>
      <c r="R163" s="55"/>
    </row>
    <row r="166" spans="16:26" ht="12.75">
      <c r="P166" s="56"/>
      <c r="R166" s="56"/>
      <c r="T166" s="56"/>
      <c r="V166" s="56"/>
      <c r="X166" s="56"/>
      <c r="Z166" s="56"/>
    </row>
    <row r="167" spans="16:26" ht="12.75">
      <c r="P167" s="33"/>
      <c r="R167" s="33"/>
      <c r="T167" s="33"/>
      <c r="V167" s="33"/>
      <c r="X167" s="33"/>
      <c r="Z167" s="33"/>
    </row>
    <row r="170" spans="16:26" ht="12.75">
      <c r="P170" s="56"/>
      <c r="R170" s="56"/>
      <c r="T170" s="56"/>
      <c r="V170" s="56"/>
      <c r="X170" s="56"/>
      <c r="Z170" s="56"/>
    </row>
    <row r="172" spans="16:26" ht="12.75"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4" spans="16:26" ht="12.75">
      <c r="P174" s="47"/>
      <c r="R174" s="47"/>
      <c r="T174" s="47"/>
      <c r="V174" s="47"/>
      <c r="X174" s="47"/>
      <c r="Z174" s="47"/>
    </row>
    <row r="177" spans="16:26" ht="12.75">
      <c r="P177" s="48"/>
      <c r="R177" s="48"/>
      <c r="T177" s="48"/>
      <c r="V177" s="48"/>
      <c r="X177" s="48"/>
      <c r="Z177" s="48"/>
    </row>
    <row r="178" spans="16:26" ht="12.75">
      <c r="P178" s="48"/>
      <c r="R178" s="48"/>
      <c r="T178" s="48"/>
      <c r="V178" s="48"/>
      <c r="X178" s="48"/>
      <c r="Z178" s="48"/>
    </row>
    <row r="179" spans="16:26" ht="12.75">
      <c r="P179" s="48"/>
      <c r="R179" s="48"/>
      <c r="T179" s="48"/>
      <c r="V179" s="48"/>
      <c r="X179" s="48"/>
      <c r="Z179" s="48"/>
    </row>
    <row r="180" spans="16:26" ht="12.75">
      <c r="P180" s="48"/>
      <c r="R180" s="48"/>
      <c r="T180" s="48"/>
      <c r="V180" s="48"/>
      <c r="X180" s="48"/>
      <c r="Z180" s="48"/>
    </row>
    <row r="181" spans="16:26" ht="12.75">
      <c r="P181" s="48"/>
      <c r="R181" s="48"/>
      <c r="T181" s="48"/>
      <c r="V181" s="48"/>
      <c r="X181" s="48"/>
      <c r="Z181" s="48"/>
    </row>
    <row r="182" spans="16:26" ht="12.75">
      <c r="P182" s="48"/>
      <c r="R182" s="48"/>
      <c r="T182" s="48"/>
      <c r="V182" s="48"/>
      <c r="X182" s="48"/>
      <c r="Z182" s="48"/>
    </row>
    <row r="183" spans="16:26" ht="12.75">
      <c r="P183" s="48"/>
      <c r="R183" s="48"/>
      <c r="T183" s="48"/>
      <c r="V183" s="48"/>
      <c r="X183" s="48"/>
      <c r="Z183" s="48"/>
    </row>
    <row r="184" spans="16:26" ht="12.75">
      <c r="P184" s="48"/>
      <c r="R184" s="48"/>
      <c r="T184" s="48"/>
      <c r="V184" s="48"/>
      <c r="X184" s="48"/>
      <c r="Z184" s="48"/>
    </row>
    <row r="185" spans="16:26" ht="12.75">
      <c r="P185" s="48"/>
      <c r="R185" s="48"/>
      <c r="T185" s="48"/>
      <c r="V185" s="48"/>
      <c r="X185" s="48"/>
      <c r="Z185" s="48"/>
    </row>
    <row r="186" spans="16:26" ht="12.75">
      <c r="P186" s="48"/>
      <c r="R186" s="48"/>
      <c r="T186" s="48"/>
      <c r="V186" s="48"/>
      <c r="X186" s="48"/>
      <c r="Z186" s="48"/>
    </row>
    <row r="187" spans="16:26" ht="12.75">
      <c r="P187" s="47"/>
      <c r="R187" s="47"/>
      <c r="T187" s="47"/>
      <c r="V187" s="47"/>
      <c r="X187" s="47"/>
      <c r="Z187" s="47"/>
    </row>
  </sheetData>
  <printOptions horizontalCentered="1" verticalCentered="1"/>
  <pageMargins left="0.75" right="0.75" top="1" bottom="1" header="0.5" footer="0.5"/>
  <pageSetup fitToHeight="2" fitToWidth="1" horizontalDpi="600" verticalDpi="600" orientation="portrait" scale="62" r:id="rId3"/>
  <headerFooter alignWithMargins="0">
    <oddFooter>&amp;L&amp;D   &amp;T&amp;C&amp;A&amp;R&amp;F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bcolbo</dc:creator>
  <cp:keywords/>
  <dc:description/>
  <cp:lastModifiedBy>Gene Eckhardt</cp:lastModifiedBy>
  <cp:lastPrinted>2006-06-06T02:11:08Z</cp:lastPrinted>
  <dcterms:created xsi:type="dcterms:W3CDTF">2005-04-06T15:47:21Z</dcterms:created>
  <dcterms:modified xsi:type="dcterms:W3CDTF">2006-06-06T23:42:06Z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Email</vt:lpwstr>
  </property>
  <property fmtid="{D5CDD505-2E9C-101B-9397-08002B2CF9AE}" pid="4" name="IsHighlyConfidenti">
    <vt:lpwstr>0</vt:lpwstr>
  </property>
  <property fmtid="{D5CDD505-2E9C-101B-9397-08002B2CF9AE}" pid="5" name="DocketNumb">
    <vt:lpwstr>060177</vt:lpwstr>
  </property>
  <property fmtid="{D5CDD505-2E9C-101B-9397-08002B2CF9AE}" pid="6" name="IsConfidenti">
    <vt:lpwstr>0</vt:lpwstr>
  </property>
  <property fmtid="{D5CDD505-2E9C-101B-9397-08002B2CF9AE}" pid="7" name="Dat">
    <vt:lpwstr>2006-06-07T00:00:00Z</vt:lpwstr>
  </property>
  <property fmtid="{D5CDD505-2E9C-101B-9397-08002B2CF9AE}" pid="8" name="CaseTy">
    <vt:lpwstr>Rulemaking</vt:lpwstr>
  </property>
  <property fmtid="{D5CDD505-2E9C-101B-9397-08002B2CF9AE}" pid="9" name="OpenedDa">
    <vt:lpwstr>2006-01-31T00:00:00Z</vt:lpwstr>
  </property>
  <property fmtid="{D5CDD505-2E9C-101B-9397-08002B2CF9AE}" pid="10" name="Pref">
    <vt:lpwstr>TC</vt:lpwstr>
  </property>
  <property fmtid="{D5CDD505-2E9C-101B-9397-08002B2CF9AE}" pid="11" name="CaseCompanyNam">
    <vt:lpwstr/>
  </property>
  <property fmtid="{D5CDD505-2E9C-101B-9397-08002B2CF9AE}" pid="12" name="IndustryCo">
    <vt:lpwstr>230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