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A630901-6B19-4509-B079-3CBD3C45D29C}" xr6:coauthVersionLast="46" xr6:coauthVersionMax="46" xr10:uidLastSave="{00000000-0000-0000-0000-000000000000}"/>
  <bookViews>
    <workbookView xWindow="22932" yWindow="-108" windowWidth="23256" windowHeight="13176" tabRatio="853" activeTab="10" xr2:uid="{D6EB8A66-A304-4EB4-B0C5-5FDBF8E13DDE}"/>
  </bookViews>
  <sheets>
    <sheet name="Summary" sheetId="1" r:id="rId1"/>
    <sheet name="TransCedarSpring" sheetId="2" r:id="rId2"/>
    <sheet name="Aeolus-Bridger" sheetId="3" r:id="rId3"/>
    <sheet name="TransTBFlats" sheetId="4" r:id="rId4"/>
    <sheet name="TransPryorMtn" sheetId="5" r:id="rId5"/>
    <sheet name="Cedar Springs" sheetId="6" r:id="rId6"/>
    <sheet name="Ekola Flats" sheetId="7" r:id="rId7"/>
    <sheet name="Pryor Mtn" sheetId="8" r:id="rId8"/>
    <sheet name="TB Flats" sheetId="9" r:id="rId9"/>
    <sheet name="Dunlap" sheetId="10" r:id="rId10"/>
    <sheet name="FooteCreek" sheetId="11" r:id="rId11"/>
    <sheet name="Variables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1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localSheetId="11" hidden="1">[2]Inputs!#REF!</definedName>
    <definedName name="__123Graph_A" hidden="1">[3]Inputs!#REF!</definedName>
    <definedName name="__123Graph_B" localSheetId="11" hidden="1">[2]Inputs!#REF!</definedName>
    <definedName name="__123Graph_B" hidden="1">[3]Inputs!#REF!</definedName>
    <definedName name="__123Graph_D" localSheetId="11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1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hidden="1">#REF!</definedName>
    <definedName name="_xlnm._FilterDatabase" localSheetId="11" hidden="1">#REF!</definedName>
    <definedName name="_xlnm._FilterDatabase" hidden="1">#REF!</definedName>
    <definedName name="_idahoshr">#REF!</definedName>
    <definedName name="_j1" localSheetId="1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localSheetId="11" hidden="1">#REF!</definedName>
    <definedName name="_Key2" hidden="1">#REF!</definedName>
    <definedName name="_MEN2">[1]Jan!#REF!</definedName>
    <definedName name="_MEN3">[1]Jan!#REF!</definedName>
    <definedName name="_OM1" localSheetId="1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a" localSheetId="11" hidden="1">'[5]DSM Output'!$J$21:$J$23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cctTable">[6]Variables!$AK$42:$AK$396</definedName>
    <definedName name="Additions_by_Function_Project_State_Month">'[7]Apr 05 - Mar 06 Adds'!#REF!</definedName>
    <definedName name="Adjs2avg">[8]Inputs!$L$255:'[8]Inputs'!$T$505</definedName>
    <definedName name="aftertax_ror">[9]Utah!#REF!</definedName>
    <definedName name="APR">[1]Jan!#REF!</definedName>
    <definedName name="asa" localSheetId="1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[10]Factors!$B$3:$P$99</definedName>
    <definedName name="B1_Print">[11]Main!#REF!</definedName>
    <definedName name="B2_Print">#REF!</definedName>
    <definedName name="B3_Print">#REF!</definedName>
    <definedName name="Bottom">#REF!</definedName>
    <definedName name="budsum2">[12]Att1!#REF!</definedName>
    <definedName name="bump">[9]Utah!#REF!</definedName>
    <definedName name="C_">'[13]Other States WZAMRT98'!#REF!</definedName>
    <definedName name="CA_Net_Rate_Base">#REF!</definedName>
    <definedName name="CA_Operating_Revenue_For_Return">#REF!</definedName>
    <definedName name="CARBON_LONG">#REF!</definedName>
    <definedName name="cgf" localSheetId="1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AL_RECEIVED">#REF!</definedName>
    <definedName name="COAL_SALES">#REF!</definedName>
    <definedName name="combined1" localSheetId="1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ols">[14]Controls!$A$1:$I$543</definedName>
    <definedName name="Controls2013">[14]Controls2013!$A$8:$AP$762</definedName>
    <definedName name="Conversion">[15]Conversion!$A$2:$E$1253</definedName>
    <definedName name="Cost">#REF!</definedName>
    <definedName name="CustNames">[16]Codes!$F$1:$H$121</definedName>
    <definedName name="D_TWKSHT">#REF!</definedName>
    <definedName name="DATA1">#REF!</definedName>
    <definedName name="DATA10">'[17]Carbon NBV'!#REF!</definedName>
    <definedName name="DATA11">'[17]Carbon NBV'!#REF!</definedName>
    <definedName name="DATA12">'[17]Carbon NBV'!$C$2:$C$7</definedName>
    <definedName name="DATA13">'[18]Intagible &amp; Leaseholds'!#REF!</definedName>
    <definedName name="DATA14">'[18]Intagible &amp; Leaseholds'!#REF!</definedName>
    <definedName name="DATA15">'[17]Carbon NBV'!#REF!</definedName>
    <definedName name="DATA16">'[17]Carbon NBV'!#REF!</definedName>
    <definedName name="DATA17">'[17]Carbon NBV'!#REF!</definedName>
    <definedName name="DATA18">'[19]390.1'!#REF!</definedName>
    <definedName name="DATA19">'[19]390.1'!#REF!</definedName>
    <definedName name="DATA2">#REF!</definedName>
    <definedName name="DATA20">'[19]390.1'!#REF!</definedName>
    <definedName name="DATA21">'[19]390.1'!#REF!</definedName>
    <definedName name="DATA22">#REF!</definedName>
    <definedName name="DATA23">'[19]390.1'!#REF!</definedName>
    <definedName name="DATA24">'[19]390.1'!#REF!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'[17]Carbon NBV'!#REF!</definedName>
    <definedName name="DATA9">'[17]Carbon NBV'!#REF!</definedName>
    <definedName name="DATE">[20]Jan!#REF!</definedName>
    <definedName name="debt">[9]Utah!#REF!</definedName>
    <definedName name="debt_cost">[9]Utah!#REF!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[14]TransmissionJune2013!$A$1:$S$11</definedName>
    <definedName name="DeprFactorCheck">#REF!</definedName>
    <definedName name="DeprNumberSort">#REF!</definedName>
    <definedName name="DeprTypeCheck">#REF!</definedName>
    <definedName name="Discount_Rate">[21]Assumptions!$B$12</definedName>
    <definedName name="DispatchSum">"GRID Thermal Generation!R2C1:R4C2"</definedName>
    <definedName name="DUDE" localSheetId="11" hidden="1">#REF!</definedName>
    <definedName name="DUDE" hidden="1">#REF!</definedName>
    <definedName name="EffectiveTaxRate">#REF!</definedName>
    <definedName name="EmbeddedCapCost">#REF!</definedName>
    <definedName name="ene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1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'[22]Aug 03'!#REF!</definedName>
    <definedName name="Extract_MI">'[22]Aug 03'!#REF!</definedName>
    <definedName name="FactorMethod">[8]Variables!$AB$2</definedName>
    <definedName name="FactorType">[10]Variables!$AK$2:$AL$12</definedName>
    <definedName name="FEB">[1]Jan!#REF!</definedName>
    <definedName name="FedTax">[9]Utah!#REF!</definedName>
    <definedName name="FIT">#REF!</definedName>
    <definedName name="foo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>#REF!</definedName>
    <definedName name="FranchiseTax">#REF!</definedName>
    <definedName name="friend" localSheetId="1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GADSBY_GAS">#REF!</definedName>
    <definedName name="GWI_Annualized">#REF!</definedName>
    <definedName name="GWI_Proforma">#REF!</definedName>
    <definedName name="HALE_COAL">#REF!</definedName>
    <definedName name="HALE_GAS">#REF!</definedName>
    <definedName name="High_Plan">#REF!</definedName>
    <definedName name="HROptim" localSheetId="1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ventory" localSheetId="1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N">[1]Jan!#REF!</definedName>
    <definedName name="JETSET">'[13]Other States WZAMRT98'!#REF!</definedName>
    <definedName name="JUL">[1]Jan!#REF!</definedName>
    <definedName name="JUN">[1]Jan!#REF!</definedName>
    <definedName name="junk" localSheetId="1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[10]Variables!$AK$15</definedName>
    <definedName name="JurisNumber">[10]Variables!$AL$15</definedName>
    <definedName name="JurisTitle">#REF!</definedName>
    <definedName name="JVENTRY">#REF!</definedName>
    <definedName name="Keep" localSheetId="1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[23]Variables!$B$7</definedName>
    <definedName name="LastCell">#REF!</definedName>
    <definedName name="limcount" hidden="1">1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'[24]Multipliers Input'!$Y$4</definedName>
    <definedName name="Master" localSheetId="1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'[25]Master Data'!$A$2</definedName>
    <definedName name="MD_Low1">'[25]Master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localSheetId="1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'[26]DSM Output'!$AL$1:$AM$12</definedName>
    <definedName name="monthtotals">'[26]DSM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AUGHTON_COAL">#REF!</definedName>
    <definedName name="NAUGHTON_OIL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'[27]Master Data'!$P$2</definedName>
    <definedName name="OMEX_Low1">'[27]Master Data'!$P$36</definedName>
    <definedName name="OMEX_Low2">'[27]Master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localSheetId="1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#REF!</definedName>
    <definedName name="Period">#REF!</definedName>
    <definedName name="pete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11" hidden="1">[28]Inputs!#REF!</definedName>
    <definedName name="PricingInfo" hidden="1">[29]Inputs!#REF!</definedName>
    <definedName name="Print_Area_MI">#REF!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tc">[24]Main!$D$111</definedName>
    <definedName name="PTC_Credit">[24]Main!$D$108</definedName>
    <definedName name="ptc_date">[24]Main!$D$113</definedName>
    <definedName name="ptc_esc">[24]Main!$D$112</definedName>
    <definedName name="ptc_start_date">[24]Main!$D$114</definedName>
    <definedName name="ptc_yr">[24]Main!$D$109</definedName>
    <definedName name="RANGE_NAMES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'[30]Repower Info'!$A$5:$AD$23</definedName>
    <definedName name="ResourceSupplier">#REF!</definedName>
    <definedName name="retail" localSheetId="1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localSheetId="1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localSheetId="11" hidden="1">"44KU92Q9LH2VK4DK86GZ93AXN"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localSheetId="1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localSheetId="1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T_Bottom1">#REF!</definedName>
    <definedName name="ST_Top1">#REF!</definedName>
    <definedName name="ST_Top2">#REF!</definedName>
    <definedName name="ST_Top3">[11]Main!#REF!</definedName>
    <definedName name="standard1" localSheetId="11" hidden="1">{"YTD-Total",#N/A,FALSE,"Provision"}</definedName>
    <definedName name="standard1" hidden="1">{"YTD-Total",#N/A,FALSE,"Provision"}</definedName>
    <definedName name="START">[1]Jan!#REF!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'[31]Allocation FY2005'!#REF!</definedName>
    <definedName name="table2">'[31]Allocation FY2005'!#REF!</definedName>
    <definedName name="table3">'[31]Allocation FY2004'!#REF!</definedName>
    <definedName name="table4">'[31]Allocation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>#REF!</definedName>
    <definedName name="TC_Operating_Rev_For_Return">#REF!</definedName>
    <definedName name="TEST0">#REF!</definedName>
    <definedName name="TEST1">#REF!</definedName>
    <definedName name="TEST2">'[32]2007 - 2009 Detail'!#REF!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op">#REF!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[10]Variables!$AK$43:$AK$367</definedName>
    <definedName name="ValidFactor">#REF!</definedName>
    <definedName name="w" localSheetId="11" hidden="1">[33]Inputs!#REF!</definedName>
    <definedName name="w" hidden="1">[3]Inputs!#REF!</definedName>
    <definedName name="WAAllocMethod">#REF!</definedName>
    <definedName name="WACC">#REF!</definedName>
    <definedName name="WARateBase">#REF!</definedName>
    <definedName name="WARevenueTax">#REF!</definedName>
    <definedName name="WC_Common">#REF!</definedName>
    <definedName name="WC_Debt">#REF!</definedName>
    <definedName name="WC_Pref">#REF!</definedName>
    <definedName name="wrn.Adj._.Back_Up." localSheetId="1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1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11" hidden="1">{"FullView",#N/A,FALSE,"Consltd-For contngcy"}</definedName>
    <definedName name="wrn.Full._.View." hidden="1">{"FullView",#N/A,FALSE,"Consltd-For contngcy"}</definedName>
    <definedName name="wrn.GLReport." localSheetId="1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11" hidden="1">{"Open issues Only",#N/A,FALSE,"TIMELINE"}</definedName>
    <definedName name="wrn.Open._.Issues._.Only." hidden="1">{"Open issues Only",#N/A,FALSE,"TIMELINE"}</definedName>
    <definedName name="wrn.OR._.Carrying._.Charge._.JV." localSheetId="1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1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1" hidden="1">{"PFS recon view",#N/A,FALSE,"Hyperion Proof"}</definedName>
    <definedName name="wrn.PFSreconview." hidden="1">{"PFS recon view",#N/A,FALSE,"Hyperion Proof"}</definedName>
    <definedName name="wrn.PGHCreconview." localSheetId="11" hidden="1">{"PGHC recon view",#N/A,FALSE,"Hyperion Proof"}</definedName>
    <definedName name="wrn.PGHCreconview." hidden="1">{"PGHC recon view",#N/A,FALSE,"Hyperion Proof"}</definedName>
    <definedName name="wrn.PHI._.all._.other._.months." localSheetId="11" hidden="1">{#N/A,#N/A,FALSE,"PHI MTD";#N/A,#N/A,FALSE,"PHI YTD"}</definedName>
    <definedName name="wrn.PHI._.all._.other._.months." hidden="1">{#N/A,#N/A,FALSE,"PHI MTD";#N/A,#N/A,FALSE,"PHI YTD"}</definedName>
    <definedName name="wrn.PHI._.only." localSheetId="11" hidden="1">{#N/A,#N/A,FALSE,"PHI"}</definedName>
    <definedName name="wrn.PHI._.only." hidden="1">{#N/A,#N/A,FALSE,"PHI"}</definedName>
    <definedName name="wrn.PHI._.Sept._.Dec._.March." localSheetId="1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1" hidden="1">{"PPM Co Code View",#N/A,FALSE,"Comp Codes"}</definedName>
    <definedName name="wrn.PPMCoCodeView." hidden="1">{"PPM Co Code View",#N/A,FALSE,"Comp Codes"}</definedName>
    <definedName name="wrn.PPMreconview." localSheetId="11" hidden="1">{"PPM Recon View",#N/A,FALSE,"Hyperion Proof"}</definedName>
    <definedName name="wrn.PPMreconview." hidden="1">{"PPM Recon View",#N/A,FALSE,"Hyperion Proof"}</definedName>
    <definedName name="wrn.ProofElectricOnly." localSheetId="11" hidden="1">{"Electric Only",#N/A,FALSE,"Hyperion Proof"}</definedName>
    <definedName name="wrn.ProofElectricOnly." hidden="1">{"Electric Only",#N/A,FALSE,"Hyperion Proof"}</definedName>
    <definedName name="wrn.ProofTotal." localSheetId="11" hidden="1">{"Proof Total",#N/A,FALSE,"Hyperion Proof"}</definedName>
    <definedName name="wrn.ProofTotal." hidden="1">{"Proof Total",#N/A,FALSE,"Hyperion Proof"}</definedName>
    <definedName name="wrn.Reformat._.only." localSheetId="11" hidden="1">{#N/A,#N/A,FALSE,"Dec 1999 mapping"}</definedName>
    <definedName name="wrn.Reformat._.only." hidden="1">{#N/A,#N/A,FALSE,"Dec 1999 mapping"}</definedName>
    <definedName name="wrn.SALES._.VAR._.95._.BUDGET." localSheetId="1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1" hidden="1">{"YTD-Total",#N/A,FALSE,"Provision"}</definedName>
    <definedName name="wrn.Standard." hidden="1">{"YTD-Total",#N/A,FALSE,"Provision"}</definedName>
    <definedName name="wrn.Standard._.NonUtility._.Only." localSheetId="11" hidden="1">{"YTD-NonUtility",#N/A,FALSE,"Prov NonUtility"}</definedName>
    <definedName name="wrn.Standard._.NonUtility._.Only." hidden="1">{"YTD-NonUtility",#N/A,FALSE,"Prov NonUtility"}</definedName>
    <definedName name="wrn.Standard._.Utility._.Only." localSheetId="11" hidden="1">{"YTD-Utility",#N/A,FALSE,"Prov Utility"}</definedName>
    <definedName name="wrn.Standard._.Utility._.Only." hidden="1">{"YTD-Utility",#N/A,FALSE,"Prov Utility"}</definedName>
    <definedName name="wrn.Summary._.View." localSheetId="11" hidden="1">{#N/A,#N/A,FALSE,"Consltd-For contngcy"}</definedName>
    <definedName name="wrn.Summary._.View." hidden="1">{#N/A,#N/A,FALSE,"Consltd-For contngcy"}</definedName>
    <definedName name="wrn.UK._.Conversion._.Only." localSheetId="11" hidden="1">{#N/A,#N/A,FALSE,"Dec 1999 UK Continuing Ops"}</definedName>
    <definedName name="wrn.UK._.Conversion._.Only." hidden="1">{#N/A,#N/A,FALSE,"Dec 1999 UK Continuing Ops"}</definedName>
    <definedName name="wrn.YearEnd." localSheetId="1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[34]Variables!$AK$2:$AL$12</definedName>
    <definedName name="y" hidden="1">'[2]DSM Output'!$B$21:$B$23</definedName>
    <definedName name="YearEndInput">[8]Inputs!$A$3:$D$1671</definedName>
    <definedName name="YEFactorCopy">#REF!</definedName>
    <definedName name="YEFactors">[10]Factors!$S$3:$AG$99</definedName>
    <definedName name="YTD">'[35]Actuals - Data Input'!#REF!</definedName>
    <definedName name="z" hidden="1">'[2]DSM Output'!$G$21:$G$23</definedName>
    <definedName name="Z_01844156_6462_4A28_9785_1A86F4D0C834_.wvu.PrintTitles" localSheetId="11" hidden="1">#REF!</definedName>
    <definedName name="Z_01844156_6462_4A28_9785_1A86F4D0C834_.wvu.PrintTitles" hidden="1">#REF!</definedName>
    <definedName name="ZA">'[36]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2" l="1"/>
  <c r="F13" i="12"/>
  <c r="F8" i="12" s="1"/>
  <c r="F9" i="12"/>
  <c r="B9" i="12"/>
  <c r="D8" i="12"/>
  <c r="F7" i="12"/>
  <c r="D7" i="12"/>
  <c r="F6" i="12"/>
  <c r="D6" i="12"/>
  <c r="D9" i="12" s="1"/>
  <c r="O34" i="11"/>
  <c r="Z31" i="11"/>
  <c r="Y31" i="11"/>
  <c r="W31" i="11"/>
  <c r="T31" i="11"/>
  <c r="R31" i="11"/>
  <c r="Q31" i="11"/>
  <c r="J31" i="11"/>
  <c r="I31" i="11"/>
  <c r="G31" i="11"/>
  <c r="D31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AA13" i="11"/>
  <c r="Y13" i="11"/>
  <c r="V13" i="11"/>
  <c r="T13" i="11"/>
  <c r="S13" i="11"/>
  <c r="Q13" i="11"/>
  <c r="N13" i="11"/>
  <c r="L13" i="11"/>
  <c r="K13" i="11"/>
  <c r="I13" i="11"/>
  <c r="F13" i="11"/>
  <c r="D13" i="11"/>
  <c r="C13" i="11"/>
  <c r="A9" i="11"/>
  <c r="P34" i="10"/>
  <c r="AA31" i="10"/>
  <c r="Y31" i="10"/>
  <c r="X31" i="10"/>
  <c r="W31" i="10"/>
  <c r="V31" i="10"/>
  <c r="T31" i="10"/>
  <c r="S31" i="10"/>
  <c r="R31" i="10"/>
  <c r="Q31" i="10"/>
  <c r="P31" i="10"/>
  <c r="O31" i="10"/>
  <c r="N31" i="10"/>
  <c r="L31" i="10"/>
  <c r="K31" i="10"/>
  <c r="J31" i="10"/>
  <c r="I31" i="10"/>
  <c r="H31" i="10"/>
  <c r="G31" i="10"/>
  <c r="F31" i="10"/>
  <c r="E31" i="10"/>
  <c r="D31" i="10"/>
  <c r="C31" i="10"/>
  <c r="AA34" i="10"/>
  <c r="Z34" i="10"/>
  <c r="Y34" i="10"/>
  <c r="X34" i="10"/>
  <c r="W34" i="10"/>
  <c r="V34" i="10"/>
  <c r="U34" i="10"/>
  <c r="T34" i="10"/>
  <c r="S34" i="10"/>
  <c r="R34" i="10"/>
  <c r="Q34" i="10"/>
  <c r="O34" i="10"/>
  <c r="N34" i="10"/>
  <c r="M34" i="10"/>
  <c r="L34" i="10"/>
  <c r="AA13" i="10"/>
  <c r="Z13" i="10"/>
  <c r="Y13" i="10"/>
  <c r="X13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A9" i="10"/>
  <c r="AA34" i="9"/>
  <c r="S34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Z34" i="9"/>
  <c r="Y34" i="9"/>
  <c r="X34" i="9"/>
  <c r="W34" i="9"/>
  <c r="V34" i="9"/>
  <c r="U34" i="9"/>
  <c r="T34" i="9"/>
  <c r="R34" i="9"/>
  <c r="Q34" i="9"/>
  <c r="P34" i="9"/>
  <c r="O34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9" i="9"/>
  <c r="Y34" i="8"/>
  <c r="Q34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AA34" i="8"/>
  <c r="Z34" i="8"/>
  <c r="X34" i="8"/>
  <c r="W34" i="8"/>
  <c r="V34" i="8"/>
  <c r="U34" i="8"/>
  <c r="T34" i="8"/>
  <c r="S34" i="8"/>
  <c r="R34" i="8"/>
  <c r="P34" i="8"/>
  <c r="O34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A10" i="8"/>
  <c r="A9" i="8"/>
  <c r="U34" i="7"/>
  <c r="M34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A34" i="7"/>
  <c r="Z34" i="7"/>
  <c r="Y34" i="7"/>
  <c r="X34" i="7"/>
  <c r="W34" i="7"/>
  <c r="V34" i="7"/>
  <c r="T34" i="7"/>
  <c r="S34" i="7"/>
  <c r="R34" i="7"/>
  <c r="Q34" i="7"/>
  <c r="P34" i="7"/>
  <c r="O34" i="7"/>
  <c r="N34" i="7"/>
  <c r="L34" i="7"/>
  <c r="K34" i="7"/>
  <c r="J34" i="7"/>
  <c r="I34" i="7"/>
  <c r="H34" i="7"/>
  <c r="G34" i="7"/>
  <c r="F34" i="7"/>
  <c r="E34" i="7"/>
  <c r="D34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9" i="7"/>
  <c r="Y34" i="6"/>
  <c r="X34" i="6"/>
  <c r="Q34" i="6"/>
  <c r="P34" i="6"/>
  <c r="H34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A34" i="6"/>
  <c r="Z34" i="6"/>
  <c r="W34" i="6"/>
  <c r="V34" i="6"/>
  <c r="U34" i="6"/>
  <c r="T34" i="6"/>
  <c r="S34" i="6"/>
  <c r="R34" i="6"/>
  <c r="O34" i="6"/>
  <c r="N34" i="6"/>
  <c r="M34" i="6"/>
  <c r="L34" i="6"/>
  <c r="K34" i="6"/>
  <c r="J34" i="6"/>
  <c r="I34" i="6"/>
  <c r="G34" i="6"/>
  <c r="F34" i="6"/>
  <c r="E34" i="6"/>
  <c r="D3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9" i="6"/>
  <c r="AA34" i="5"/>
  <c r="S34" i="5"/>
  <c r="K34" i="5"/>
  <c r="C34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Z34" i="5"/>
  <c r="Y34" i="5"/>
  <c r="X34" i="5"/>
  <c r="W34" i="5"/>
  <c r="V34" i="5"/>
  <c r="U34" i="5"/>
  <c r="T34" i="5"/>
  <c r="R34" i="5"/>
  <c r="Q34" i="5"/>
  <c r="P34" i="5"/>
  <c r="O34" i="5"/>
  <c r="N34" i="5"/>
  <c r="M34" i="5"/>
  <c r="J34" i="5"/>
  <c r="I34" i="5"/>
  <c r="H34" i="5"/>
  <c r="F34" i="5"/>
  <c r="E34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A9" i="5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I34" i="4"/>
  <c r="H34" i="4"/>
  <c r="G34" i="4"/>
  <c r="F34" i="4"/>
  <c r="E34" i="4"/>
  <c r="D3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10" i="4"/>
  <c r="A9" i="4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9" i="3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A9" i="2"/>
  <c r="O14" i="2" l="1"/>
  <c r="A11" i="2"/>
  <c r="C14" i="2"/>
  <c r="A11" i="3"/>
  <c r="A10" i="2"/>
  <c r="A10" i="3"/>
  <c r="J34" i="4"/>
  <c r="C34" i="4"/>
  <c r="K34" i="4"/>
  <c r="G34" i="5"/>
  <c r="A11" i="4"/>
  <c r="D34" i="5"/>
  <c r="L34" i="5"/>
  <c r="A11" i="6"/>
  <c r="A13" i="6" s="1"/>
  <c r="A10" i="6"/>
  <c r="A10" i="5"/>
  <c r="C34" i="6"/>
  <c r="A10" i="7"/>
  <c r="A11" i="8"/>
  <c r="A13" i="8" s="1"/>
  <c r="A10" i="9"/>
  <c r="X31" i="11"/>
  <c r="P31" i="11"/>
  <c r="H31" i="11"/>
  <c r="Z13" i="11"/>
  <c r="R13" i="11"/>
  <c r="J13" i="11"/>
  <c r="Z31" i="10"/>
  <c r="V31" i="11"/>
  <c r="N31" i="11"/>
  <c r="F31" i="11"/>
  <c r="X13" i="11"/>
  <c r="P13" i="11"/>
  <c r="H13" i="11"/>
  <c r="U31" i="11"/>
  <c r="M31" i="11"/>
  <c r="E31" i="11"/>
  <c r="W13" i="11"/>
  <c r="O13" i="11"/>
  <c r="G13" i="11"/>
  <c r="AA31" i="11"/>
  <c r="S31" i="11"/>
  <c r="K31" i="11"/>
  <c r="C31" i="11"/>
  <c r="U13" i="11"/>
  <c r="M13" i="11"/>
  <c r="E13" i="11"/>
  <c r="U31" i="10"/>
  <c r="M31" i="10"/>
  <c r="D23" i="12"/>
  <c r="D20" i="12"/>
  <c r="C26" i="12"/>
  <c r="C30" i="12" s="1"/>
  <c r="A10" i="10"/>
  <c r="D22" i="12"/>
  <c r="L31" i="11"/>
  <c r="O31" i="11"/>
  <c r="D24" i="12"/>
  <c r="A10" i="11"/>
  <c r="D26" i="12" l="1"/>
  <c r="D30" i="12" s="1"/>
  <c r="A14" i="8"/>
  <c r="A16" i="8"/>
  <c r="A17" i="8"/>
  <c r="D32" i="12"/>
  <c r="D34" i="12" s="1"/>
  <c r="A13" i="3"/>
  <c r="A14" i="3"/>
  <c r="A14" i="2"/>
  <c r="A11" i="10"/>
  <c r="A13" i="10" s="1"/>
  <c r="A11" i="5"/>
  <c r="A14" i="6"/>
  <c r="A16" i="6" s="1"/>
  <c r="A13" i="2"/>
  <c r="A16" i="3"/>
  <c r="A11" i="11"/>
  <c r="A13" i="4"/>
  <c r="A14" i="10"/>
  <c r="C32" i="12"/>
  <c r="C34" i="12" s="1"/>
  <c r="A11" i="9"/>
  <c r="A13" i="9"/>
  <c r="A13" i="7"/>
  <c r="A11" i="7"/>
  <c r="F14" i="12" l="1"/>
  <c r="P22" i="9"/>
  <c r="A16" i="9"/>
  <c r="A14" i="9"/>
  <c r="A13" i="11"/>
  <c r="Q22" i="9"/>
  <c r="A14" i="4"/>
  <c r="A17" i="4" s="1"/>
  <c r="A16" i="10"/>
  <c r="A14" i="11"/>
  <c r="A14" i="7"/>
  <c r="A13" i="5"/>
  <c r="A17" i="3"/>
  <c r="A17" i="6"/>
  <c r="A20" i="8"/>
  <c r="A16" i="4"/>
  <c r="D14" i="2"/>
  <c r="A17" i="10"/>
  <c r="A16" i="2"/>
  <c r="A20" i="4" l="1"/>
  <c r="A22" i="8"/>
  <c r="A14" i="5"/>
  <c r="A16" i="5" s="1"/>
  <c r="A16" i="11"/>
  <c r="A16" i="7"/>
  <c r="A17" i="9"/>
  <c r="A22" i="4"/>
  <c r="A17" i="2"/>
  <c r="A20" i="6"/>
  <c r="A20" i="3"/>
  <c r="A22" i="3" s="1"/>
  <c r="A20" i="10"/>
  <c r="A22" i="10" s="1"/>
  <c r="A17" i="5"/>
  <c r="R22" i="9"/>
  <c r="A22" i="6"/>
  <c r="A26" i="10" l="1"/>
  <c r="A20" i="9"/>
  <c r="A20" i="2"/>
  <c r="A26" i="4"/>
  <c r="A22" i="2"/>
  <c r="A26" i="2" s="1"/>
  <c r="A26" i="6"/>
  <c r="A26" i="3"/>
  <c r="A20" i="5"/>
  <c r="A22" i="5" s="1"/>
  <c r="A26" i="8"/>
  <c r="A22" i="9"/>
  <c r="S22" i="9"/>
  <c r="A20" i="11"/>
  <c r="A17" i="7"/>
  <c r="A27" i="4"/>
  <c r="A28" i="4" s="1"/>
  <c r="E14" i="2"/>
  <c r="A17" i="11"/>
  <c r="A27" i="2" l="1"/>
  <c r="A28" i="2" s="1"/>
  <c r="A29" i="2" s="1"/>
  <c r="A26" i="5"/>
  <c r="O35" i="9"/>
  <c r="A26" i="9"/>
  <c r="A27" i="10"/>
  <c r="A28" i="10" s="1"/>
  <c r="A27" i="8"/>
  <c r="A28" i="8" s="1"/>
  <c r="A29" i="8" s="1"/>
  <c r="A20" i="7"/>
  <c r="T22" i="9"/>
  <c r="A27" i="6"/>
  <c r="A28" i="6" s="1"/>
  <c r="A29" i="6" s="1"/>
  <c r="A22" i="11"/>
  <c r="F14" i="2"/>
  <c r="A27" i="3"/>
  <c r="A29" i="4"/>
  <c r="A31" i="4" s="1"/>
  <c r="A31" i="8" l="1"/>
  <c r="A32" i="8" s="1"/>
  <c r="A34" i="8" s="1"/>
  <c r="A35" i="8" s="1"/>
  <c r="A38" i="8" s="1"/>
  <c r="A40" i="8" s="1"/>
  <c r="A42" i="8" s="1"/>
  <c r="A44" i="8" s="1"/>
  <c r="A45" i="8" s="1"/>
  <c r="A46" i="8" s="1"/>
  <c r="A49" i="8" s="1"/>
  <c r="A50" i="8" s="1"/>
  <c r="A31" i="10"/>
  <c r="A29" i="10"/>
  <c r="A32" i="10" s="1"/>
  <c r="A34" i="10" s="1"/>
  <c r="A32" i="4"/>
  <c r="A34" i="4" s="1"/>
  <c r="A35" i="4" s="1"/>
  <c r="A38" i="4"/>
  <c r="A40" i="4" s="1"/>
  <c r="A43" i="4" s="1"/>
  <c r="A44" i="4" s="1"/>
  <c r="A32" i="6"/>
  <c r="A34" i="6" s="1"/>
  <c r="A35" i="6" s="1"/>
  <c r="A38" i="6" s="1"/>
  <c r="A40" i="6" s="1"/>
  <c r="A43" i="6" s="1"/>
  <c r="A44" i="6" s="1"/>
  <c r="A31" i="6"/>
  <c r="A26" i="11"/>
  <c r="P35" i="9"/>
  <c r="A28" i="3"/>
  <c r="A29" i="3"/>
  <c r="A32" i="3" s="1"/>
  <c r="A34" i="3" s="1"/>
  <c r="A35" i="3" s="1"/>
  <c r="A38" i="3" s="1"/>
  <c r="A40" i="3" s="1"/>
  <c r="A43" i="3" s="1"/>
  <c r="A44" i="3" s="1"/>
  <c r="U22" i="9"/>
  <c r="A27" i="9"/>
  <c r="A22" i="7"/>
  <c r="A26" i="7" s="1"/>
  <c r="A27" i="7" s="1"/>
  <c r="A28" i="7" s="1"/>
  <c r="A29" i="7" s="1"/>
  <c r="A31" i="7" s="1"/>
  <c r="A32" i="7" s="1"/>
  <c r="A34" i="7" s="1"/>
  <c r="A35" i="7" s="1"/>
  <c r="A38" i="7" s="1"/>
  <c r="A40" i="7" s="1"/>
  <c r="A43" i="7" s="1"/>
  <c r="A44" i="7" s="1"/>
  <c r="A27" i="5"/>
  <c r="A28" i="5" s="1"/>
  <c r="A29" i="5" s="1"/>
  <c r="G14" i="2"/>
  <c r="A27" i="11"/>
  <c r="A28" i="11" s="1"/>
  <c r="A29" i="11" s="1"/>
  <c r="A31" i="11" s="1"/>
  <c r="A31" i="3"/>
  <c r="A31" i="2"/>
  <c r="A38" i="10" l="1"/>
  <c r="A40" i="10" s="1"/>
  <c r="A43" i="10" s="1"/>
  <c r="A44" i="10" s="1"/>
  <c r="V22" i="9"/>
  <c r="Q35" i="9"/>
  <c r="A35" i="10"/>
  <c r="A32" i="2"/>
  <c r="A32" i="11"/>
  <c r="A34" i="11" s="1"/>
  <c r="A35" i="11" s="1"/>
  <c r="A38" i="11" s="1"/>
  <c r="A40" i="11" s="1"/>
  <c r="A42" i="11" s="1"/>
  <c r="A44" i="11" s="1"/>
  <c r="A45" i="11" s="1"/>
  <c r="A46" i="11" s="1"/>
  <c r="A49" i="11" s="1"/>
  <c r="A50" i="11" s="1"/>
  <c r="H14" i="2"/>
  <c r="A28" i="9"/>
  <c r="A31" i="5"/>
  <c r="A32" i="5" s="1"/>
  <c r="A34" i="5" l="1"/>
  <c r="A35" i="5" s="1"/>
  <c r="A38" i="5"/>
  <c r="A40" i="5" s="1"/>
  <c r="A43" i="5" s="1"/>
  <c r="A44" i="5" s="1"/>
  <c r="W22" i="9"/>
  <c r="A34" i="2"/>
  <c r="A35" i="2" s="1"/>
  <c r="A29" i="9"/>
  <c r="A31" i="9" s="1"/>
  <c r="I14" i="2"/>
  <c r="R35" i="9"/>
  <c r="A38" i="2" l="1"/>
  <c r="A40" i="2" s="1"/>
  <c r="A43" i="2" s="1"/>
  <c r="A44" i="2" s="1"/>
  <c r="X22" i="9"/>
  <c r="J14" i="2"/>
  <c r="A32" i="9"/>
  <c r="A34" i="9" s="1"/>
  <c r="A35" i="9" s="1"/>
  <c r="A38" i="9" s="1"/>
  <c r="A40" i="9" s="1"/>
  <c r="A42" i="9" s="1"/>
  <c r="A44" i="9" s="1"/>
  <c r="A45" i="9" s="1"/>
  <c r="A46" i="9" s="1"/>
  <c r="A49" i="9" s="1"/>
  <c r="A50" i="9" s="1"/>
  <c r="S35" i="9"/>
  <c r="T35" i="9" l="1"/>
  <c r="Y22" i="9"/>
  <c r="K14" i="2"/>
  <c r="U35" i="9" l="1"/>
  <c r="Z22" i="9"/>
  <c r="L14" i="2"/>
  <c r="N14" i="2" l="1"/>
  <c r="M14" i="2"/>
  <c r="V35" i="9"/>
  <c r="AA22" i="9"/>
  <c r="W35" i="9" l="1"/>
  <c r="X35" i="9" l="1"/>
  <c r="Y35" i="9" l="1"/>
  <c r="Z35" i="9" l="1"/>
  <c r="AA35" i="9" l="1"/>
  <c r="Y43" i="6" l="1"/>
  <c r="C14" i="1"/>
  <c r="V43" i="6" l="1"/>
  <c r="AA43" i="6"/>
  <c r="Z43" i="6"/>
  <c r="T43" i="6"/>
  <c r="S43" i="6"/>
  <c r="R43" i="6"/>
  <c r="Q43" i="6"/>
  <c r="U43" i="6"/>
  <c r="P43" i="6"/>
  <c r="W43" i="6"/>
  <c r="X43" i="6"/>
  <c r="C18" i="1" l="1"/>
  <c r="C16" i="1"/>
  <c r="C15" i="1"/>
  <c r="C9" i="1"/>
  <c r="C12" i="1"/>
  <c r="C11" i="1"/>
  <c r="C13" i="1"/>
  <c r="C17" i="1" l="1"/>
  <c r="C10" i="1"/>
  <c r="C20" i="1" s="1"/>
</calcChain>
</file>

<file path=xl/sharedStrings.xml><?xml version="1.0" encoding="utf-8"?>
<sst xmlns="http://schemas.openxmlformats.org/spreadsheetml/2006/main" count="422" uniqueCount="75">
  <si>
    <t>PacifiCorp</t>
  </si>
  <si>
    <t>Washington Limited-Issue Rate Filing</t>
  </si>
  <si>
    <t>2021 Revenues for Refund</t>
  </si>
  <si>
    <t>Wind &amp; Transmission Capital True-Up</t>
  </si>
  <si>
    <t>Revenue Subject to Refund Summary</t>
  </si>
  <si>
    <t>SETTLEMENT</t>
  </si>
  <si>
    <t>FILED</t>
  </si>
  <si>
    <t>Category</t>
  </si>
  <si>
    <t>Project</t>
  </si>
  <si>
    <t>WA-Allocated ($)</t>
  </si>
  <si>
    <t>Transmission</t>
  </si>
  <si>
    <t>Cedar Springs</t>
  </si>
  <si>
    <t>Aelous-Bridger</t>
  </si>
  <si>
    <t>TB Flats</t>
  </si>
  <si>
    <t>Pryor Mountain</t>
  </si>
  <si>
    <t>Wind</t>
  </si>
  <si>
    <t>Ekola Flats</t>
  </si>
  <si>
    <t>Repowering</t>
  </si>
  <si>
    <t>Dunlap</t>
  </si>
  <si>
    <t>Foote Creek</t>
  </si>
  <si>
    <t>Total</t>
  </si>
  <si>
    <t>2021 Revenue for Refund</t>
  </si>
  <si>
    <t>Cedar Springs - Transmission</t>
  </si>
  <si>
    <t>Amount In-Rates</t>
  </si>
  <si>
    <t>Plant Revenue Requirement</t>
  </si>
  <si>
    <t xml:space="preserve">   Capital Investment</t>
  </si>
  <si>
    <t xml:space="preserve">   Depreciation Reserve</t>
  </si>
  <si>
    <t xml:space="preserve">   Accumulated DIT Balance</t>
  </si>
  <si>
    <t>Net Rate Base</t>
  </si>
  <si>
    <t xml:space="preserve">   Rate of Return</t>
  </si>
  <si>
    <t>Return on Rate Base</t>
  </si>
  <si>
    <t xml:space="preserve">   Depreciation Rate</t>
  </si>
  <si>
    <t xml:space="preserve">   Depreciation Expense</t>
  </si>
  <si>
    <t xml:space="preserve">   Federal Income Tax</t>
  </si>
  <si>
    <t>Total Plant Revenue Requirement</t>
  </si>
  <si>
    <t>Washington Allocated Plant Rev. Req.</t>
  </si>
  <si>
    <t>Actual In-Service</t>
  </si>
  <si>
    <t xml:space="preserve">   Pre-Tax Rate of Return</t>
  </si>
  <si>
    <t>Pre-Tax Return on Rate Base</t>
  </si>
  <si>
    <t>Deferral</t>
  </si>
  <si>
    <t>Total Monthly Collection/(Refund)</t>
  </si>
  <si>
    <t>Cumulative Collection/(Refund)</t>
  </si>
  <si>
    <t>*Approved SG Factor - UE-191024</t>
  </si>
  <si>
    <t xml:space="preserve">Total Monthly Collection/(Refund) </t>
  </si>
  <si>
    <t xml:space="preserve">   O&amp;M</t>
  </si>
  <si>
    <t>Total Monthly Collcetion/(Refund)</t>
  </si>
  <si>
    <t>Percentage of In-Service Capital</t>
  </si>
  <si>
    <t>Estimated NPC Change w/o Resource</t>
  </si>
  <si>
    <t>Washington Allocated NPC In-Service</t>
  </si>
  <si>
    <t>Washington Allocated NPC Rev. Req.</t>
  </si>
  <si>
    <t>Rate of Return</t>
  </si>
  <si>
    <t>Variables</t>
  </si>
  <si>
    <t>% of Capitalization</t>
  </si>
  <si>
    <t>Cost of Capital</t>
  </si>
  <si>
    <t>WACC</t>
  </si>
  <si>
    <t>Pre-tax WACC</t>
  </si>
  <si>
    <t>Preferred stock</t>
  </si>
  <si>
    <t>Common equity</t>
  </si>
  <si>
    <t>Merged Effective Tax Rate</t>
  </si>
  <si>
    <t>Pre-Tax Bump-up Factor</t>
  </si>
  <si>
    <t>Net to Gross Bump-up Factor</t>
  </si>
  <si>
    <t>Operating Revenue</t>
  </si>
  <si>
    <t>Operating Deductions</t>
  </si>
  <si>
    <t>Grossed-Up</t>
  </si>
  <si>
    <t>Uncollectable Accounts</t>
  </si>
  <si>
    <t>WUTC Regulatory Fee</t>
  </si>
  <si>
    <t>WUTC Public Utility Tax</t>
  </si>
  <si>
    <t>Taxes Other - Resource Supplier</t>
  </si>
  <si>
    <t>Taxes Other - Gross Receipts</t>
  </si>
  <si>
    <t>Sub-Total</t>
  </si>
  <si>
    <t>State Taxes</t>
  </si>
  <si>
    <t>Federal Income Tax @ 21.00%</t>
  </si>
  <si>
    <t>Net Operating Income</t>
  </si>
  <si>
    <t>BR02_NOV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</si>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</sst>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  <numFmt numFmtId="167" formatCode="0.000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2" xfId="1" applyNumberFormat="1" applyFont="1" applyFill="1" applyBorder="1"/>
    <xf numFmtId="164" fontId="3" fillId="0" borderId="0" xfId="1" applyNumberFormat="1" applyFont="1" applyFill="1" applyBorder="1"/>
    <xf numFmtId="0" fontId="3" fillId="2" borderId="2" xfId="0" applyFont="1" applyFill="1" applyBorder="1"/>
    <xf numFmtId="164" fontId="3" fillId="2" borderId="2" xfId="1" applyNumberFormat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5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5" fontId="2" fillId="0" borderId="1" xfId="0" applyNumberFormat="1" applyFont="1" applyBorder="1"/>
    <xf numFmtId="165" fontId="3" fillId="0" borderId="1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3" fillId="0" borderId="0" xfId="0" applyNumberFormat="1" applyFont="1"/>
    <xf numFmtId="49" fontId="3" fillId="0" borderId="0" xfId="0" applyNumberFormat="1" applyFont="1"/>
    <xf numFmtId="0" fontId="5" fillId="0" borderId="0" xfId="0" applyFont="1"/>
    <xf numFmtId="0" fontId="3" fillId="0" borderId="0" xfId="0" quotePrefix="1" applyFont="1" applyAlignment="1">
      <alignment horizontal="center"/>
    </xf>
    <xf numFmtId="164" fontId="3" fillId="0" borderId="0" xfId="1" applyNumberFormat="1" applyFont="1" applyFill="1"/>
    <xf numFmtId="0" fontId="8" fillId="0" borderId="0" xfId="0" applyFont="1"/>
    <xf numFmtId="10" fontId="3" fillId="0" borderId="1" xfId="1" applyNumberFormat="1" applyFont="1" applyFill="1" applyBorder="1"/>
    <xf numFmtId="10" fontId="3" fillId="0" borderId="0" xfId="2" applyNumberFormat="1" applyFont="1"/>
    <xf numFmtId="10" fontId="3" fillId="0" borderId="0" xfId="2" applyNumberFormat="1" applyFont="1" applyFill="1"/>
    <xf numFmtId="164" fontId="5" fillId="3" borderId="0" xfId="0" applyNumberFormat="1" applyFont="1" applyFill="1"/>
    <xf numFmtId="164" fontId="5" fillId="0" borderId="0" xfId="0" applyNumberFormat="1" applyFont="1"/>
    <xf numFmtId="165" fontId="2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164" fontId="3" fillId="3" borderId="0" xfId="0" applyNumberFormat="1" applyFont="1" applyFill="1"/>
    <xf numFmtId="164" fontId="2" fillId="0" borderId="6" xfId="0" applyNumberFormat="1" applyFont="1" applyBorder="1"/>
    <xf numFmtId="0" fontId="9" fillId="0" borderId="0" xfId="0" applyFont="1"/>
    <xf numFmtId="166" fontId="3" fillId="0" borderId="0" xfId="2" applyNumberFormat="1" applyFont="1" applyFill="1"/>
    <xf numFmtId="0" fontId="10" fillId="0" borderId="0" xfId="0" applyFont="1"/>
    <xf numFmtId="43" fontId="3" fillId="0" borderId="0" xfId="0" applyNumberFormat="1" applyFont="1"/>
    <xf numFmtId="166" fontId="3" fillId="0" borderId="0" xfId="2" applyNumberFormat="1" applyFont="1"/>
    <xf numFmtId="9" fontId="8" fillId="0" borderId="0" xfId="2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9" fontId="8" fillId="0" borderId="0" xfId="2" applyFont="1" applyFill="1"/>
    <xf numFmtId="0" fontId="10" fillId="0" borderId="7" xfId="3" applyFont="1" applyBorder="1"/>
    <xf numFmtId="0" fontId="3" fillId="0" borderId="8" xfId="3" applyFont="1" applyBorder="1"/>
    <xf numFmtId="0" fontId="3" fillId="0" borderId="9" xfId="3" applyFont="1" applyBorder="1"/>
    <xf numFmtId="0" fontId="3" fillId="0" borderId="0" xfId="3" applyFont="1"/>
    <xf numFmtId="0" fontId="10" fillId="0" borderId="10" xfId="3" applyFont="1" applyBorder="1" applyAlignment="1">
      <alignment horizontal="left"/>
    </xf>
    <xf numFmtId="0" fontId="3" fillId="0" borderId="11" xfId="3" applyFont="1" applyBorder="1"/>
    <xf numFmtId="0" fontId="2" fillId="0" borderId="0" xfId="3" applyFont="1" applyAlignment="1">
      <alignment horizontal="centerContinuous" wrapText="1"/>
    </xf>
    <xf numFmtId="10" fontId="3" fillId="0" borderId="0" xfId="4" applyNumberFormat="1" applyFont="1" applyBorder="1"/>
    <xf numFmtId="0" fontId="10" fillId="0" borderId="10" xfId="3" applyFont="1" applyBorder="1" applyAlignment="1">
      <alignment horizontal="left" indent="1"/>
    </xf>
    <xf numFmtId="0" fontId="2" fillId="0" borderId="1" xfId="3" applyFont="1" applyBorder="1" applyAlignment="1">
      <alignment horizontal="centerContinuous" wrapText="1"/>
    </xf>
    <xf numFmtId="0" fontId="2" fillId="0" borderId="1" xfId="3" applyFont="1" applyBorder="1" applyAlignment="1">
      <alignment horizontal="center" wrapText="1"/>
    </xf>
    <xf numFmtId="166" fontId="3" fillId="0" borderId="0" xfId="4" applyNumberFormat="1" applyFont="1" applyBorder="1"/>
    <xf numFmtId="0" fontId="3" fillId="0" borderId="10" xfId="3" applyFont="1" applyBorder="1" applyAlignment="1">
      <alignment horizontal="left" indent="1"/>
    </xf>
    <xf numFmtId="0" fontId="3" fillId="0" borderId="10" xfId="3" applyFont="1" applyBorder="1"/>
    <xf numFmtId="166" fontId="3" fillId="0" borderId="12" xfId="4" applyNumberFormat="1" applyFont="1" applyBorder="1"/>
    <xf numFmtId="166" fontId="3" fillId="0" borderId="0" xfId="3" applyNumberFormat="1" applyFont="1"/>
    <xf numFmtId="9" fontId="3" fillId="0" borderId="0" xfId="4" applyFont="1" applyBorder="1"/>
    <xf numFmtId="166" fontId="3" fillId="0" borderId="12" xfId="4" applyNumberFormat="1" applyFont="1" applyFill="1" applyBorder="1"/>
    <xf numFmtId="167" fontId="3" fillId="0" borderId="11" xfId="3" applyNumberFormat="1" applyFont="1" applyBorder="1"/>
    <xf numFmtId="10" fontId="3" fillId="0" borderId="0" xfId="4" applyNumberFormat="1" applyFont="1" applyFill="1" applyBorder="1"/>
    <xf numFmtId="0" fontId="3" fillId="0" borderId="13" xfId="3" applyFont="1" applyBorder="1"/>
    <xf numFmtId="0" fontId="3" fillId="0" borderId="14" xfId="3" applyFont="1" applyBorder="1"/>
    <xf numFmtId="0" fontId="3" fillId="0" borderId="15" xfId="3" applyFont="1" applyBorder="1"/>
    <xf numFmtId="10" fontId="3" fillId="0" borderId="0" xfId="0" applyNumberFormat="1" applyFont="1"/>
    <xf numFmtId="166" fontId="3" fillId="0" borderId="0" xfId="0" applyNumberFormat="1" applyFont="1"/>
    <xf numFmtId="0" fontId="5" fillId="0" borderId="1" xfId="0" applyFont="1" applyBorder="1"/>
    <xf numFmtId="0" fontId="8" fillId="0" borderId="1" xfId="0" applyFont="1" applyBorder="1"/>
    <xf numFmtId="166" fontId="8" fillId="0" borderId="0" xfId="5" applyNumberFormat="1" applyFont="1"/>
    <xf numFmtId="0" fontId="11" fillId="0" borderId="0" xfId="3" applyFont="1" applyAlignment="1">
      <alignment horizontal="center"/>
    </xf>
    <xf numFmtId="166" fontId="8" fillId="0" borderId="0" xfId="5" applyNumberFormat="1" applyFont="1" applyFill="1"/>
    <xf numFmtId="166" fontId="8" fillId="0" borderId="1" xfId="5" applyNumberFormat="1" applyFont="1" applyFill="1" applyBorder="1"/>
    <xf numFmtId="166" fontId="3" fillId="0" borderId="1" xfId="2" applyNumberFormat="1" applyFont="1" applyBorder="1"/>
    <xf numFmtId="166" fontId="8" fillId="0" borderId="0" xfId="5" quotePrefix="1" applyNumberFormat="1" applyFont="1"/>
    <xf numFmtId="166" fontId="8" fillId="0" borderId="1" xfId="5" applyNumberFormat="1" applyFont="1" applyBorder="1"/>
    <xf numFmtId="10" fontId="8" fillId="0" borderId="0" xfId="5" applyNumberFormat="1" applyFont="1"/>
    <xf numFmtId="166" fontId="8" fillId="0" borderId="16" xfId="5" quotePrefix="1" applyNumberFormat="1" applyFont="1" applyBorder="1"/>
    <xf numFmtId="164" fontId="2" fillId="2" borderId="6" xfId="0" applyNumberFormat="1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5" fillId="0" borderId="0" xfId="0" applyFont="1" applyFill="1"/>
    <xf numFmtId="0" fontId="8" fillId="0" borderId="0" xfId="0" applyFont="1" applyFill="1"/>
    <xf numFmtId="165" fontId="3" fillId="0" borderId="1" xfId="0" applyNumberFormat="1" applyFont="1" applyFill="1" applyBorder="1"/>
    <xf numFmtId="0" fontId="9" fillId="0" borderId="0" xfId="0" applyFont="1" applyFill="1"/>
    <xf numFmtId="164" fontId="8" fillId="0" borderId="0" xfId="1" applyNumberFormat="1" applyFont="1" applyFill="1"/>
    <xf numFmtId="10" fontId="8" fillId="0" borderId="1" xfId="1" applyNumberFormat="1" applyFont="1" applyFill="1" applyBorder="1"/>
    <xf numFmtId="164" fontId="8" fillId="0" borderId="0" xfId="0" applyNumberFormat="1" applyFont="1" applyFill="1"/>
    <xf numFmtId="10" fontId="8" fillId="0" borderId="0" xfId="2" applyNumberFormat="1" applyFont="1" applyFill="1"/>
    <xf numFmtId="164" fontId="5" fillId="0" borderId="0" xfId="0" applyNumberFormat="1" applyFont="1" applyFill="1"/>
    <xf numFmtId="165" fontId="5" fillId="0" borderId="1" xfId="0" applyNumberFormat="1" applyFont="1" applyFill="1" applyBorder="1"/>
    <xf numFmtId="165" fontId="8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/>
    <xf numFmtId="49" fontId="8" fillId="0" borderId="0" xfId="0" applyNumberFormat="1" applyFont="1" applyFill="1"/>
    <xf numFmtId="0" fontId="8" fillId="0" borderId="0" xfId="0" quotePrefix="1" applyFont="1" applyFill="1" applyAlignment="1">
      <alignment horizontal="center"/>
    </xf>
    <xf numFmtId="43" fontId="8" fillId="0" borderId="0" xfId="0" applyNumberFormat="1" applyFont="1" applyFill="1"/>
    <xf numFmtId="0" fontId="8" fillId="0" borderId="0" xfId="0" applyFont="1" applyFill="1" applyAlignment="1">
      <alignment horizontal="left" indent="1"/>
    </xf>
    <xf numFmtId="10" fontId="8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8" fillId="4" borderId="0" xfId="1" applyNumberFormat="1" applyFont="1" applyFill="1"/>
    <xf numFmtId="164" fontId="8" fillId="4" borderId="1" xfId="1" applyNumberFormat="1" applyFont="1" applyFill="1" applyBorder="1"/>
    <xf numFmtId="164" fontId="8" fillId="4" borderId="0" xfId="0" applyNumberFormat="1" applyFont="1" applyFill="1"/>
    <xf numFmtId="164" fontId="5" fillId="4" borderId="0" xfId="0" applyNumberFormat="1" applyFont="1" applyFill="1"/>
    <xf numFmtId="164" fontId="3" fillId="4" borderId="0" xfId="0" applyNumberFormat="1" applyFont="1" applyFill="1"/>
    <xf numFmtId="0" fontId="3" fillId="4" borderId="0" xfId="0" applyFont="1" applyFill="1"/>
    <xf numFmtId="164" fontId="3" fillId="4" borderId="0" xfId="1" applyNumberFormat="1" applyFont="1" applyFill="1"/>
    <xf numFmtId="9" fontId="8" fillId="4" borderId="0" xfId="2" applyFont="1" applyFill="1"/>
    <xf numFmtId="164" fontId="3" fillId="4" borderId="0" xfId="1" applyNumberFormat="1" applyFont="1" applyFill="1" applyBorder="1"/>
    <xf numFmtId="164" fontId="5" fillId="4" borderId="1" xfId="0" applyNumberFormat="1" applyFont="1" applyFill="1" applyBorder="1"/>
    <xf numFmtId="164" fontId="3" fillId="4" borderId="1" xfId="1" applyNumberFormat="1" applyFont="1" applyFill="1" applyBorder="1"/>
    <xf numFmtId="164" fontId="2" fillId="4" borderId="0" xfId="0" applyNumberFormat="1" applyFont="1" applyFill="1"/>
    <xf numFmtId="164" fontId="6" fillId="4" borderId="0" xfId="1" applyNumberFormat="1" applyFont="1" applyFill="1"/>
    <xf numFmtId="164" fontId="7" fillId="4" borderId="1" xfId="1" applyNumberFormat="1" applyFont="1" applyFill="1" applyBorder="1"/>
    <xf numFmtId="164" fontId="6" fillId="4" borderId="0" xfId="0" applyNumberFormat="1" applyFont="1" applyFill="1"/>
    <xf numFmtId="164" fontId="3" fillId="0" borderId="0" xfId="0" applyNumberFormat="1" applyFont="1" applyFill="1"/>
    <xf numFmtId="10" fontId="8" fillId="4" borderId="0" xfId="2" applyNumberFormat="1" applyFont="1" applyFill="1"/>
    <xf numFmtId="164" fontId="8" fillId="4" borderId="1" xfId="0" applyNumberFormat="1" applyFont="1" applyFill="1" applyBorder="1"/>
    <xf numFmtId="165" fontId="2" fillId="4" borderId="0" xfId="0" applyNumberFormat="1" applyFont="1" applyFill="1" applyAlignment="1">
      <alignment horizontal="center"/>
    </xf>
    <xf numFmtId="0" fontId="3" fillId="0" borderId="0" xfId="0" applyFont="1" applyBorder="1"/>
    <xf numFmtId="14" fontId="2" fillId="0" borderId="0" xfId="0" applyNumberFormat="1" applyFont="1" applyBorder="1" applyAlignment="1">
      <alignment horizontal="center"/>
    </xf>
    <xf numFmtId="43" fontId="3" fillId="0" borderId="0" xfId="1" applyFont="1" applyBorder="1"/>
    <xf numFmtId="43" fontId="3" fillId="0" borderId="0" xfId="0" applyNumberFormat="1" applyFont="1" applyBorder="1"/>
    <xf numFmtId="165" fontId="3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0" fontId="8" fillId="0" borderId="0" xfId="0" applyFont="1" applyFill="1" applyBorder="1"/>
    <xf numFmtId="164" fontId="8" fillId="0" borderId="0" xfId="0" applyNumberFormat="1" applyFont="1" applyFill="1" applyBorder="1"/>
    <xf numFmtId="164" fontId="8" fillId="0" borderId="0" xfId="1" applyNumberFormat="1" applyFont="1" applyFill="1" applyBorder="1"/>
    <xf numFmtId="43" fontId="8" fillId="0" borderId="0" xfId="0" applyNumberFormat="1" applyFont="1" applyFill="1" applyBorder="1"/>
    <xf numFmtId="16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164" fontId="2" fillId="4" borderId="1" xfId="1" applyNumberFormat="1" applyFont="1" applyFill="1" applyBorder="1"/>
  </cellXfs>
  <cellStyles count="6">
    <cellStyle name="Comma" xfId="1" builtinId="3"/>
    <cellStyle name="Normal" xfId="0" builtinId="0"/>
    <cellStyle name="Normal 10" xfId="3" xr:uid="{97FBE7F5-AA37-4FA6-830B-34B5C2C02B29}"/>
    <cellStyle name="Percent" xfId="2" builtinId="5"/>
    <cellStyle name="Percent 10" xfId="4" xr:uid="{69A045B0-5825-4F96-BBA7-415EF8CDB9AD}"/>
    <cellStyle name="Percent 2" xfId="5" xr:uid="{BA28AD7D-9B79-490F-8F61-1D7308E029EA}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p04092.000\Local%20Settings\Temporary%20Internet%20Files\OLK1AC\RECOV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/>
      <sheetData sheetId="1">
        <row r="216">
          <cell r="G216" t="str">
            <v>220000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7AF42-4062-4C90-BE26-28953DE430F9}">
  <sheetPr>
    <pageSetUpPr fitToPage="1"/>
  </sheetPr>
  <dimension ref="A1:XFD22"/>
  <sheetViews>
    <sheetView zoomScale="80" zoomScaleNormal="80" workbookViewId="0">
      <selection activeCell="G33" sqref="G33"/>
    </sheetView>
  </sheetViews>
  <sheetFormatPr defaultColWidth="9.109375" defaultRowHeight="13.2" x14ac:dyDescent="0.25"/>
  <cols>
    <col min="1" max="1" width="18.88671875" style="2" customWidth="1"/>
    <col min="2" max="2" width="20" style="2" customWidth="1"/>
    <col min="3" max="3" width="16.88671875" style="2" bestFit="1" customWidth="1"/>
    <col min="4" max="5" width="17.44140625" style="2" bestFit="1" customWidth="1"/>
    <col min="6" max="14" width="16.88671875" style="2" bestFit="1" customWidth="1"/>
    <col min="15" max="16384" width="9.109375" style="2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</row>
    <row r="4" spans="1:14" x14ac:dyDescent="0.25">
      <c r="A4" s="1" t="s">
        <v>3</v>
      </c>
    </row>
    <row r="6" spans="1:14" ht="15" customHeight="1" x14ac:dyDescent="0.25">
      <c r="A6" s="3" t="s">
        <v>4</v>
      </c>
      <c r="B6" s="4"/>
      <c r="C6" s="5" t="s">
        <v>73</v>
      </c>
      <c r="D6" s="5" t="s">
        <v>5</v>
      </c>
      <c r="E6" s="5" t="s">
        <v>6</v>
      </c>
      <c r="F6" s="6"/>
      <c r="G6" s="6"/>
      <c r="H6" s="6"/>
      <c r="I6" s="6"/>
      <c r="J6" s="6"/>
      <c r="K6" s="6"/>
      <c r="L6" s="6"/>
      <c r="M6" s="6"/>
      <c r="N6" s="6"/>
    </row>
    <row r="7" spans="1:14" ht="5.25" customHeight="1" x14ac:dyDescent="0.25">
      <c r="A7" s="1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 customHeight="1" x14ac:dyDescent="0.25">
      <c r="A8" s="7" t="s">
        <v>7</v>
      </c>
      <c r="B8" s="7" t="s">
        <v>8</v>
      </c>
      <c r="C8" s="8" t="s">
        <v>9</v>
      </c>
      <c r="D8" s="8" t="s">
        <v>9</v>
      </c>
      <c r="E8" s="8" t="s">
        <v>9</v>
      </c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9" t="s">
        <v>10</v>
      </c>
      <c r="B9" s="9" t="s">
        <v>11</v>
      </c>
      <c r="C9" s="10">
        <f>TransCedarSpring!AA44</f>
        <v>-36545.286780657858</v>
      </c>
      <c r="D9" s="10">
        <v>-36545.286780657858</v>
      </c>
      <c r="E9" s="10">
        <v>-25611.646092634204</v>
      </c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25">
      <c r="A10" s="9" t="s">
        <v>10</v>
      </c>
      <c r="B10" s="9" t="s">
        <v>12</v>
      </c>
      <c r="C10" s="10">
        <f>'Aeolus-Bridger'!AA44</f>
        <v>-424848.58296924183</v>
      </c>
      <c r="D10" s="10">
        <v>-424848.58296924183</v>
      </c>
      <c r="E10" s="10">
        <v>-300978.04769771459</v>
      </c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25">
      <c r="A11" s="9" t="s">
        <v>10</v>
      </c>
      <c r="B11" s="9" t="s">
        <v>13</v>
      </c>
      <c r="C11" s="10">
        <f>TransTBFlats!AA44</f>
        <v>41001.510401174848</v>
      </c>
      <c r="D11" s="10">
        <v>41001.510401174848</v>
      </c>
      <c r="E11" s="10">
        <v>48969.786483781107</v>
      </c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25">
      <c r="A12" s="9" t="s">
        <v>10</v>
      </c>
      <c r="B12" s="9" t="s">
        <v>14</v>
      </c>
      <c r="C12" s="10">
        <f>TransPryorMtn!AA44</f>
        <v>-6708.5732417729851</v>
      </c>
      <c r="D12" s="10">
        <v>-6708.5732417729851</v>
      </c>
      <c r="E12" s="10">
        <v>-5035.6254672433224</v>
      </c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25">
      <c r="A13" s="9" t="s">
        <v>15</v>
      </c>
      <c r="B13" s="9" t="s">
        <v>11</v>
      </c>
      <c r="C13" s="10">
        <f>'Cedar Springs'!AA44</f>
        <v>-146805.16953676866</v>
      </c>
      <c r="D13" s="10">
        <v>-146805.16953676866</v>
      </c>
      <c r="E13" s="10">
        <v>-65555.890283797897</v>
      </c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25">
      <c r="A14" s="9" t="s">
        <v>15</v>
      </c>
      <c r="B14" s="9" t="s">
        <v>16</v>
      </c>
      <c r="C14" s="10">
        <f>'Ekola Flats'!AA44</f>
        <v>-93057.989320915949</v>
      </c>
      <c r="D14" s="10">
        <v>-93057.989320915949</v>
      </c>
      <c r="E14" s="10">
        <v>9409.0237117805518</v>
      </c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25">
      <c r="A15" s="9" t="s">
        <v>15</v>
      </c>
      <c r="B15" s="9" t="s">
        <v>14</v>
      </c>
      <c r="C15" s="12">
        <f>'Pryor Mtn'!AA50</f>
        <v>-284534.03953984979</v>
      </c>
      <c r="D15" s="12">
        <v>-284534.03953984979</v>
      </c>
      <c r="E15" s="12">
        <v>-174352.53194371122</v>
      </c>
      <c r="F15" s="13"/>
      <c r="G15" s="13"/>
      <c r="H15" s="13"/>
      <c r="I15" s="13"/>
      <c r="J15" s="13"/>
      <c r="K15" s="13"/>
      <c r="L15" s="13"/>
      <c r="M15" s="13"/>
      <c r="N15" s="13"/>
    </row>
    <row r="16" spans="1:14" x14ac:dyDescent="0.25">
      <c r="A16" s="14" t="s">
        <v>15</v>
      </c>
      <c r="B16" s="14" t="s">
        <v>13</v>
      </c>
      <c r="C16" s="15">
        <f>'TB Flats'!AA50</f>
        <v>-855853.59029339883</v>
      </c>
      <c r="D16" s="12">
        <v>-864292.6435642225</v>
      </c>
      <c r="E16" s="12">
        <v>-644593.42805118544</v>
      </c>
      <c r="F16" s="11"/>
      <c r="G16" s="11"/>
      <c r="H16" s="11"/>
      <c r="I16" s="11"/>
      <c r="J16" s="11"/>
      <c r="K16" s="11"/>
      <c r="L16" s="11"/>
      <c r="M16" s="11"/>
      <c r="N16" s="11"/>
    </row>
    <row r="17" spans="1:14 16384:16384" x14ac:dyDescent="0.25">
      <c r="A17" s="9" t="s">
        <v>17</v>
      </c>
      <c r="B17" s="9" t="s">
        <v>18</v>
      </c>
      <c r="C17" s="10">
        <f>Dunlap!AA44</f>
        <v>-104588.40539801765</v>
      </c>
      <c r="D17" s="10">
        <v>-104588.40539801765</v>
      </c>
      <c r="E17" s="10">
        <v>-63267.241761966216</v>
      </c>
      <c r="F17" s="11"/>
      <c r="G17" s="11"/>
      <c r="H17" s="11"/>
      <c r="I17" s="11"/>
      <c r="J17" s="11"/>
      <c r="K17" s="11"/>
      <c r="L17" s="11"/>
      <c r="M17" s="11"/>
      <c r="N17" s="11"/>
    </row>
    <row r="18" spans="1:14 16384:16384" x14ac:dyDescent="0.25">
      <c r="A18" s="9" t="s">
        <v>17</v>
      </c>
      <c r="B18" s="9" t="s">
        <v>19</v>
      </c>
      <c r="C18" s="10">
        <f>FooteCreek!AA50</f>
        <v>-156923.16582435003</v>
      </c>
      <c r="D18" s="10">
        <v>-156923.16582435003</v>
      </c>
      <c r="E18" s="10">
        <v>-152208.18010610447</v>
      </c>
      <c r="F18" s="11"/>
      <c r="G18" s="11"/>
      <c r="H18" s="11"/>
      <c r="I18" s="11"/>
      <c r="J18" s="11"/>
      <c r="K18" s="11"/>
      <c r="L18" s="11"/>
      <c r="M18" s="11"/>
      <c r="N18" s="11"/>
    </row>
    <row r="19" spans="1:14 16384:16384" ht="6" customHeight="1" thickBot="1" x14ac:dyDescent="0.3"/>
    <row r="20" spans="1:14 16384:16384" ht="13.8" thickBot="1" x14ac:dyDescent="0.3">
      <c r="A20" s="16" t="s">
        <v>20</v>
      </c>
      <c r="B20" s="17"/>
      <c r="C20" s="18">
        <f>SUM(C9:C18)</f>
        <v>-2068863.2925037988</v>
      </c>
      <c r="D20" s="18">
        <v>-2077302.3457746226</v>
      </c>
      <c r="E20" s="18">
        <v>-1373223.7812087955</v>
      </c>
      <c r="F20" s="19"/>
      <c r="G20" s="19"/>
      <c r="H20" s="19"/>
      <c r="I20" s="19"/>
      <c r="J20" s="19"/>
      <c r="K20" s="19"/>
      <c r="L20" s="19"/>
      <c r="M20" s="19"/>
      <c r="N20" s="20"/>
      <c r="XFD20" s="19"/>
    </row>
    <row r="21" spans="1:14 16384:16384" x14ac:dyDescent="0.25">
      <c r="B21" s="105"/>
      <c r="C21" s="19"/>
      <c r="D21" s="19"/>
      <c r="E21" s="19"/>
    </row>
    <row r="22" spans="1:14 16384:16384" x14ac:dyDescent="0.25">
      <c r="B22" s="105"/>
      <c r="C22" s="19"/>
    </row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8157E-4592-4BB1-A2B4-C8489879EAD8}">
  <sheetPr>
    <tabColor rgb="FFFFFF0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7.33203125" style="2" customWidth="1"/>
    <col min="2" max="2" width="41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x14ac:dyDescent="0.25">
      <c r="A6" s="4" t="s">
        <v>23</v>
      </c>
      <c r="B6" s="4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6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103" t="s">
        <v>50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3"/>
      <c r="D16" s="93"/>
      <c r="E16" s="93"/>
      <c r="F16" s="93"/>
      <c r="G16" s="93"/>
      <c r="H16" s="93"/>
      <c r="I16" s="93"/>
      <c r="J16" s="93"/>
      <c r="K16" s="93"/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x14ac:dyDescent="0.25">
      <c r="A20" s="27">
        <f>MAX($A$8:A17)+1</f>
        <v>9</v>
      </c>
      <c r="B20" s="26" t="s">
        <v>34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x14ac:dyDescent="0.25">
      <c r="A24" s="4" t="s">
        <v>36</v>
      </c>
      <c r="B24" s="4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6"/>
    </row>
    <row r="25" spans="1:29" x14ac:dyDescent="0.25">
      <c r="A25" s="25"/>
      <c r="B25" s="26" t="s">
        <v>24</v>
      </c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MAX($A26:A$26)+1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MAX($A$26:A27)+1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MAX($A$26:A28)+1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4">
        <f>L16</f>
        <v>3.3046077296287953E-2</v>
      </c>
      <c r="M34" s="94">
        <f t="shared" ref="M34:AA34" si="0">M16</f>
        <v>3.3046077296287953E-2</v>
      </c>
      <c r="N34" s="94">
        <f t="shared" si="0"/>
        <v>3.3046077296287953E-2</v>
      </c>
      <c r="O34" s="94">
        <f t="shared" si="0"/>
        <v>3.3046077296287953E-2</v>
      </c>
      <c r="P34" s="94">
        <f t="shared" si="0"/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MAX($A$26:A31)+1</f>
        <v>16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MAX($A$26:A35)+1</f>
        <v>18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19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9" s="24" customFormat="1" x14ac:dyDescent="0.25">
      <c r="A42" s="21" t="s">
        <v>39</v>
      </c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s="24" customFormat="1" ht="13.8" thickBot="1" x14ac:dyDescent="0.3">
      <c r="A43" s="27">
        <f>MAX($A$8:A42)+1</f>
        <v>20</v>
      </c>
      <c r="B43" s="2" t="s">
        <v>40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C43" s="129"/>
    </row>
    <row r="44" spans="1:29" ht="13.8" thickBot="1" x14ac:dyDescent="0.3">
      <c r="A44" s="27">
        <f>MAX($A$8:A43)+1</f>
        <v>21</v>
      </c>
      <c r="B44" s="2" t="s">
        <v>41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-104588.40539801765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FB8E-F44C-4673-9E26-FF7BAB48D3B6}">
  <sheetPr>
    <tabColor rgb="FFFFFF00"/>
    <pageSetUpPr fitToPage="1"/>
  </sheetPr>
  <dimension ref="A1:AC54"/>
  <sheetViews>
    <sheetView tabSelected="1" zoomScale="70" zoomScaleNormal="70" workbookViewId="0">
      <pane xSplit="2" ySplit="6" topLeftCell="N23" activePane="bottomRight" state="frozen"/>
      <selection activeCell="G33" sqref="G33"/>
      <selection pane="topRight" activeCell="G33" sqref="G33"/>
      <selection pane="bottomLeft" activeCell="G33" sqref="G33"/>
      <selection pane="bottomRight" activeCell="P2" sqref="P2"/>
    </sheetView>
  </sheetViews>
  <sheetFormatPr defaultColWidth="9.109375" defaultRowHeight="13.2" outlineLevelCol="1" x14ac:dyDescent="0.25"/>
  <cols>
    <col min="1" max="1" width="6.44140625" style="2" customWidth="1"/>
    <col min="2" max="2" width="40.44140625" style="2" customWidth="1"/>
    <col min="3" max="15" width="15.33203125" style="2" hidden="1" customWidth="1" outlineLevel="1"/>
    <col min="16" max="16" width="16.554687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1.6640625" style="2" bestFit="1" customWidth="1"/>
    <col min="29" max="29" width="12.3320312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x14ac:dyDescent="0.25">
      <c r="A6" s="4" t="s">
        <v>23</v>
      </c>
      <c r="B6" s="4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6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104">
        <v>3.3046077296287953E-2</v>
      </c>
      <c r="N16" s="104">
        <v>3.3046077296287953E-2</v>
      </c>
      <c r="O16" s="104">
        <v>3.3046077296287953E-2</v>
      </c>
      <c r="P16" s="104">
        <v>4.8360784328803093E-2</v>
      </c>
      <c r="Q16" s="104">
        <v>4.8360784328803093E-2</v>
      </c>
      <c r="R16" s="104">
        <v>4.8360784328803093E-2</v>
      </c>
      <c r="S16" s="104">
        <v>4.8360784328803093E-2</v>
      </c>
      <c r="T16" s="104">
        <v>4.8360784328803093E-2</v>
      </c>
      <c r="U16" s="104">
        <v>4.8360784328803093E-2</v>
      </c>
      <c r="V16" s="104">
        <v>4.8360784328803093E-2</v>
      </c>
      <c r="W16" s="104">
        <v>4.8360784328803093E-2</v>
      </c>
      <c r="X16" s="104">
        <v>4.8360784328803093E-2</v>
      </c>
      <c r="Y16" s="104">
        <v>4.8360784328803093E-2</v>
      </c>
      <c r="Z16" s="104">
        <v>4.8360784328803093E-2</v>
      </c>
      <c r="AA16" s="10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x14ac:dyDescent="0.25">
      <c r="A24" s="4" t="s">
        <v>36</v>
      </c>
      <c r="B24" s="4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93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MAX($A$8:A30)+1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MAX($A$8:A31)+1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>O16</f>
        <v>3.3046077296287953E-2</v>
      </c>
      <c r="P34" s="94">
        <f t="shared" ref="P34:AA34" si="0">P16</f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x14ac:dyDescent="0.25">
      <c r="A42" s="27">
        <f>MAX($A$8:A41)+1</f>
        <v>21</v>
      </c>
      <c r="B42" s="29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:29" x14ac:dyDescent="0.25">
      <c r="A43" s="27"/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4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9" x14ac:dyDescent="0.25">
      <c r="A44" s="27">
        <f>MAX($A$8:A43)+1</f>
        <v>22</v>
      </c>
      <c r="B44" s="29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9" x14ac:dyDescent="0.25">
      <c r="A45" s="27">
        <f>MAX($A$8:A44)+1</f>
        <v>23</v>
      </c>
      <c r="B45" s="29" t="s">
        <v>48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38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9" s="1" customFormat="1" x14ac:dyDescent="0.25">
      <c r="A46" s="27">
        <f>MAX($A$8:A45)+1</f>
        <v>24</v>
      </c>
      <c r="B46" s="1" t="s">
        <v>49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C46" s="137"/>
    </row>
    <row r="47" spans="1:29" x14ac:dyDescent="0.25">
      <c r="A47" s="2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9" s="24" customFormat="1" x14ac:dyDescent="0.25">
      <c r="A48" s="21" t="s">
        <v>39</v>
      </c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35"/>
      <c r="N48" s="35"/>
      <c r="O48" s="35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9"/>
    </row>
    <row r="49" spans="1:27" ht="13.8" thickBot="1" x14ac:dyDescent="0.3">
      <c r="A49" s="27">
        <f>MAX($A$8:A48)+1</f>
        <v>25</v>
      </c>
      <c r="B49" s="2" t="s">
        <v>40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</row>
    <row r="50" spans="1:27" ht="13.8" thickBot="1" x14ac:dyDescent="0.3">
      <c r="A50" s="27">
        <f>MAX($A$8:A49)+1</f>
        <v>26</v>
      </c>
      <c r="B50" s="2" t="s">
        <v>41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38">
        <v>-156923.16582435003</v>
      </c>
    </row>
    <row r="52" spans="1:27" x14ac:dyDescent="0.25">
      <c r="B52" s="39" t="s">
        <v>42</v>
      </c>
      <c r="P52" s="40">
        <v>7.8111041399714837E-2</v>
      </c>
    </row>
    <row r="54" spans="1:27" x14ac:dyDescent="0.25">
      <c r="Q54" s="42"/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368E2-E518-4CDB-BE10-93A338F5C477}">
  <sheetPr>
    <pageSetUpPr fitToPage="1"/>
  </sheetPr>
  <dimension ref="A1:H35"/>
  <sheetViews>
    <sheetView zoomScale="80" zoomScaleNormal="80" workbookViewId="0">
      <selection activeCell="G33" sqref="G33"/>
    </sheetView>
  </sheetViews>
  <sheetFormatPr defaultColWidth="9.109375" defaultRowHeight="13.2" x14ac:dyDescent="0.25"/>
  <cols>
    <col min="1" max="1" width="26" style="51" customWidth="1"/>
    <col min="2" max="4" width="13.6640625" style="51" customWidth="1"/>
    <col min="5" max="5" width="3.109375" style="51" customWidth="1"/>
    <col min="6" max="6" width="13.6640625" style="51" customWidth="1"/>
    <col min="7" max="7" width="4.44140625" style="51" customWidth="1"/>
    <col min="8" max="8" width="10.5546875" style="51" customWidth="1"/>
    <col min="9" max="13" width="14.33203125" style="51" customWidth="1"/>
    <col min="14" max="16384" width="9.109375" style="51"/>
  </cols>
  <sheetData>
    <row r="1" spans="1:8" x14ac:dyDescent="0.25">
      <c r="A1" s="48" t="s">
        <v>0</v>
      </c>
      <c r="B1" s="49"/>
      <c r="C1" s="49"/>
      <c r="D1" s="49"/>
      <c r="E1" s="49"/>
      <c r="F1" s="49"/>
      <c r="G1" s="50"/>
    </row>
    <row r="2" spans="1:8" x14ac:dyDescent="0.25">
      <c r="A2" s="52" t="s">
        <v>1</v>
      </c>
      <c r="G2" s="53"/>
      <c r="H2" s="54"/>
    </row>
    <row r="3" spans="1:8" x14ac:dyDescent="0.25">
      <c r="A3" s="52" t="s">
        <v>21</v>
      </c>
      <c r="G3" s="53"/>
      <c r="H3" s="55"/>
    </row>
    <row r="4" spans="1:8" x14ac:dyDescent="0.25">
      <c r="A4" s="52" t="s">
        <v>51</v>
      </c>
      <c r="G4" s="53"/>
      <c r="H4" s="55"/>
    </row>
    <row r="5" spans="1:8" ht="26.4" x14ac:dyDescent="0.25">
      <c r="A5" s="56"/>
      <c r="B5" s="57" t="s">
        <v>52</v>
      </c>
      <c r="C5" s="58" t="s">
        <v>53</v>
      </c>
      <c r="D5" s="58" t="s">
        <v>54</v>
      </c>
      <c r="E5" s="54"/>
      <c r="F5" s="57" t="s">
        <v>55</v>
      </c>
      <c r="G5" s="53"/>
      <c r="H5" s="55"/>
    </row>
    <row r="6" spans="1:8" x14ac:dyDescent="0.25">
      <c r="A6" s="56"/>
      <c r="B6" s="55">
        <v>0.50880000000000003</v>
      </c>
      <c r="C6" s="55">
        <v>4.9200000000000001E-2</v>
      </c>
      <c r="D6" s="55">
        <f>B6*C6</f>
        <v>2.5032960000000003E-2</v>
      </c>
      <c r="E6" s="55"/>
      <c r="F6" s="59">
        <f>D6</f>
        <v>2.5032960000000003E-2</v>
      </c>
      <c r="G6" s="53"/>
      <c r="H6" s="55"/>
    </row>
    <row r="7" spans="1:8" x14ac:dyDescent="0.25">
      <c r="A7" s="60" t="s">
        <v>56</v>
      </c>
      <c r="B7" s="55">
        <v>2.0000000000000001E-4</v>
      </c>
      <c r="C7" s="55">
        <v>6.7500000000000004E-2</v>
      </c>
      <c r="D7" s="55">
        <f t="shared" ref="D7:D8" si="0">B7*C7</f>
        <v>1.3500000000000001E-5</v>
      </c>
      <c r="E7" s="55"/>
      <c r="F7" s="59">
        <f>D7*$F$13</f>
        <v>1.7088607594936708E-5</v>
      </c>
      <c r="G7" s="53"/>
      <c r="H7" s="55"/>
    </row>
    <row r="8" spans="1:8" x14ac:dyDescent="0.25">
      <c r="A8" s="60" t="s">
        <v>57</v>
      </c>
      <c r="B8" s="55">
        <v>0.49099999999999999</v>
      </c>
      <c r="C8" s="55">
        <v>9.5000000000000001E-2</v>
      </c>
      <c r="D8" s="55">
        <f t="shared" si="0"/>
        <v>4.6644999999999999E-2</v>
      </c>
      <c r="E8" s="55"/>
      <c r="F8" s="59">
        <f>D8*$F$13</f>
        <v>5.9044303797468348E-2</v>
      </c>
      <c r="G8" s="53"/>
      <c r="H8" s="55"/>
    </row>
    <row r="9" spans="1:8" ht="13.8" thickBot="1" x14ac:dyDescent="0.3">
      <c r="A9" s="61"/>
      <c r="B9" s="62">
        <f>SUM(B6:B8)</f>
        <v>1</v>
      </c>
      <c r="C9" s="63"/>
      <c r="D9" s="62">
        <f>SUM(D6:D8)</f>
        <v>7.1691459999999999E-2</v>
      </c>
      <c r="E9" s="64"/>
      <c r="F9" s="65">
        <f>SUM(F6:F8)</f>
        <v>8.4094352405063286E-2</v>
      </c>
      <c r="G9" s="66"/>
      <c r="H9" s="67"/>
    </row>
    <row r="10" spans="1:8" ht="13.8" thickBot="1" x14ac:dyDescent="0.3">
      <c r="A10" s="68"/>
      <c r="B10" s="69"/>
      <c r="C10" s="69"/>
      <c r="D10" s="69"/>
      <c r="E10" s="69"/>
      <c r="F10" s="69"/>
      <c r="G10" s="70"/>
    </row>
    <row r="12" spans="1:8" x14ac:dyDescent="0.25">
      <c r="A12" s="2" t="s">
        <v>58</v>
      </c>
      <c r="B12" s="2"/>
      <c r="C12" s="2"/>
      <c r="D12" s="2"/>
      <c r="E12" s="71"/>
      <c r="F12" s="72">
        <v>0.21</v>
      </c>
      <c r="G12" s="2"/>
    </row>
    <row r="13" spans="1:8" x14ac:dyDescent="0.25">
      <c r="A13" s="2" t="s">
        <v>59</v>
      </c>
      <c r="B13" s="71"/>
      <c r="C13" s="2"/>
      <c r="D13" s="2"/>
      <c r="E13" s="71"/>
      <c r="F13" s="71">
        <f>1/(1-F12)</f>
        <v>1.2658227848101264</v>
      </c>
      <c r="G13" s="2"/>
    </row>
    <row r="14" spans="1:8" x14ac:dyDescent="0.25">
      <c r="A14" s="2" t="s">
        <v>60</v>
      </c>
      <c r="B14" s="71"/>
      <c r="C14" s="2"/>
      <c r="D14" s="2"/>
      <c r="E14" s="71"/>
      <c r="F14" s="71">
        <f>1/C34</f>
        <v>1.3277567549624909</v>
      </c>
      <c r="G14" s="2"/>
    </row>
    <row r="16" spans="1:8" x14ac:dyDescent="0.25">
      <c r="A16" s="73" t="s">
        <v>60</v>
      </c>
      <c r="B16" s="74"/>
      <c r="C16" s="29"/>
    </row>
    <row r="17" spans="1:4" x14ac:dyDescent="0.25">
      <c r="A17" s="29" t="s">
        <v>61</v>
      </c>
      <c r="B17" s="29"/>
      <c r="C17" s="75">
        <v>1</v>
      </c>
    </row>
    <row r="18" spans="1:4" x14ac:dyDescent="0.25">
      <c r="A18" s="29"/>
      <c r="B18" s="29"/>
      <c r="C18" s="75"/>
    </row>
    <row r="19" spans="1:4" x14ac:dyDescent="0.25">
      <c r="A19" s="29" t="s">
        <v>62</v>
      </c>
      <c r="B19" s="29"/>
      <c r="C19" s="75"/>
      <c r="D19" s="76" t="s">
        <v>63</v>
      </c>
    </row>
    <row r="20" spans="1:4" x14ac:dyDescent="0.25">
      <c r="A20" s="29" t="s">
        <v>64</v>
      </c>
      <c r="B20" s="29"/>
      <c r="C20" s="77">
        <v>5.1435834186224598E-3</v>
      </c>
      <c r="D20" s="43">
        <f>C20*1/(1-(SUM($C$20:$C$24)))</f>
        <v>5.3952365864035796E-3</v>
      </c>
    </row>
    <row r="21" spans="1:4" x14ac:dyDescent="0.25">
      <c r="A21" s="29" t="s">
        <v>65</v>
      </c>
      <c r="B21" s="29"/>
      <c r="C21" s="77">
        <v>2E-3</v>
      </c>
      <c r="D21" s="43">
        <f t="shared" ref="D21:D24" si="1">C21*1/(1-(SUM($C$20:$C$24)))</f>
        <v>2.0978513022147181E-3</v>
      </c>
    </row>
    <row r="22" spans="1:4" x14ac:dyDescent="0.25">
      <c r="A22" s="29" t="s">
        <v>66</v>
      </c>
      <c r="B22" s="29"/>
      <c r="C22" s="77">
        <v>3.95E-2</v>
      </c>
      <c r="D22" s="43">
        <f t="shared" si="1"/>
        <v>4.1432563218740684E-2</v>
      </c>
    </row>
    <row r="23" spans="1:4" x14ac:dyDescent="0.25">
      <c r="A23" s="29" t="s">
        <v>67</v>
      </c>
      <c r="B23" s="29"/>
      <c r="C23" s="77">
        <v>0</v>
      </c>
      <c r="D23" s="43">
        <f t="shared" si="1"/>
        <v>0</v>
      </c>
    </row>
    <row r="24" spans="1:4" x14ac:dyDescent="0.25">
      <c r="A24" s="29" t="s">
        <v>68</v>
      </c>
      <c r="B24" s="29"/>
      <c r="C24" s="78">
        <v>0</v>
      </c>
      <c r="D24" s="79">
        <f t="shared" si="1"/>
        <v>0</v>
      </c>
    </row>
    <row r="25" spans="1:4" x14ac:dyDescent="0.25">
      <c r="A25" s="29"/>
      <c r="B25" s="29"/>
      <c r="C25" s="75"/>
    </row>
    <row r="26" spans="1:4" x14ac:dyDescent="0.25">
      <c r="A26" s="29" t="s">
        <v>69</v>
      </c>
      <c r="B26" s="29"/>
      <c r="C26" s="80">
        <f>C17-SUM(C19:C24)</f>
        <v>0.95335641658137749</v>
      </c>
      <c r="D26" s="80">
        <f>C17-SUM(D19:D24)</f>
        <v>0.95107434889264097</v>
      </c>
    </row>
    <row r="27" spans="1:4" x14ac:dyDescent="0.25">
      <c r="A27" s="29"/>
      <c r="B27" s="29"/>
      <c r="C27" s="75"/>
    </row>
    <row r="28" spans="1:4" x14ac:dyDescent="0.25">
      <c r="A28" s="29" t="s">
        <v>70</v>
      </c>
      <c r="B28" s="29"/>
      <c r="C28" s="81">
        <v>0</v>
      </c>
      <c r="D28" s="81">
        <v>0</v>
      </c>
    </row>
    <row r="29" spans="1:4" x14ac:dyDescent="0.25">
      <c r="A29" s="29"/>
      <c r="B29" s="29"/>
      <c r="C29" s="75"/>
    </row>
    <row r="30" spans="1:4" x14ac:dyDescent="0.25">
      <c r="A30" s="29" t="s">
        <v>69</v>
      </c>
      <c r="B30" s="29"/>
      <c r="C30" s="80">
        <f>C26-C28</f>
        <v>0.95335641658137749</v>
      </c>
      <c r="D30" s="80">
        <f>D26-D28</f>
        <v>0.95107434889264097</v>
      </c>
    </row>
    <row r="31" spans="1:4" x14ac:dyDescent="0.25">
      <c r="A31" s="29"/>
      <c r="B31" s="29"/>
      <c r="C31" s="75"/>
    </row>
    <row r="32" spans="1:4" x14ac:dyDescent="0.25">
      <c r="A32" s="29" t="s">
        <v>71</v>
      </c>
      <c r="B32" s="29"/>
      <c r="C32" s="81">
        <f>C30*0.21</f>
        <v>0.20020484748208928</v>
      </c>
      <c r="D32" s="81">
        <f>D30*0.21</f>
        <v>0.19972561326745461</v>
      </c>
    </row>
    <row r="33" spans="1:4" x14ac:dyDescent="0.25">
      <c r="A33" s="29"/>
      <c r="B33" s="29"/>
      <c r="C33" s="82"/>
    </row>
    <row r="34" spans="1:4" ht="13.8" thickBot="1" x14ac:dyDescent="0.3">
      <c r="A34" s="29" t="s">
        <v>72</v>
      </c>
      <c r="B34" s="29"/>
      <c r="C34" s="83">
        <f>ROUND(C30-C32,5)</f>
        <v>0.75314999999999999</v>
      </c>
      <c r="D34" s="83">
        <f>ROUND(D30-D32,5)</f>
        <v>0.75134999999999996</v>
      </c>
    </row>
    <row r="35" spans="1:4" ht="13.8" thickTop="1" x14ac:dyDescent="0.25"/>
  </sheetData>
  <pageMargins left="0.7" right="0.7" top="0.75" bottom="0.75" header="0.3" footer="0.3"/>
  <pageSetup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032C-6E02-4F1D-BBAD-68C2EC991180}">
  <sheetPr>
    <tabColor rgb="FFFFC000"/>
    <pageSetUpPr fitToPage="1"/>
  </sheetPr>
  <dimension ref="A1:AC46"/>
  <sheetViews>
    <sheetView zoomScale="60" zoomScaleNormal="60" workbookViewId="0">
      <pane xSplit="2" ySplit="6" topLeftCell="P7" activePane="bottomRight" state="frozen"/>
      <selection activeCell="G33" sqref="G33"/>
      <selection pane="topRight" activeCell="G33" sqref="G33"/>
      <selection pane="bottomLeft" activeCell="G33" sqref="G33"/>
      <selection pane="bottomRight" activeCell="Q1" sqref="Q1"/>
    </sheetView>
  </sheetViews>
  <sheetFormatPr defaultColWidth="9.109375" defaultRowHeight="13.2" outlineLevelCol="1" x14ac:dyDescent="0.25"/>
  <cols>
    <col min="1" max="1" width="9.5546875" style="2" customWidth="1"/>
    <col min="2" max="2" width="42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1" t="s">
        <v>0</v>
      </c>
      <c r="Q1" s="2" t="s">
        <v>74</v>
      </c>
    </row>
    <row r="2" spans="1:29" x14ac:dyDescent="0.25">
      <c r="A2" s="1" t="s">
        <v>1</v>
      </c>
    </row>
    <row r="3" spans="1:29" x14ac:dyDescent="0.25">
      <c r="A3" s="1" t="s">
        <v>21</v>
      </c>
    </row>
    <row r="4" spans="1:29" x14ac:dyDescent="0.25">
      <c r="A4" s="1" t="s">
        <v>22</v>
      </c>
    </row>
    <row r="6" spans="1:29" s="99" customFormat="1" x14ac:dyDescent="0.25">
      <c r="A6" s="96" t="s">
        <v>23</v>
      </c>
      <c r="B6" s="97"/>
      <c r="C6" s="98">
        <v>43800</v>
      </c>
      <c r="D6" s="98">
        <v>43831</v>
      </c>
      <c r="E6" s="98">
        <v>43862</v>
      </c>
      <c r="F6" s="98">
        <v>43891</v>
      </c>
      <c r="G6" s="98">
        <v>43922</v>
      </c>
      <c r="H6" s="98">
        <v>43952</v>
      </c>
      <c r="I6" s="98">
        <v>43983</v>
      </c>
      <c r="J6" s="98">
        <v>44013</v>
      </c>
      <c r="K6" s="98">
        <v>44044</v>
      </c>
      <c r="L6" s="98">
        <v>44075</v>
      </c>
      <c r="M6" s="98">
        <v>44105</v>
      </c>
      <c r="N6" s="98">
        <v>44136</v>
      </c>
      <c r="O6" s="98">
        <v>44166</v>
      </c>
      <c r="P6" s="98">
        <v>44197</v>
      </c>
      <c r="Q6" s="98">
        <v>44228</v>
      </c>
      <c r="R6" s="98">
        <v>44256</v>
      </c>
      <c r="S6" s="98">
        <v>44287</v>
      </c>
      <c r="T6" s="98">
        <v>44317</v>
      </c>
      <c r="U6" s="98">
        <v>44348</v>
      </c>
      <c r="V6" s="98">
        <v>44378</v>
      </c>
      <c r="W6" s="98">
        <v>44409</v>
      </c>
      <c r="X6" s="98">
        <v>44440</v>
      </c>
      <c r="Y6" s="98">
        <v>44470</v>
      </c>
      <c r="Z6" s="98">
        <v>44501</v>
      </c>
      <c r="AA6" s="98">
        <v>44531</v>
      </c>
      <c r="AC6" s="136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93">
        <f t="shared" ref="C14:O14" si="0">C11*C13/12</f>
        <v>0</v>
      </c>
      <c r="D14" s="93">
        <f t="shared" si="0"/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93">
        <f t="shared" si="0"/>
        <v>0</v>
      </c>
      <c r="J14" s="93">
        <f t="shared" si="0"/>
        <v>0</v>
      </c>
      <c r="K14" s="93">
        <f t="shared" si="0"/>
        <v>0</v>
      </c>
      <c r="L14" s="93">
        <f t="shared" si="0"/>
        <v>0</v>
      </c>
      <c r="M14" s="93">
        <f t="shared" si="0"/>
        <v>0</v>
      </c>
      <c r="N14" s="93">
        <f t="shared" si="0"/>
        <v>0</v>
      </c>
      <c r="O14" s="93">
        <f t="shared" si="0"/>
        <v>0</v>
      </c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x14ac:dyDescent="0.25">
      <c r="A25" s="25"/>
      <c r="B25" s="26" t="s">
        <v>24</v>
      </c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37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MAX($A$26:A33)+1</f>
        <v>17</v>
      </c>
      <c r="B34" s="88" t="s">
        <v>31</v>
      </c>
      <c r="C34" s="94">
        <f t="shared" ref="C34:AA34" si="1">C16</f>
        <v>1.7471090080963977E-2</v>
      </c>
      <c r="D34" s="94">
        <f t="shared" si="1"/>
        <v>1.7471090080963977E-2</v>
      </c>
      <c r="E34" s="94">
        <f t="shared" si="1"/>
        <v>1.7471090080963977E-2</v>
      </c>
      <c r="F34" s="94">
        <f t="shared" si="1"/>
        <v>1.7471090080963977E-2</v>
      </c>
      <c r="G34" s="94">
        <f t="shared" si="1"/>
        <v>1.7471090080963977E-2</v>
      </c>
      <c r="H34" s="94">
        <f t="shared" si="1"/>
        <v>1.7471090080963977E-2</v>
      </c>
      <c r="I34" s="94">
        <f t="shared" si="1"/>
        <v>1.7471090080963977E-2</v>
      </c>
      <c r="J34" s="94">
        <f t="shared" si="1"/>
        <v>1.7471090080963977E-2</v>
      </c>
      <c r="K34" s="94">
        <f t="shared" si="1"/>
        <v>1.7471090080963977E-2</v>
      </c>
      <c r="L34" s="94">
        <f t="shared" si="1"/>
        <v>1.7471090080963977E-2</v>
      </c>
      <c r="M34" s="94">
        <f t="shared" si="1"/>
        <v>1.7471090080963977E-2</v>
      </c>
      <c r="N34" s="94">
        <f t="shared" si="1"/>
        <v>1.7471090080963977E-2</v>
      </c>
      <c r="O34" s="94">
        <f t="shared" si="1"/>
        <v>1.7471090080963977E-2</v>
      </c>
      <c r="P34" s="94">
        <f t="shared" si="1"/>
        <v>1.7132074209012617E-2</v>
      </c>
      <c r="Q34" s="94">
        <f t="shared" si="1"/>
        <v>1.7132074209012617E-2</v>
      </c>
      <c r="R34" s="94">
        <f t="shared" si="1"/>
        <v>1.7132074209012617E-2</v>
      </c>
      <c r="S34" s="94">
        <f t="shared" si="1"/>
        <v>1.7132074209012617E-2</v>
      </c>
      <c r="T34" s="94">
        <f t="shared" si="1"/>
        <v>1.7132074209012617E-2</v>
      </c>
      <c r="U34" s="94">
        <f t="shared" si="1"/>
        <v>1.7132074209012617E-2</v>
      </c>
      <c r="V34" s="94">
        <f t="shared" si="1"/>
        <v>1.7132074209012617E-2</v>
      </c>
      <c r="W34" s="94">
        <f t="shared" si="1"/>
        <v>1.7132074209012617E-2</v>
      </c>
      <c r="X34" s="94">
        <f t="shared" si="1"/>
        <v>1.7132074209012617E-2</v>
      </c>
      <c r="Y34" s="94">
        <f t="shared" si="1"/>
        <v>1.7132074209012617E-2</v>
      </c>
      <c r="Z34" s="94">
        <f t="shared" si="1"/>
        <v>1.7132074209012617E-2</v>
      </c>
      <c r="AA34" s="94">
        <f t="shared" si="1"/>
        <v>1.7132074209012617E-2</v>
      </c>
      <c r="AC34" s="131"/>
    </row>
    <row r="35" spans="1:29" s="88" customFormat="1" x14ac:dyDescent="0.25">
      <c r="A35" s="101">
        <f>MAX($A$26:A34)+1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MAX($A$26:A35)+1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s="88" customFormat="1" x14ac:dyDescent="0.25">
      <c r="A40" s="101">
        <f>MAX($A$8:A39)+1</f>
        <v>20</v>
      </c>
      <c r="B40" s="87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C40" s="131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-36545.286780657858</v>
      </c>
    </row>
    <row r="46" spans="1:29" x14ac:dyDescent="0.25">
      <c r="B46" s="39" t="s">
        <v>42</v>
      </c>
      <c r="P46" s="40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D662-9D10-48BD-BF8D-980E342C81AF}">
  <sheetPr>
    <tabColor rgb="FFFFC00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7.88671875" style="2" customWidth="1"/>
    <col min="2" max="2" width="39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10.88671875" style="2" bestFit="1" customWidth="1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x14ac:dyDescent="0.25">
      <c r="A7" s="25"/>
      <c r="B7" s="26" t="s">
        <v>24</v>
      </c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3"/>
    </row>
    <row r="12" spans="1:29" s="88" customFormat="1" x14ac:dyDescent="0.25">
      <c r="A12" s="101"/>
      <c r="AC12" s="134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2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2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93"/>
      <c r="AC20" s="131"/>
    </row>
    <row r="21" spans="1:29" s="88" customFormat="1" x14ac:dyDescent="0.25">
      <c r="A21" s="101"/>
      <c r="B21" s="8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C21" s="131"/>
    </row>
    <row r="22" spans="1:29" s="88" customFormat="1" x14ac:dyDescent="0.25">
      <c r="A22" s="101">
        <f>MAX($A$8:A21)+1</f>
        <v>10</v>
      </c>
      <c r="B22" s="87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2"/>
      <c r="AC22" s="131"/>
    </row>
    <row r="23" spans="1:29" s="88" customFormat="1" x14ac:dyDescent="0.25">
      <c r="A23" s="101"/>
      <c r="B23" s="8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C23" s="131"/>
    </row>
    <row r="24" spans="1:29" s="99" customFormat="1" x14ac:dyDescent="0.25">
      <c r="A24" s="96" t="s">
        <v>36</v>
      </c>
      <c r="B24" s="97"/>
      <c r="C24" s="98">
        <v>43800</v>
      </c>
      <c r="D24" s="98">
        <v>43831</v>
      </c>
      <c r="E24" s="98">
        <v>43862</v>
      </c>
      <c r="F24" s="98">
        <v>43891</v>
      </c>
      <c r="G24" s="98">
        <v>43922</v>
      </c>
      <c r="H24" s="98">
        <v>43952</v>
      </c>
      <c r="I24" s="98">
        <v>43983</v>
      </c>
      <c r="J24" s="98">
        <v>44013</v>
      </c>
      <c r="K24" s="98">
        <v>44044</v>
      </c>
      <c r="L24" s="98">
        <v>44075</v>
      </c>
      <c r="M24" s="98">
        <v>44105</v>
      </c>
      <c r="N24" s="98">
        <v>44136</v>
      </c>
      <c r="O24" s="98">
        <v>44166</v>
      </c>
      <c r="P24" s="98">
        <v>44197</v>
      </c>
      <c r="Q24" s="98">
        <v>44228</v>
      </c>
      <c r="R24" s="98">
        <v>44256</v>
      </c>
      <c r="S24" s="98">
        <v>44287</v>
      </c>
      <c r="T24" s="98">
        <v>44317</v>
      </c>
      <c r="U24" s="98">
        <v>44348</v>
      </c>
      <c r="V24" s="98">
        <v>44378</v>
      </c>
      <c r="W24" s="98">
        <v>44409</v>
      </c>
      <c r="X24" s="98">
        <v>44440</v>
      </c>
      <c r="Y24" s="98">
        <v>44470</v>
      </c>
      <c r="Z24" s="98">
        <v>44501</v>
      </c>
      <c r="AA24" s="98">
        <v>44531</v>
      </c>
      <c r="AC24" s="13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 t="shared" ref="C34:Z34" si="0">C16</f>
        <v>1.7471090080963977E-2</v>
      </c>
      <c r="D34" s="94">
        <f t="shared" si="0"/>
        <v>1.7471090080963977E-2</v>
      </c>
      <c r="E34" s="94">
        <f t="shared" si="0"/>
        <v>1.7471090080963977E-2</v>
      </c>
      <c r="F34" s="94">
        <f t="shared" si="0"/>
        <v>1.7471090080963977E-2</v>
      </c>
      <c r="G34" s="94">
        <f t="shared" si="0"/>
        <v>1.7471090080963977E-2</v>
      </c>
      <c r="H34" s="94">
        <f t="shared" si="0"/>
        <v>1.7471090080963977E-2</v>
      </c>
      <c r="I34" s="94">
        <f t="shared" si="0"/>
        <v>1.7471090080963977E-2</v>
      </c>
      <c r="J34" s="94">
        <f t="shared" si="0"/>
        <v>1.7471090080963977E-2</v>
      </c>
      <c r="K34" s="94">
        <f t="shared" si="0"/>
        <v>1.7471090080963977E-2</v>
      </c>
      <c r="L34" s="94">
        <f t="shared" si="0"/>
        <v>1.7471090080963977E-2</v>
      </c>
      <c r="M34" s="94">
        <f t="shared" si="0"/>
        <v>1.7471090080963977E-2</v>
      </c>
      <c r="N34" s="94">
        <f t="shared" si="0"/>
        <v>1.7471090080963977E-2</v>
      </c>
      <c r="O34" s="94">
        <f t="shared" si="0"/>
        <v>1.7471090080963977E-2</v>
      </c>
      <c r="P34" s="94">
        <f t="shared" si="0"/>
        <v>1.7132074209012617E-2</v>
      </c>
      <c r="Q34" s="94">
        <f t="shared" si="0"/>
        <v>1.7132074209012617E-2</v>
      </c>
      <c r="R34" s="94">
        <f t="shared" si="0"/>
        <v>1.7132074209012617E-2</v>
      </c>
      <c r="S34" s="94">
        <f t="shared" si="0"/>
        <v>1.7132074209012617E-2</v>
      </c>
      <c r="T34" s="94">
        <f t="shared" si="0"/>
        <v>1.7132074209012617E-2</v>
      </c>
      <c r="U34" s="94">
        <f t="shared" si="0"/>
        <v>1.7132074209012617E-2</v>
      </c>
      <c r="V34" s="94">
        <f t="shared" si="0"/>
        <v>1.7132074209012617E-2</v>
      </c>
      <c r="W34" s="94">
        <f t="shared" si="0"/>
        <v>1.7132074209012617E-2</v>
      </c>
      <c r="X34" s="94">
        <f t="shared" si="0"/>
        <v>1.7132074209012617E-2</v>
      </c>
      <c r="Y34" s="94">
        <f t="shared" si="0"/>
        <v>1.7132074209012617E-2</v>
      </c>
      <c r="Z34" s="94">
        <f t="shared" si="0"/>
        <v>1.7132074209012617E-2</v>
      </c>
      <c r="AA34" s="94">
        <f>AA16</f>
        <v>1.7132074209012617E-2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-424848.58296924183</v>
      </c>
    </row>
    <row r="46" spans="1:29" x14ac:dyDescent="0.25">
      <c r="B46" s="39" t="s">
        <v>42</v>
      </c>
      <c r="P46" s="40">
        <v>7.8111041399714837E-2</v>
      </c>
    </row>
  </sheetData>
  <pageMargins left="0.7" right="0.7" top="0.75" bottom="0.75" header="0.3" footer="0.3"/>
  <pageSetup scale="53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43F1-54BB-4551-A64C-9DEB28701652}">
  <sheetPr>
    <tabColor rgb="FFFFC000"/>
    <pageSetUpPr fitToPage="1"/>
  </sheetPr>
  <dimension ref="A1:AC46"/>
  <sheetViews>
    <sheetView topLeftCell="A2" zoomScale="60" zoomScaleNormal="60" workbookViewId="0">
      <selection activeCell="Q2" sqref="Q2"/>
    </sheetView>
  </sheetViews>
  <sheetFormatPr defaultColWidth="9.109375" defaultRowHeight="13.2" outlineLevelCol="1" x14ac:dyDescent="0.25"/>
  <cols>
    <col min="1" max="1" width="9.33203125" style="2" customWidth="1"/>
    <col min="2" max="2" width="41.66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</row>
    <row r="2" spans="1:29" x14ac:dyDescent="0.25">
      <c r="A2" s="41" t="s">
        <v>1</v>
      </c>
      <c r="Q2" s="2" t="s">
        <v>74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s="88" customFormat="1" x14ac:dyDescent="0.25">
      <c r="A21" s="101"/>
      <c r="B21" s="8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C21" s="131"/>
    </row>
    <row r="22" spans="1:29" s="88" customFormat="1" x14ac:dyDescent="0.25">
      <c r="A22" s="101">
        <f>MAX($A$8:A21)+1</f>
        <v>10</v>
      </c>
      <c r="B22" s="87" t="s">
        <v>35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C22" s="131"/>
    </row>
    <row r="23" spans="1:29" s="88" customFormat="1" x14ac:dyDescent="0.25">
      <c r="A23" s="101"/>
      <c r="B23" s="8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C23" s="131"/>
    </row>
    <row r="24" spans="1:29" s="99" customFormat="1" x14ac:dyDescent="0.25">
      <c r="A24" s="96" t="s">
        <v>36</v>
      </c>
      <c r="B24" s="97"/>
      <c r="C24" s="98">
        <v>43800</v>
      </c>
      <c r="D24" s="98">
        <v>43831</v>
      </c>
      <c r="E24" s="98">
        <v>43862</v>
      </c>
      <c r="F24" s="98">
        <v>43891</v>
      </c>
      <c r="G24" s="98">
        <v>43922</v>
      </c>
      <c r="H24" s="98">
        <v>43952</v>
      </c>
      <c r="I24" s="98">
        <v>43983</v>
      </c>
      <c r="J24" s="98">
        <v>44013</v>
      </c>
      <c r="K24" s="98">
        <v>44044</v>
      </c>
      <c r="L24" s="98">
        <v>44075</v>
      </c>
      <c r="M24" s="98">
        <v>44105</v>
      </c>
      <c r="N24" s="98">
        <v>44136</v>
      </c>
      <c r="O24" s="98">
        <v>44166</v>
      </c>
      <c r="P24" s="98">
        <v>44197</v>
      </c>
      <c r="Q24" s="98">
        <v>44228</v>
      </c>
      <c r="R24" s="98">
        <v>44256</v>
      </c>
      <c r="S24" s="98">
        <v>44287</v>
      </c>
      <c r="T24" s="98">
        <v>44317</v>
      </c>
      <c r="U24" s="98">
        <v>44348</v>
      </c>
      <c r="V24" s="98">
        <v>44378</v>
      </c>
      <c r="W24" s="98">
        <v>44409</v>
      </c>
      <c r="X24" s="98">
        <v>44440</v>
      </c>
      <c r="Y24" s="98">
        <v>44470</v>
      </c>
      <c r="Z24" s="98">
        <v>44501</v>
      </c>
      <c r="AA24" s="98">
        <v>44531</v>
      </c>
      <c r="AC24" s="13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MAX($A$8:A30)+1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MAX($A$8:A31)+1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>C16</f>
        <v>1.7471090080963977E-2</v>
      </c>
      <c r="D34" s="94">
        <f t="shared" ref="D34:AA34" si="0">D16</f>
        <v>1.7471090080963977E-2</v>
      </c>
      <c r="E34" s="94">
        <f t="shared" si="0"/>
        <v>1.7471090080963977E-2</v>
      </c>
      <c r="F34" s="94">
        <f t="shared" si="0"/>
        <v>1.7471090080963977E-2</v>
      </c>
      <c r="G34" s="94">
        <f t="shared" si="0"/>
        <v>1.7471090080963977E-2</v>
      </c>
      <c r="H34" s="94">
        <f t="shared" si="0"/>
        <v>1.7471090080963977E-2</v>
      </c>
      <c r="I34" s="94">
        <f t="shared" si="0"/>
        <v>1.7471090080963977E-2</v>
      </c>
      <c r="J34" s="94">
        <f t="shared" si="0"/>
        <v>1.7471090080963977E-2</v>
      </c>
      <c r="K34" s="94">
        <f t="shared" si="0"/>
        <v>1.7471090080963977E-2</v>
      </c>
      <c r="L34" s="94">
        <f t="shared" si="0"/>
        <v>1.7471090080963977E-2</v>
      </c>
      <c r="M34" s="94">
        <f t="shared" si="0"/>
        <v>1.7471090080963977E-2</v>
      </c>
      <c r="N34" s="94">
        <f t="shared" si="0"/>
        <v>1.7471090080963977E-2</v>
      </c>
      <c r="O34" s="94">
        <f t="shared" si="0"/>
        <v>1.7471090080963977E-2</v>
      </c>
      <c r="P34" s="94">
        <f t="shared" si="0"/>
        <v>1.7132074209012617E-2</v>
      </c>
      <c r="Q34" s="94">
        <f t="shared" si="0"/>
        <v>1.7132074209012617E-2</v>
      </c>
      <c r="R34" s="94">
        <f t="shared" si="0"/>
        <v>1.7132074209012617E-2</v>
      </c>
      <c r="S34" s="94">
        <f t="shared" si="0"/>
        <v>1.7132074209012617E-2</v>
      </c>
      <c r="T34" s="94">
        <f t="shared" si="0"/>
        <v>1.7132074209012617E-2</v>
      </c>
      <c r="U34" s="94">
        <f t="shared" si="0"/>
        <v>1.7132074209012617E-2</v>
      </c>
      <c r="V34" s="94">
        <f t="shared" si="0"/>
        <v>1.7132074209012617E-2</v>
      </c>
      <c r="W34" s="94">
        <f t="shared" si="0"/>
        <v>1.7132074209012617E-2</v>
      </c>
      <c r="X34" s="94">
        <f t="shared" si="0"/>
        <v>1.7132074209012617E-2</v>
      </c>
      <c r="Y34" s="94">
        <f t="shared" si="0"/>
        <v>1.7132074209012617E-2</v>
      </c>
      <c r="Z34" s="94">
        <f t="shared" si="0"/>
        <v>1.7132074209012617E-2</v>
      </c>
      <c r="AA34" s="94">
        <f t="shared" si="0"/>
        <v>1.7132074209012617E-2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x14ac:dyDescent="0.25">
      <c r="A40" s="27">
        <f>MAX($A$8:A39)+1</f>
        <v>20</v>
      </c>
      <c r="B40" s="26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40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41001.510401174848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D3237-9B92-4801-BCEB-CC0864DF29CE}">
  <sheetPr>
    <tabColor rgb="FFFFC000"/>
    <pageSetUpPr fitToPage="1"/>
  </sheetPr>
  <dimension ref="A1:AC46"/>
  <sheetViews>
    <sheetView zoomScale="70" zoomScaleNormal="70" workbookViewId="0">
      <selection activeCell="Q1" sqref="Q1"/>
    </sheetView>
  </sheetViews>
  <sheetFormatPr defaultColWidth="9.109375" defaultRowHeight="13.2" outlineLevelCol="1" x14ac:dyDescent="0.25"/>
  <cols>
    <col min="1" max="1" width="8.5546875" style="2" customWidth="1"/>
    <col min="2" max="2" width="40.441406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1.7471090080963977E-2</v>
      </c>
      <c r="D16" s="94">
        <v>1.7471090080963977E-2</v>
      </c>
      <c r="E16" s="94">
        <v>1.7471090080963977E-2</v>
      </c>
      <c r="F16" s="94">
        <v>1.7471090080963977E-2</v>
      </c>
      <c r="G16" s="94">
        <v>1.7471090080963977E-2</v>
      </c>
      <c r="H16" s="94">
        <v>1.7471090080963977E-2</v>
      </c>
      <c r="I16" s="94">
        <v>1.7471090080963977E-2</v>
      </c>
      <c r="J16" s="94">
        <v>1.7471090080963977E-2</v>
      </c>
      <c r="K16" s="94">
        <v>1.7471090080963977E-2</v>
      </c>
      <c r="L16" s="94">
        <v>1.7471090080963977E-2</v>
      </c>
      <c r="M16" s="94">
        <v>1.7471090080963977E-2</v>
      </c>
      <c r="N16" s="94">
        <v>1.7471090080963977E-2</v>
      </c>
      <c r="O16" s="94">
        <v>1.7471090080963977E-2</v>
      </c>
      <c r="P16" s="94">
        <v>1.7132074209012617E-2</v>
      </c>
      <c r="Q16" s="94">
        <v>1.7132074209012617E-2</v>
      </c>
      <c r="R16" s="94">
        <v>1.7132074209012617E-2</v>
      </c>
      <c r="S16" s="94">
        <v>1.7132074209012617E-2</v>
      </c>
      <c r="T16" s="94">
        <v>1.7132074209012617E-2</v>
      </c>
      <c r="U16" s="94">
        <v>1.7132074209012617E-2</v>
      </c>
      <c r="V16" s="94">
        <v>1.7132074209012617E-2</v>
      </c>
      <c r="W16" s="94">
        <v>1.7132074209012617E-2</v>
      </c>
      <c r="X16" s="94">
        <v>1.7132074209012617E-2</v>
      </c>
      <c r="Y16" s="94">
        <v>1.7132074209012617E-2</v>
      </c>
      <c r="Z16" s="94">
        <v>1.7132074209012617E-2</v>
      </c>
      <c r="AA16" s="94">
        <v>1.7132074209012617E-2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s="88" customFormat="1" x14ac:dyDescent="0.25">
      <c r="A21" s="101"/>
      <c r="B21" s="87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C21" s="131"/>
    </row>
    <row r="22" spans="1:29" s="88" customFormat="1" x14ac:dyDescent="0.25">
      <c r="A22" s="101">
        <f>MAX($A$8:A21)+1</f>
        <v>10</v>
      </c>
      <c r="B22" s="87" t="s">
        <v>35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C22" s="131"/>
    </row>
    <row r="23" spans="1:29" s="88" customFormat="1" x14ac:dyDescent="0.25">
      <c r="A23" s="101"/>
      <c r="B23" s="87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C23" s="131"/>
    </row>
    <row r="24" spans="1:29" s="99" customFormat="1" x14ac:dyDescent="0.25">
      <c r="A24" s="96" t="s">
        <v>36</v>
      </c>
      <c r="B24" s="97"/>
      <c r="C24" s="98">
        <v>43800</v>
      </c>
      <c r="D24" s="98">
        <v>43831</v>
      </c>
      <c r="E24" s="98">
        <v>43862</v>
      </c>
      <c r="F24" s="98">
        <v>43891</v>
      </c>
      <c r="G24" s="98">
        <v>43922</v>
      </c>
      <c r="H24" s="98">
        <v>43952</v>
      </c>
      <c r="I24" s="98">
        <v>43983</v>
      </c>
      <c r="J24" s="98">
        <v>44013</v>
      </c>
      <c r="K24" s="98">
        <v>44044</v>
      </c>
      <c r="L24" s="98">
        <v>44075</v>
      </c>
      <c r="M24" s="98">
        <v>44105</v>
      </c>
      <c r="N24" s="98">
        <v>44136</v>
      </c>
      <c r="O24" s="98">
        <v>44166</v>
      </c>
      <c r="P24" s="98">
        <v>44197</v>
      </c>
      <c r="Q24" s="98">
        <v>44228</v>
      </c>
      <c r="R24" s="98">
        <v>44256</v>
      </c>
      <c r="S24" s="98">
        <v>44287</v>
      </c>
      <c r="T24" s="98">
        <v>44317</v>
      </c>
      <c r="U24" s="98">
        <v>44348</v>
      </c>
      <c r="V24" s="98">
        <v>44378</v>
      </c>
      <c r="W24" s="98">
        <v>44409</v>
      </c>
      <c r="X24" s="98">
        <v>44440</v>
      </c>
      <c r="Y24" s="98">
        <v>44470</v>
      </c>
      <c r="Z24" s="98">
        <v>44501</v>
      </c>
      <c r="AA24" s="98">
        <v>44531</v>
      </c>
      <c r="AC24" s="136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>C16</f>
        <v>1.7471090080963977E-2</v>
      </c>
      <c r="D34" s="94">
        <f t="shared" ref="D34:AA34" si="0">D16</f>
        <v>1.7471090080963977E-2</v>
      </c>
      <c r="E34" s="94">
        <f t="shared" si="0"/>
        <v>1.7471090080963977E-2</v>
      </c>
      <c r="F34" s="94">
        <f t="shared" si="0"/>
        <v>1.7471090080963977E-2</v>
      </c>
      <c r="G34" s="94">
        <f t="shared" si="0"/>
        <v>1.7471090080963977E-2</v>
      </c>
      <c r="H34" s="94">
        <f t="shared" si="0"/>
        <v>1.7471090080963977E-2</v>
      </c>
      <c r="I34" s="94">
        <f t="shared" si="0"/>
        <v>1.7471090080963977E-2</v>
      </c>
      <c r="J34" s="94">
        <f t="shared" si="0"/>
        <v>1.7471090080963977E-2</v>
      </c>
      <c r="K34" s="94">
        <f t="shared" si="0"/>
        <v>1.7471090080963977E-2</v>
      </c>
      <c r="L34" s="94">
        <f t="shared" si="0"/>
        <v>1.7471090080963977E-2</v>
      </c>
      <c r="M34" s="94">
        <f t="shared" si="0"/>
        <v>1.7471090080963977E-2</v>
      </c>
      <c r="N34" s="94">
        <f t="shared" si="0"/>
        <v>1.7471090080963977E-2</v>
      </c>
      <c r="O34" s="94">
        <f t="shared" si="0"/>
        <v>1.7471090080963977E-2</v>
      </c>
      <c r="P34" s="94">
        <f t="shared" si="0"/>
        <v>1.7132074209012617E-2</v>
      </c>
      <c r="Q34" s="94">
        <f t="shared" si="0"/>
        <v>1.7132074209012617E-2</v>
      </c>
      <c r="R34" s="94">
        <f t="shared" si="0"/>
        <v>1.7132074209012617E-2</v>
      </c>
      <c r="S34" s="94">
        <f t="shared" si="0"/>
        <v>1.7132074209012617E-2</v>
      </c>
      <c r="T34" s="94">
        <f t="shared" si="0"/>
        <v>1.7132074209012617E-2</v>
      </c>
      <c r="U34" s="94">
        <f t="shared" si="0"/>
        <v>1.7132074209012617E-2</v>
      </c>
      <c r="V34" s="94">
        <f t="shared" si="0"/>
        <v>1.7132074209012617E-2</v>
      </c>
      <c r="W34" s="94">
        <f t="shared" si="0"/>
        <v>1.7132074209012617E-2</v>
      </c>
      <c r="X34" s="94">
        <f t="shared" si="0"/>
        <v>1.7132074209012617E-2</v>
      </c>
      <c r="Y34" s="94">
        <f t="shared" si="0"/>
        <v>1.7132074209012617E-2</v>
      </c>
      <c r="Z34" s="94">
        <f t="shared" si="0"/>
        <v>1.7132074209012617E-2</v>
      </c>
      <c r="AA34" s="94">
        <f t="shared" si="0"/>
        <v>1.7132074209012617E-2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MAX($A$26:A35)+1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x14ac:dyDescent="0.25">
      <c r="A40" s="27">
        <f>MAX($A$8:A39)+1</f>
        <v>20</v>
      </c>
      <c r="B40" s="26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-6708.5732417729851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56B7-B201-4B5A-AB3E-35079F10314C}">
  <sheetPr>
    <tabColor rgb="FF00B0F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12.5546875" style="2" customWidth="1"/>
    <col min="2" max="2" width="40.3320312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>
        <v>3.3046077296287953E-2</v>
      </c>
      <c r="D16" s="94">
        <v>3.3046077296287953E-2</v>
      </c>
      <c r="E16" s="94">
        <v>3.3046077296287953E-2</v>
      </c>
      <c r="F16" s="94">
        <v>3.3046077296287953E-2</v>
      </c>
      <c r="G16" s="94">
        <v>3.3046077296287953E-2</v>
      </c>
      <c r="H16" s="94">
        <v>3.3046077296287953E-2</v>
      </c>
      <c r="I16" s="94">
        <v>3.3046077296287953E-2</v>
      </c>
      <c r="J16" s="94">
        <v>3.3046077296287953E-2</v>
      </c>
      <c r="K16" s="94">
        <v>3.3046077296287953E-2</v>
      </c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B18" s="88" t="s">
        <v>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1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37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4">
        <f>C16</f>
        <v>3.3046077296287953E-2</v>
      </c>
      <c r="D34" s="94">
        <f t="shared" ref="D34:AA34" si="0">D16</f>
        <v>3.3046077296287953E-2</v>
      </c>
      <c r="E34" s="94">
        <f t="shared" si="0"/>
        <v>3.3046077296287953E-2</v>
      </c>
      <c r="F34" s="94">
        <f t="shared" si="0"/>
        <v>3.3046077296287953E-2</v>
      </c>
      <c r="G34" s="94">
        <f t="shared" si="0"/>
        <v>3.3046077296287953E-2</v>
      </c>
      <c r="H34" s="94">
        <f t="shared" si="0"/>
        <v>3.3046077296287953E-2</v>
      </c>
      <c r="I34" s="94">
        <f t="shared" si="0"/>
        <v>3.3046077296287953E-2</v>
      </c>
      <c r="J34" s="94">
        <f t="shared" si="0"/>
        <v>3.3046077296287953E-2</v>
      </c>
      <c r="K34" s="94">
        <f t="shared" si="0"/>
        <v>3.3046077296287953E-2</v>
      </c>
      <c r="L34" s="94">
        <f t="shared" si="0"/>
        <v>3.3046077296287953E-2</v>
      </c>
      <c r="M34" s="94">
        <f t="shared" si="0"/>
        <v>3.3046077296287953E-2</v>
      </c>
      <c r="N34" s="94">
        <f t="shared" si="0"/>
        <v>3.3046077296287953E-2</v>
      </c>
      <c r="O34" s="94">
        <f t="shared" si="0"/>
        <v>3.3046077296287953E-2</v>
      </c>
      <c r="P34" s="94">
        <f t="shared" si="0"/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43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0">
        <f>P40-P22</f>
        <v>0</v>
      </c>
      <c r="Q43" s="110">
        <f t="shared" ref="Q43:AA43" si="1">Q40-Q22</f>
        <v>0</v>
      </c>
      <c r="R43" s="110">
        <f t="shared" si="1"/>
        <v>0</v>
      </c>
      <c r="S43" s="110">
        <f t="shared" si="1"/>
        <v>0</v>
      </c>
      <c r="T43" s="110">
        <f t="shared" si="1"/>
        <v>0</v>
      </c>
      <c r="U43" s="110">
        <f t="shared" si="1"/>
        <v>0</v>
      </c>
      <c r="V43" s="110">
        <f t="shared" si="1"/>
        <v>0</v>
      </c>
      <c r="W43" s="110">
        <f t="shared" si="1"/>
        <v>0</v>
      </c>
      <c r="X43" s="110">
        <f t="shared" si="1"/>
        <v>0</v>
      </c>
      <c r="Y43" s="110">
        <f t="shared" si="1"/>
        <v>0</v>
      </c>
      <c r="Z43" s="110">
        <f t="shared" si="1"/>
        <v>0</v>
      </c>
      <c r="AA43" s="110">
        <f t="shared" si="1"/>
        <v>0</v>
      </c>
    </row>
    <row r="44" spans="1:29" ht="13.8" thickBot="1" x14ac:dyDescent="0.3">
      <c r="A44" s="27">
        <f>MAX($A$8:A43)+1</f>
        <v>22</v>
      </c>
      <c r="B44" s="2" t="s">
        <v>41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-146805.16953676866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77EE-026F-4FCB-8118-AB42E7D6A7BD}">
  <sheetPr>
    <tabColor rgb="FF00B0F0"/>
    <pageSetUpPr fitToPage="1"/>
  </sheetPr>
  <dimension ref="A1:AC46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15" style="2" bestFit="1" customWidth="1"/>
    <col min="2" max="2" width="39.109375" style="2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x14ac:dyDescent="0.25">
      <c r="A7" s="25"/>
      <c r="B7" s="26" t="s">
        <v>24</v>
      </c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4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1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1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1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1"/>
    </row>
    <row r="16" spans="1:29" s="88" customFormat="1" x14ac:dyDescent="0.25">
      <c r="A16" s="101">
        <f>MAX($A$8:A15)+1</f>
        <v>7</v>
      </c>
      <c r="B16" s="88" t="s">
        <v>31</v>
      </c>
      <c r="C16" s="94"/>
      <c r="D16" s="94">
        <v>3.3046077296287953E-2</v>
      </c>
      <c r="E16" s="94">
        <v>3.3046077296287953E-2</v>
      </c>
      <c r="F16" s="94">
        <v>3.3046077296287953E-2</v>
      </c>
      <c r="G16" s="94">
        <v>3.3046077296287953E-2</v>
      </c>
      <c r="H16" s="94">
        <v>3.3046077296287953E-2</v>
      </c>
      <c r="I16" s="94">
        <v>3.3046077296287953E-2</v>
      </c>
      <c r="J16" s="94">
        <v>3.3046077296287953E-2</v>
      </c>
      <c r="K16" s="94">
        <v>3.3046077296287953E-2</v>
      </c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1"/>
    </row>
    <row r="18" spans="1:29" s="88" customFormat="1" x14ac:dyDescent="0.25">
      <c r="A18" s="101"/>
      <c r="B18" s="88" t="s">
        <v>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131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1"/>
    </row>
    <row r="20" spans="1:29" x14ac:dyDescent="0.25">
      <c r="A20" s="27">
        <f>MAX($A$8:A17)+1</f>
        <v>9</v>
      </c>
      <c r="B20" s="29" t="s">
        <v>34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</row>
    <row r="23" spans="1:29" x14ac:dyDescent="0.25">
      <c r="A23" s="27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x14ac:dyDescent="0.25">
      <c r="A25" s="25"/>
      <c r="B25" s="26" t="s">
        <v>24</v>
      </c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MAX($A$8:A30)+1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MAX($A$8:A31)+1</f>
        <v>16</v>
      </c>
      <c r="B32" s="88" t="s">
        <v>38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94" t="s">
        <v>31</v>
      </c>
      <c r="C34" s="94"/>
      <c r="D34" s="94">
        <f t="shared" ref="D34:AA34" si="0">D16</f>
        <v>3.3046077296287953E-2</v>
      </c>
      <c r="E34" s="94">
        <f t="shared" si="0"/>
        <v>3.3046077296287953E-2</v>
      </c>
      <c r="F34" s="94">
        <f t="shared" si="0"/>
        <v>3.3046077296287953E-2</v>
      </c>
      <c r="G34" s="94">
        <f t="shared" si="0"/>
        <v>3.3046077296287953E-2</v>
      </c>
      <c r="H34" s="94">
        <f t="shared" si="0"/>
        <v>3.3046077296287953E-2</v>
      </c>
      <c r="I34" s="94">
        <f t="shared" si="0"/>
        <v>3.3046077296287953E-2</v>
      </c>
      <c r="J34" s="94">
        <f t="shared" si="0"/>
        <v>3.3046077296287953E-2</v>
      </c>
      <c r="K34" s="94">
        <f t="shared" si="0"/>
        <v>3.3046077296287953E-2</v>
      </c>
      <c r="L34" s="94">
        <f t="shared" si="0"/>
        <v>3.3046077296287953E-2</v>
      </c>
      <c r="M34" s="94">
        <f t="shared" si="0"/>
        <v>3.3046077296287953E-2</v>
      </c>
      <c r="N34" s="94">
        <f t="shared" si="0"/>
        <v>3.3046077296287953E-2</v>
      </c>
      <c r="O34" s="94">
        <f t="shared" si="0"/>
        <v>3.3046077296287953E-2</v>
      </c>
      <c r="P34" s="94">
        <f t="shared" si="0"/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s="88" customFormat="1" x14ac:dyDescent="0.25">
      <c r="A39" s="101"/>
      <c r="B39" s="87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C39" s="131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s="24" customFormat="1" x14ac:dyDescent="0.25">
      <c r="A42" s="21" t="s">
        <v>39</v>
      </c>
      <c r="B42" s="2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23">
        <v>44197</v>
      </c>
      <c r="Q42" s="23">
        <v>44228</v>
      </c>
      <c r="R42" s="23">
        <v>44256</v>
      </c>
      <c r="S42" s="23">
        <v>44287</v>
      </c>
      <c r="T42" s="23">
        <v>44317</v>
      </c>
      <c r="U42" s="23">
        <v>44348</v>
      </c>
      <c r="V42" s="23">
        <v>44378</v>
      </c>
      <c r="W42" s="23">
        <v>44409</v>
      </c>
      <c r="X42" s="23">
        <v>44440</v>
      </c>
      <c r="Y42" s="23">
        <v>44470</v>
      </c>
      <c r="Z42" s="23">
        <v>44501</v>
      </c>
      <c r="AA42" s="23">
        <v>44531</v>
      </c>
      <c r="AC42" s="129"/>
    </row>
    <row r="43" spans="1:29" ht="13.8" thickBot="1" x14ac:dyDescent="0.3">
      <c r="A43" s="27">
        <f>MAX($A$8:A42)+1</f>
        <v>21</v>
      </c>
      <c r="B43" s="2" t="s">
        <v>45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</row>
    <row r="44" spans="1:29" ht="13.8" thickBot="1" x14ac:dyDescent="0.3">
      <c r="A44" s="27">
        <f>MAX($A$8:A43)+1</f>
        <v>22</v>
      </c>
      <c r="B44" s="2" t="s">
        <v>41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38">
        <v>-93057.989320915949</v>
      </c>
    </row>
    <row r="46" spans="1:29" x14ac:dyDescent="0.25">
      <c r="B46" s="39" t="s">
        <v>42</v>
      </c>
      <c r="P46" s="43">
        <v>7.8111041399714837E-2</v>
      </c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E910-2DA4-4DEF-9EC4-5EA641907CB1}">
  <sheetPr>
    <tabColor rgb="FF00B0F0"/>
    <pageSetUpPr fitToPage="1"/>
  </sheetPr>
  <dimension ref="A1:AC52"/>
  <sheetViews>
    <sheetView zoomScale="60" zoomScaleNormal="60" workbookViewId="0">
      <selection activeCell="Q1" sqref="Q1"/>
    </sheetView>
  </sheetViews>
  <sheetFormatPr defaultColWidth="9.109375" defaultRowHeight="13.2" outlineLevelCol="1" x14ac:dyDescent="0.25"/>
  <cols>
    <col min="1" max="1" width="8.109375" style="2" customWidth="1"/>
    <col min="2" max="2" width="48.88671875" style="2" bestFit="1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5.8867187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s="24" customFormat="1" x14ac:dyDescent="0.25">
      <c r="A6" s="21" t="s">
        <v>23</v>
      </c>
      <c r="B6" s="22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30"/>
    </row>
    <row r="7" spans="1:29" s="88" customFormat="1" x14ac:dyDescent="0.25">
      <c r="A7" s="100"/>
      <c r="B7" s="87" t="s">
        <v>24</v>
      </c>
      <c r="AC7" s="131"/>
    </row>
    <row r="8" spans="1:29" s="88" customFormat="1" x14ac:dyDescent="0.25">
      <c r="A8" s="101">
        <v>1</v>
      </c>
      <c r="B8" s="88" t="s">
        <v>25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32"/>
    </row>
    <row r="9" spans="1:29" s="88" customFormat="1" x14ac:dyDescent="0.25">
      <c r="A9" s="101">
        <f>MAX($A$8:A8)+1</f>
        <v>2</v>
      </c>
      <c r="B9" s="88" t="s">
        <v>26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C9" s="131"/>
    </row>
    <row r="10" spans="1:29" s="88" customFormat="1" x14ac:dyDescent="0.25">
      <c r="A10" s="101">
        <f>MAX($A$8:A9)+1</f>
        <v>3</v>
      </c>
      <c r="B10" s="88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C10" s="131"/>
    </row>
    <row r="11" spans="1:29" s="88" customFormat="1" x14ac:dyDescent="0.25">
      <c r="A11" s="101">
        <f>MAX($A$8:A10)+1</f>
        <v>4</v>
      </c>
      <c r="B11" s="88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C11" s="133"/>
    </row>
    <row r="12" spans="1:29" s="88" customFormat="1" x14ac:dyDescent="0.25">
      <c r="A12" s="101"/>
      <c r="AC12" s="131"/>
    </row>
    <row r="13" spans="1:29" s="88" customFormat="1" x14ac:dyDescent="0.25">
      <c r="A13" s="101">
        <f>MAX($A$8:A12)+1</f>
        <v>5</v>
      </c>
      <c r="B13" s="88" t="s">
        <v>29</v>
      </c>
      <c r="C13" s="92">
        <f>Variables!$D$9</f>
        <v>7.1691459999999999E-2</v>
      </c>
      <c r="D13" s="92">
        <f>Variables!$D$9</f>
        <v>7.1691459999999999E-2</v>
      </c>
      <c r="E13" s="92">
        <f>Variables!$D$9</f>
        <v>7.1691459999999999E-2</v>
      </c>
      <c r="F13" s="92">
        <f>Variables!$D$9</f>
        <v>7.1691459999999999E-2</v>
      </c>
      <c r="G13" s="92">
        <f>Variables!$D$9</f>
        <v>7.1691459999999999E-2</v>
      </c>
      <c r="H13" s="92">
        <f>Variables!$D$9</f>
        <v>7.1691459999999999E-2</v>
      </c>
      <c r="I13" s="92">
        <f>Variables!$D$9</f>
        <v>7.1691459999999999E-2</v>
      </c>
      <c r="J13" s="92">
        <f>Variables!$D$9</f>
        <v>7.1691459999999999E-2</v>
      </c>
      <c r="K13" s="92">
        <f>Variables!$D$9</f>
        <v>7.1691459999999999E-2</v>
      </c>
      <c r="L13" s="92">
        <f>Variables!$D$9</f>
        <v>7.1691459999999999E-2</v>
      </c>
      <c r="M13" s="92">
        <f>Variables!$D$9</f>
        <v>7.1691459999999999E-2</v>
      </c>
      <c r="N13" s="92">
        <f>Variables!$D$9</f>
        <v>7.1691459999999999E-2</v>
      </c>
      <c r="O13" s="92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4"/>
    </row>
    <row r="14" spans="1:29" s="88" customFormat="1" x14ac:dyDescent="0.25">
      <c r="A14" s="101">
        <f>MAX($A$8:A13)+1</f>
        <v>6</v>
      </c>
      <c r="B14" s="88" t="s">
        <v>30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33"/>
    </row>
    <row r="15" spans="1:29" s="88" customFormat="1" x14ac:dyDescent="0.25">
      <c r="A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C15" s="132"/>
    </row>
    <row r="16" spans="1:29" s="88" customFormat="1" x14ac:dyDescent="0.25">
      <c r="A16" s="101">
        <f>MAX($A$8:A15)+1</f>
        <v>7</v>
      </c>
      <c r="B16" s="88" t="s">
        <v>31</v>
      </c>
      <c r="C16" s="93"/>
      <c r="D16" s="94">
        <v>3.3046077296287953E-2</v>
      </c>
      <c r="E16" s="94">
        <v>3.3046077296287953E-2</v>
      </c>
      <c r="F16" s="94">
        <v>3.3046077296287953E-2</v>
      </c>
      <c r="G16" s="94">
        <v>3.3046077296287953E-2</v>
      </c>
      <c r="H16" s="94">
        <v>3.3046077296287953E-2</v>
      </c>
      <c r="I16" s="94">
        <v>3.3046077296287953E-2</v>
      </c>
      <c r="J16" s="94">
        <v>3.3046077296287953E-2</v>
      </c>
      <c r="K16" s="94">
        <v>3.3046077296287953E-2</v>
      </c>
      <c r="L16" s="94">
        <v>3.3046077296287953E-2</v>
      </c>
      <c r="M16" s="94">
        <v>3.3046077296287953E-2</v>
      </c>
      <c r="N16" s="94">
        <v>3.3046077296287953E-2</v>
      </c>
      <c r="O16" s="94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  <c r="AC16" s="131"/>
    </row>
    <row r="17" spans="1:29" s="88" customFormat="1" x14ac:dyDescent="0.25">
      <c r="A17" s="101">
        <f>MAX($A$8:A16)+1</f>
        <v>8</v>
      </c>
      <c r="B17" s="88" t="s">
        <v>32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C17" s="132"/>
    </row>
    <row r="18" spans="1:29" s="88" customFormat="1" x14ac:dyDescent="0.25">
      <c r="A18" s="101"/>
      <c r="B18" s="88" t="s">
        <v>44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C18" s="132"/>
    </row>
    <row r="19" spans="1:29" s="88" customFormat="1" x14ac:dyDescent="0.25">
      <c r="A19" s="101"/>
      <c r="B19" s="88" t="s">
        <v>33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C19" s="132"/>
    </row>
    <row r="20" spans="1:29" s="88" customFormat="1" x14ac:dyDescent="0.25">
      <c r="A20" s="101">
        <f>MAX($A$8:A17)+1</f>
        <v>9</v>
      </c>
      <c r="B20" s="88" t="s">
        <v>34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C20" s="132"/>
    </row>
    <row r="21" spans="1:29" x14ac:dyDescent="0.25">
      <c r="A21" s="27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</row>
    <row r="22" spans="1:29" x14ac:dyDescent="0.25">
      <c r="A22" s="27">
        <f>MAX($A$8:A21)+1</f>
        <v>10</v>
      </c>
      <c r="B22" s="26" t="s">
        <v>35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C22" s="135"/>
    </row>
    <row r="23" spans="1:29" x14ac:dyDescent="0.25">
      <c r="A23" s="27"/>
      <c r="B23" s="26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s="24" customFormat="1" x14ac:dyDescent="0.25">
      <c r="A24" s="21" t="s">
        <v>36</v>
      </c>
      <c r="B24" s="22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30"/>
    </row>
    <row r="25" spans="1:29" s="88" customFormat="1" x14ac:dyDescent="0.25">
      <c r="A25" s="100"/>
      <c r="B25" s="87" t="s">
        <v>24</v>
      </c>
      <c r="AC25" s="131"/>
    </row>
    <row r="26" spans="1:29" s="88" customFormat="1" x14ac:dyDescent="0.25">
      <c r="A26" s="101">
        <f>MAX($A$8:A25)+1</f>
        <v>11</v>
      </c>
      <c r="B26" s="88" t="s">
        <v>25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C26" s="133"/>
    </row>
    <row r="27" spans="1:29" s="88" customFormat="1" x14ac:dyDescent="0.25">
      <c r="A27" s="101">
        <f>MAX($A$8:A26)+1</f>
        <v>12</v>
      </c>
      <c r="B27" s="88" t="s">
        <v>26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C27" s="131"/>
    </row>
    <row r="28" spans="1:29" s="88" customFormat="1" x14ac:dyDescent="0.25">
      <c r="A28" s="101">
        <f>MAX($A$8:A27)+1</f>
        <v>13</v>
      </c>
      <c r="B28" s="88" t="s">
        <v>27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C28" s="131"/>
    </row>
    <row r="29" spans="1:29" s="88" customFormat="1" x14ac:dyDescent="0.25">
      <c r="A29" s="101">
        <f>MAX($A$8:A28)+1</f>
        <v>14</v>
      </c>
      <c r="B29" s="88" t="s">
        <v>28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C29" s="131"/>
    </row>
    <row r="30" spans="1:29" s="88" customFormat="1" x14ac:dyDescent="0.25">
      <c r="A30" s="101"/>
      <c r="AC30" s="131"/>
    </row>
    <row r="31" spans="1:29" s="88" customFormat="1" x14ac:dyDescent="0.25">
      <c r="A31" s="101">
        <f>MAX($A$26:A30)+1</f>
        <v>15</v>
      </c>
      <c r="B31" s="88" t="s">
        <v>29</v>
      </c>
      <c r="C31" s="92">
        <f>Variables!$D$9</f>
        <v>7.1691459999999999E-2</v>
      </c>
      <c r="D31" s="92">
        <f>Variables!$D$9</f>
        <v>7.1691459999999999E-2</v>
      </c>
      <c r="E31" s="92">
        <f>Variables!$D$9</f>
        <v>7.1691459999999999E-2</v>
      </c>
      <c r="F31" s="92">
        <f>Variables!$D$9</f>
        <v>7.1691459999999999E-2</v>
      </c>
      <c r="G31" s="92">
        <f>Variables!$D$9</f>
        <v>7.1691459999999999E-2</v>
      </c>
      <c r="H31" s="92">
        <f>Variables!$D$9</f>
        <v>7.1691459999999999E-2</v>
      </c>
      <c r="I31" s="92">
        <f>Variables!$D$9</f>
        <v>7.1691459999999999E-2</v>
      </c>
      <c r="J31" s="92">
        <f>Variables!$D$9</f>
        <v>7.1691459999999999E-2</v>
      </c>
      <c r="K31" s="92">
        <f>Variables!$D$9</f>
        <v>7.1691459999999999E-2</v>
      </c>
      <c r="L31" s="92">
        <f>Variables!$D$9</f>
        <v>7.1691459999999999E-2</v>
      </c>
      <c r="M31" s="92">
        <f>Variables!$D$9</f>
        <v>7.1691459999999999E-2</v>
      </c>
      <c r="N31" s="92">
        <f>Variables!$D$9</f>
        <v>7.1691459999999999E-2</v>
      </c>
      <c r="O31" s="92">
        <f>Variables!$D$9</f>
        <v>7.1691459999999999E-2</v>
      </c>
      <c r="P31" s="92">
        <f>Variables!$D$9</f>
        <v>7.1691459999999999E-2</v>
      </c>
      <c r="Q31" s="92">
        <f>Variables!$D$9</f>
        <v>7.1691459999999999E-2</v>
      </c>
      <c r="R31" s="92">
        <f>Variables!$D$9</f>
        <v>7.1691459999999999E-2</v>
      </c>
      <c r="S31" s="92">
        <f>Variables!$D$9</f>
        <v>7.1691459999999999E-2</v>
      </c>
      <c r="T31" s="92">
        <f>Variables!$D$9</f>
        <v>7.1691459999999999E-2</v>
      </c>
      <c r="U31" s="92">
        <f>Variables!$D$9</f>
        <v>7.1691459999999999E-2</v>
      </c>
      <c r="V31" s="92">
        <f>Variables!$D$9</f>
        <v>7.1691459999999999E-2</v>
      </c>
      <c r="W31" s="92">
        <f>Variables!$D$9</f>
        <v>7.1691459999999999E-2</v>
      </c>
      <c r="X31" s="92">
        <f>Variables!$D$9</f>
        <v>7.1691459999999999E-2</v>
      </c>
      <c r="Y31" s="92">
        <f>Variables!$D$9</f>
        <v>7.1691459999999999E-2</v>
      </c>
      <c r="Z31" s="92">
        <f>Variables!$D$9</f>
        <v>7.1691459999999999E-2</v>
      </c>
      <c r="AA31" s="92">
        <f>Variables!$D$9</f>
        <v>7.1691459999999999E-2</v>
      </c>
      <c r="AC31" s="131"/>
    </row>
    <row r="32" spans="1:29" s="88" customFormat="1" x14ac:dyDescent="0.25">
      <c r="A32" s="101">
        <f>MAX($A$26:A31)+1</f>
        <v>16</v>
      </c>
      <c r="B32" s="88" t="s">
        <v>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C32" s="131"/>
    </row>
    <row r="33" spans="1:29" s="88" customFormat="1" x14ac:dyDescent="0.25">
      <c r="A33" s="10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C33" s="131"/>
    </row>
    <row r="34" spans="1:29" s="88" customFormat="1" x14ac:dyDescent="0.25">
      <c r="A34" s="101">
        <f>MAX($A$8:A33)+1</f>
        <v>17</v>
      </c>
      <c r="B34" s="88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>
        <f>O16</f>
        <v>3.3046077296287953E-2</v>
      </c>
      <c r="P34" s="94">
        <f t="shared" ref="P34:AA34" si="0">P16</f>
        <v>4.8360784328803093E-2</v>
      </c>
      <c r="Q34" s="94">
        <f t="shared" si="0"/>
        <v>4.8360784328803093E-2</v>
      </c>
      <c r="R34" s="94">
        <f t="shared" si="0"/>
        <v>4.8360784328803093E-2</v>
      </c>
      <c r="S34" s="94">
        <f t="shared" si="0"/>
        <v>4.8360784328803093E-2</v>
      </c>
      <c r="T34" s="94">
        <f t="shared" si="0"/>
        <v>4.8360784328803093E-2</v>
      </c>
      <c r="U34" s="94">
        <f t="shared" si="0"/>
        <v>4.8360784328803093E-2</v>
      </c>
      <c r="V34" s="94">
        <f t="shared" si="0"/>
        <v>4.8360784328803093E-2</v>
      </c>
      <c r="W34" s="94">
        <f t="shared" si="0"/>
        <v>4.8360784328803093E-2</v>
      </c>
      <c r="X34" s="94">
        <f t="shared" si="0"/>
        <v>4.8360784328803093E-2</v>
      </c>
      <c r="Y34" s="94">
        <f t="shared" si="0"/>
        <v>4.8360784328803093E-2</v>
      </c>
      <c r="Z34" s="94">
        <f t="shared" si="0"/>
        <v>4.8360784328803093E-2</v>
      </c>
      <c r="AA34" s="94">
        <f t="shared" si="0"/>
        <v>4.8360784328803093E-2</v>
      </c>
      <c r="AC34" s="131"/>
    </row>
    <row r="35" spans="1:29" s="88" customFormat="1" x14ac:dyDescent="0.25">
      <c r="A35" s="101">
        <f>MAX($A$8:A34)+1</f>
        <v>18</v>
      </c>
      <c r="B35" s="88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C35" s="131"/>
    </row>
    <row r="36" spans="1:29" s="88" customFormat="1" x14ac:dyDescent="0.25">
      <c r="A36" s="101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C36" s="131"/>
    </row>
    <row r="37" spans="1:29" s="88" customFormat="1" x14ac:dyDescent="0.25">
      <c r="A37" s="101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C37" s="131"/>
    </row>
    <row r="38" spans="1:29" s="88" customFormat="1" x14ac:dyDescent="0.25">
      <c r="A38" s="101">
        <f>MAX($A$8:A35)+1</f>
        <v>19</v>
      </c>
      <c r="B38" s="88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C38" s="131"/>
    </row>
    <row r="39" spans="1:29" x14ac:dyDescent="0.25">
      <c r="A39" s="27"/>
      <c r="B39" s="2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26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26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x14ac:dyDescent="0.25">
      <c r="A42" s="27">
        <f>MAX($A$8:A41)+1</f>
        <v>21</v>
      </c>
      <c r="B42" s="29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</row>
    <row r="43" spans="1:29" x14ac:dyDescent="0.25">
      <c r="A43" s="27"/>
      <c r="B43" s="29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9" x14ac:dyDescent="0.25">
      <c r="A44" s="27">
        <f>MAX($A$8:A43)+1</f>
        <v>22</v>
      </c>
      <c r="B44" s="29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9" x14ac:dyDescent="0.25">
      <c r="A45" s="27">
        <f>MAX($A$8:A44)+1</f>
        <v>23</v>
      </c>
      <c r="B45" s="29" t="s">
        <v>48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9" x14ac:dyDescent="0.25">
      <c r="A46" s="45">
        <f>MAX($A$8:A45)+1</f>
        <v>24</v>
      </c>
      <c r="B46" s="26" t="s">
        <v>49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9" x14ac:dyDescent="0.25">
      <c r="A47" s="27"/>
      <c r="B47" s="26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4" customFormat="1" x14ac:dyDescent="0.25">
      <c r="A48" s="21" t="s">
        <v>39</v>
      </c>
      <c r="B48" s="2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9"/>
    </row>
    <row r="49" spans="1:27" ht="13.8" thickBot="1" x14ac:dyDescent="0.3">
      <c r="A49" s="45">
        <f>MAX($A$8:A48)+1</f>
        <v>25</v>
      </c>
      <c r="B49" s="2" t="s">
        <v>40</v>
      </c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</row>
    <row r="50" spans="1:27" ht="13.8" thickBot="1" x14ac:dyDescent="0.3">
      <c r="A50" s="45">
        <f>MAX($A$8:A49)+1</f>
        <v>26</v>
      </c>
      <c r="B50" s="2" t="s">
        <v>41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38">
        <v>-284534.03953984979</v>
      </c>
    </row>
    <row r="52" spans="1:27" x14ac:dyDescent="0.25">
      <c r="B52" s="39" t="s">
        <v>42</v>
      </c>
      <c r="P52" s="43">
        <v>7.8111041399714837E-2</v>
      </c>
    </row>
  </sheetData>
  <pageMargins left="0.7" right="0.7" top="0.75" bottom="0.75" header="0.3" footer="0.3"/>
  <pageSetup scale="50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41689-8A73-48FF-9E28-ECF5409A113E}">
  <sheetPr>
    <tabColor rgb="FFCC66FF"/>
    <pageSetUpPr fitToPage="1"/>
  </sheetPr>
  <dimension ref="A1:AC53"/>
  <sheetViews>
    <sheetView zoomScale="70" zoomScaleNormal="70" workbookViewId="0">
      <selection activeCell="Q1" sqref="Q1"/>
    </sheetView>
  </sheetViews>
  <sheetFormatPr defaultColWidth="9.109375" defaultRowHeight="13.2" outlineLevelCol="1" x14ac:dyDescent="0.25"/>
  <cols>
    <col min="1" max="1" width="9.33203125" style="2" customWidth="1"/>
    <col min="2" max="2" width="41" style="85" customWidth="1"/>
    <col min="3" max="15" width="15.33203125" style="2" hidden="1" customWidth="1" outlineLevel="1"/>
    <col min="16" max="16" width="15.33203125" style="2" bestFit="1" customWidth="1" collapsed="1"/>
    <col min="17" max="21" width="15" style="2" bestFit="1" customWidth="1"/>
    <col min="22" max="23" width="15.33203125" style="2" bestFit="1" customWidth="1"/>
    <col min="24" max="24" width="15.6640625" style="2" bestFit="1" customWidth="1"/>
    <col min="25" max="25" width="15.33203125" style="2" bestFit="1" customWidth="1"/>
    <col min="26" max="26" width="15.6640625" style="2" bestFit="1" customWidth="1"/>
    <col min="27" max="27" width="15.33203125" style="2" bestFit="1" customWidth="1"/>
    <col min="28" max="28" width="9.109375" style="2"/>
    <col min="29" max="29" width="12.33203125" style="125" bestFit="1" customWidth="1"/>
    <col min="30" max="16384" width="9.109375" style="2"/>
  </cols>
  <sheetData>
    <row r="1" spans="1:29" x14ac:dyDescent="0.25">
      <c r="A1" s="41" t="s">
        <v>0</v>
      </c>
      <c r="Q1" s="2" t="s">
        <v>74</v>
      </c>
    </row>
    <row r="2" spans="1:29" x14ac:dyDescent="0.25">
      <c r="A2" s="41" t="s">
        <v>1</v>
      </c>
    </row>
    <row r="3" spans="1:29" x14ac:dyDescent="0.25">
      <c r="A3" s="41" t="s">
        <v>21</v>
      </c>
    </row>
    <row r="4" spans="1:29" x14ac:dyDescent="0.25">
      <c r="A4" s="41"/>
    </row>
    <row r="6" spans="1:29" x14ac:dyDescent="0.25">
      <c r="A6" s="4" t="s">
        <v>23</v>
      </c>
      <c r="B6" s="86"/>
      <c r="C6" s="23">
        <v>43800</v>
      </c>
      <c r="D6" s="23">
        <v>43831</v>
      </c>
      <c r="E6" s="23">
        <v>43862</v>
      </c>
      <c r="F6" s="23">
        <v>43891</v>
      </c>
      <c r="G6" s="23">
        <v>43922</v>
      </c>
      <c r="H6" s="23">
        <v>43952</v>
      </c>
      <c r="I6" s="23">
        <v>43983</v>
      </c>
      <c r="J6" s="23">
        <v>44013</v>
      </c>
      <c r="K6" s="23">
        <v>44044</v>
      </c>
      <c r="L6" s="23">
        <v>44075</v>
      </c>
      <c r="M6" s="23">
        <v>44105</v>
      </c>
      <c r="N6" s="23">
        <v>44136</v>
      </c>
      <c r="O6" s="23">
        <v>44166</v>
      </c>
      <c r="P6" s="23">
        <v>44197</v>
      </c>
      <c r="Q6" s="23">
        <v>44228</v>
      </c>
      <c r="R6" s="23">
        <v>44256</v>
      </c>
      <c r="S6" s="23">
        <v>44287</v>
      </c>
      <c r="T6" s="23">
        <v>44317</v>
      </c>
      <c r="U6" s="23">
        <v>44348</v>
      </c>
      <c r="V6" s="23">
        <v>44378</v>
      </c>
      <c r="W6" s="23">
        <v>44409</v>
      </c>
      <c r="X6" s="23">
        <v>44440</v>
      </c>
      <c r="Y6" s="23">
        <v>44470</v>
      </c>
      <c r="Z6" s="23">
        <v>44501</v>
      </c>
      <c r="AA6" s="23">
        <v>44531</v>
      </c>
      <c r="AC6" s="126"/>
    </row>
    <row r="7" spans="1:29" x14ac:dyDescent="0.25">
      <c r="A7" s="25"/>
      <c r="B7" s="87" t="s">
        <v>24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</row>
    <row r="8" spans="1:29" x14ac:dyDescent="0.25">
      <c r="A8" s="27">
        <v>1</v>
      </c>
      <c r="B8" s="85" t="s">
        <v>25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8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C8" s="127"/>
    </row>
    <row r="9" spans="1:29" x14ac:dyDescent="0.25">
      <c r="A9" s="27">
        <f>MAX($A$8:A8)+1</f>
        <v>2</v>
      </c>
      <c r="B9" s="85" t="s">
        <v>26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8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</row>
    <row r="10" spans="1:29" x14ac:dyDescent="0.25">
      <c r="A10" s="27">
        <f>MAX($A$8:A9)+1</f>
        <v>3</v>
      </c>
      <c r="B10" s="85" t="s">
        <v>27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9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9" x14ac:dyDescent="0.25">
      <c r="A11" s="27">
        <f>MAX($A$8:A10)+1</f>
        <v>4</v>
      </c>
      <c r="B11" s="88" t="s">
        <v>28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</row>
    <row r="12" spans="1:29" x14ac:dyDescent="0.25">
      <c r="A12" s="27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</row>
    <row r="13" spans="1:29" x14ac:dyDescent="0.25">
      <c r="A13" s="27">
        <f>MAX($A$8:A12)+1</f>
        <v>5</v>
      </c>
      <c r="B13" s="85" t="s">
        <v>29</v>
      </c>
      <c r="C13" s="30">
        <f>Variables!$D$9</f>
        <v>7.1691459999999999E-2</v>
      </c>
      <c r="D13" s="30">
        <f>Variables!$D$9</f>
        <v>7.1691459999999999E-2</v>
      </c>
      <c r="E13" s="30">
        <f>Variables!$D$9</f>
        <v>7.1691459999999999E-2</v>
      </c>
      <c r="F13" s="30">
        <f>Variables!$D$9</f>
        <v>7.1691459999999999E-2</v>
      </c>
      <c r="G13" s="30">
        <f>Variables!$D$9</f>
        <v>7.1691459999999999E-2</v>
      </c>
      <c r="H13" s="30">
        <f>Variables!$D$9</f>
        <v>7.1691459999999999E-2</v>
      </c>
      <c r="I13" s="30">
        <f>Variables!$D$9</f>
        <v>7.1691459999999999E-2</v>
      </c>
      <c r="J13" s="30">
        <f>Variables!$D$9</f>
        <v>7.1691459999999999E-2</v>
      </c>
      <c r="K13" s="30">
        <f>Variables!$D$9</f>
        <v>7.1691459999999999E-2</v>
      </c>
      <c r="L13" s="30">
        <f>Variables!$D$9</f>
        <v>7.1691459999999999E-2</v>
      </c>
      <c r="M13" s="30">
        <f>Variables!$D$9</f>
        <v>7.1691459999999999E-2</v>
      </c>
      <c r="N13" s="30">
        <f>Variables!$D$9</f>
        <v>7.1691459999999999E-2</v>
      </c>
      <c r="O13" s="30">
        <f>Variables!$D$9</f>
        <v>7.1691459999999999E-2</v>
      </c>
      <c r="P13" s="92">
        <f>Variables!$D$9</f>
        <v>7.1691459999999999E-2</v>
      </c>
      <c r="Q13" s="92">
        <f>Variables!$D$9</f>
        <v>7.1691459999999999E-2</v>
      </c>
      <c r="R13" s="92">
        <f>Variables!$D$9</f>
        <v>7.1691459999999999E-2</v>
      </c>
      <c r="S13" s="92">
        <f>Variables!$D$9</f>
        <v>7.1691459999999999E-2</v>
      </c>
      <c r="T13" s="92">
        <f>Variables!$D$9</f>
        <v>7.1691459999999999E-2</v>
      </c>
      <c r="U13" s="92">
        <f>Variables!$D$9</f>
        <v>7.1691459999999999E-2</v>
      </c>
      <c r="V13" s="92">
        <f>Variables!$D$9</f>
        <v>7.1691459999999999E-2</v>
      </c>
      <c r="W13" s="92">
        <f>Variables!$D$9</f>
        <v>7.1691459999999999E-2</v>
      </c>
      <c r="X13" s="92">
        <f>Variables!$D$9</f>
        <v>7.1691459999999999E-2</v>
      </c>
      <c r="Y13" s="92">
        <f>Variables!$D$9</f>
        <v>7.1691459999999999E-2</v>
      </c>
      <c r="Z13" s="92">
        <f>Variables!$D$9</f>
        <v>7.1691459999999999E-2</v>
      </c>
      <c r="AA13" s="92">
        <f>Variables!$D$9</f>
        <v>7.1691459999999999E-2</v>
      </c>
      <c r="AC13" s="13"/>
    </row>
    <row r="14" spans="1:29" x14ac:dyDescent="0.25">
      <c r="A14" s="27">
        <f>MAX($A$8:A13)+1</f>
        <v>6</v>
      </c>
      <c r="B14" s="85" t="s">
        <v>30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C14" s="128"/>
    </row>
    <row r="15" spans="1:29" x14ac:dyDescent="0.25">
      <c r="A15" s="27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</row>
    <row r="16" spans="1:29" x14ac:dyDescent="0.25">
      <c r="A16" s="27">
        <f>MAX($A$8:A15)+1</f>
        <v>7</v>
      </c>
      <c r="B16" s="85" t="s">
        <v>31</v>
      </c>
      <c r="C16" s="19"/>
      <c r="D16" s="32">
        <v>3.3046077296287953E-2</v>
      </c>
      <c r="E16" s="32">
        <v>3.3046077296287953E-2</v>
      </c>
      <c r="F16" s="32">
        <v>3.3046077296287953E-2</v>
      </c>
      <c r="G16" s="32">
        <v>3.3046077296287953E-2</v>
      </c>
      <c r="H16" s="32">
        <v>3.3046077296287953E-2</v>
      </c>
      <c r="I16" s="32">
        <v>3.3046077296287953E-2</v>
      </c>
      <c r="J16" s="32">
        <v>3.3046077296287953E-2</v>
      </c>
      <c r="K16" s="32">
        <v>3.3046077296287953E-2</v>
      </c>
      <c r="L16" s="32">
        <v>3.3046077296287953E-2</v>
      </c>
      <c r="M16" s="32">
        <v>3.3046077296287953E-2</v>
      </c>
      <c r="N16" s="32">
        <v>3.3046077296287953E-2</v>
      </c>
      <c r="O16" s="32">
        <v>3.3046077296287953E-2</v>
      </c>
      <c r="P16" s="94">
        <v>4.8360784328803093E-2</v>
      </c>
      <c r="Q16" s="94">
        <v>4.8360784328803093E-2</v>
      </c>
      <c r="R16" s="94">
        <v>4.8360784328803093E-2</v>
      </c>
      <c r="S16" s="94">
        <v>4.8360784328803093E-2</v>
      </c>
      <c r="T16" s="94">
        <v>4.8360784328803093E-2</v>
      </c>
      <c r="U16" s="94">
        <v>4.8360784328803093E-2</v>
      </c>
      <c r="V16" s="94">
        <v>4.8360784328803093E-2</v>
      </c>
      <c r="W16" s="94">
        <v>4.8360784328803093E-2</v>
      </c>
      <c r="X16" s="94">
        <v>4.8360784328803093E-2</v>
      </c>
      <c r="Y16" s="94">
        <v>4.8360784328803093E-2</v>
      </c>
      <c r="Z16" s="94">
        <v>4.8360784328803093E-2</v>
      </c>
      <c r="AA16" s="94">
        <v>4.8360784328803093E-2</v>
      </c>
    </row>
    <row r="17" spans="1:29" x14ac:dyDescent="0.25">
      <c r="A17" s="27">
        <f>MAX($A$8:A16)+1</f>
        <v>8</v>
      </c>
      <c r="B17" s="85" t="s">
        <v>32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20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</row>
    <row r="18" spans="1:29" x14ac:dyDescent="0.25">
      <c r="A18" s="27"/>
      <c r="B18" s="85" t="s">
        <v>44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0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</row>
    <row r="19" spans="1:29" x14ac:dyDescent="0.25">
      <c r="A19" s="27"/>
      <c r="B19" s="85" t="s">
        <v>33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0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9" x14ac:dyDescent="0.25">
      <c r="A20" s="27">
        <f>MAX($A$8:A17)+1</f>
        <v>9</v>
      </c>
      <c r="B20" s="88" t="s">
        <v>34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</row>
    <row r="21" spans="1:29" x14ac:dyDescent="0.25">
      <c r="A21" s="27"/>
      <c r="B21" s="8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9" x14ac:dyDescent="0.25">
      <c r="A22" s="27">
        <f>MAX($A$8:A21)+1</f>
        <v>10</v>
      </c>
      <c r="B22" s="87" t="s">
        <v>35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>
        <f t="shared" ref="P22:AA22" si="0">P20*$P$52</f>
        <v>0</v>
      </c>
      <c r="Q22" s="34">
        <f t="shared" si="0"/>
        <v>0</v>
      </c>
      <c r="R22" s="34">
        <f t="shared" si="0"/>
        <v>0</v>
      </c>
      <c r="S22" s="34">
        <f t="shared" si="0"/>
        <v>0</v>
      </c>
      <c r="T22" s="34">
        <f t="shared" si="0"/>
        <v>0</v>
      </c>
      <c r="U22" s="34">
        <f t="shared" si="0"/>
        <v>0</v>
      </c>
      <c r="V22" s="34">
        <f t="shared" si="0"/>
        <v>0</v>
      </c>
      <c r="W22" s="34">
        <f t="shared" si="0"/>
        <v>0</v>
      </c>
      <c r="X22" s="34">
        <f t="shared" si="0"/>
        <v>0</v>
      </c>
      <c r="Y22" s="34">
        <f t="shared" si="0"/>
        <v>0</v>
      </c>
      <c r="Z22" s="34">
        <f t="shared" si="0"/>
        <v>0</v>
      </c>
      <c r="AA22" s="34">
        <f t="shared" si="0"/>
        <v>0</v>
      </c>
    </row>
    <row r="23" spans="1:29" x14ac:dyDescent="0.25">
      <c r="A23" s="27"/>
      <c r="B23" s="87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9" x14ac:dyDescent="0.25">
      <c r="A24" s="4" t="s">
        <v>36</v>
      </c>
      <c r="B24" s="86"/>
      <c r="C24" s="23">
        <v>43800</v>
      </c>
      <c r="D24" s="23">
        <v>43831</v>
      </c>
      <c r="E24" s="23">
        <v>43862</v>
      </c>
      <c r="F24" s="23">
        <v>43891</v>
      </c>
      <c r="G24" s="23">
        <v>43922</v>
      </c>
      <c r="H24" s="23">
        <v>43952</v>
      </c>
      <c r="I24" s="23">
        <v>43983</v>
      </c>
      <c r="J24" s="23">
        <v>44013</v>
      </c>
      <c r="K24" s="23">
        <v>44044</v>
      </c>
      <c r="L24" s="23">
        <v>44075</v>
      </c>
      <c r="M24" s="23">
        <v>44105</v>
      </c>
      <c r="N24" s="23">
        <v>44136</v>
      </c>
      <c r="O24" s="23">
        <v>44166</v>
      </c>
      <c r="P24" s="23">
        <v>44197</v>
      </c>
      <c r="Q24" s="23">
        <v>44228</v>
      </c>
      <c r="R24" s="23">
        <v>44256</v>
      </c>
      <c r="S24" s="23">
        <v>44287</v>
      </c>
      <c r="T24" s="23">
        <v>44317</v>
      </c>
      <c r="U24" s="23">
        <v>44348</v>
      </c>
      <c r="V24" s="23">
        <v>44378</v>
      </c>
      <c r="W24" s="23">
        <v>44409</v>
      </c>
      <c r="X24" s="23">
        <v>44440</v>
      </c>
      <c r="Y24" s="23">
        <v>44470</v>
      </c>
      <c r="Z24" s="23">
        <v>44501</v>
      </c>
      <c r="AA24" s="23">
        <v>44531</v>
      </c>
      <c r="AC24" s="126"/>
    </row>
    <row r="25" spans="1:29" x14ac:dyDescent="0.25">
      <c r="A25" s="25"/>
      <c r="B25" s="87" t="s">
        <v>24</v>
      </c>
    </row>
    <row r="26" spans="1:29" x14ac:dyDescent="0.25">
      <c r="A26" s="27">
        <f>MAX($A$8:A25)+1</f>
        <v>11</v>
      </c>
      <c r="B26" s="85" t="s">
        <v>25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C26" s="13"/>
    </row>
    <row r="27" spans="1:29" x14ac:dyDescent="0.25">
      <c r="A27" s="27">
        <f>MAX($A$8:A26)+1</f>
        <v>12</v>
      </c>
      <c r="B27" s="85" t="s">
        <v>26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</row>
    <row r="28" spans="1:29" x14ac:dyDescent="0.25">
      <c r="A28" s="27">
        <f>MAX($A$8:A27)+1</f>
        <v>13</v>
      </c>
      <c r="B28" s="85" t="s">
        <v>27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</row>
    <row r="29" spans="1:29" x14ac:dyDescent="0.25">
      <c r="A29" s="27">
        <f>MAX($A$8:A28)+1</f>
        <v>14</v>
      </c>
      <c r="B29" s="88" t="s">
        <v>28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</row>
    <row r="30" spans="1:29" x14ac:dyDescent="0.25">
      <c r="A30" s="27"/>
    </row>
    <row r="31" spans="1:29" x14ac:dyDescent="0.25">
      <c r="A31" s="27">
        <f>MAX($A$26:A30)+1</f>
        <v>15</v>
      </c>
      <c r="B31" s="85" t="s">
        <v>29</v>
      </c>
      <c r="C31" s="30">
        <f>Variables!$D$9</f>
        <v>7.1691459999999999E-2</v>
      </c>
      <c r="D31" s="30">
        <f>Variables!$D$9</f>
        <v>7.1691459999999999E-2</v>
      </c>
      <c r="E31" s="30">
        <f>Variables!$D$9</f>
        <v>7.1691459999999999E-2</v>
      </c>
      <c r="F31" s="30">
        <f>Variables!$D$9</f>
        <v>7.1691459999999999E-2</v>
      </c>
      <c r="G31" s="30">
        <f>Variables!$D$9</f>
        <v>7.1691459999999999E-2</v>
      </c>
      <c r="H31" s="30">
        <f>Variables!$D$9</f>
        <v>7.1691459999999999E-2</v>
      </c>
      <c r="I31" s="30">
        <f>Variables!$D$9</f>
        <v>7.1691459999999999E-2</v>
      </c>
      <c r="J31" s="30">
        <f>Variables!$D$9</f>
        <v>7.1691459999999999E-2</v>
      </c>
      <c r="K31" s="30">
        <f>Variables!$D$9</f>
        <v>7.1691459999999999E-2</v>
      </c>
      <c r="L31" s="30">
        <f>Variables!$D$9</f>
        <v>7.1691459999999999E-2</v>
      </c>
      <c r="M31" s="30">
        <f>Variables!$D$9</f>
        <v>7.1691459999999999E-2</v>
      </c>
      <c r="N31" s="30">
        <f>Variables!$D$9</f>
        <v>7.1691459999999999E-2</v>
      </c>
      <c r="O31" s="30">
        <f>Variables!$D$9</f>
        <v>7.1691459999999999E-2</v>
      </c>
      <c r="P31" s="30">
        <f>Variables!$D$9</f>
        <v>7.1691459999999999E-2</v>
      </c>
      <c r="Q31" s="30">
        <f>Variables!$D$9</f>
        <v>7.1691459999999999E-2</v>
      </c>
      <c r="R31" s="30">
        <f>Variables!$D$9</f>
        <v>7.1691459999999999E-2</v>
      </c>
      <c r="S31" s="30">
        <f>Variables!$D$9</f>
        <v>7.1691459999999999E-2</v>
      </c>
      <c r="T31" s="30">
        <f>Variables!$D$9</f>
        <v>7.1691459999999999E-2</v>
      </c>
      <c r="U31" s="30">
        <f>Variables!$D$9</f>
        <v>7.1691459999999999E-2</v>
      </c>
      <c r="V31" s="30">
        <f>Variables!$D$9</f>
        <v>7.1691459999999999E-2</v>
      </c>
      <c r="W31" s="30">
        <f>Variables!$D$9</f>
        <v>7.1691459999999999E-2</v>
      </c>
      <c r="X31" s="30">
        <f>Variables!$D$9</f>
        <v>7.1691459999999999E-2</v>
      </c>
      <c r="Y31" s="30">
        <f>Variables!$D$9</f>
        <v>7.1691459999999999E-2</v>
      </c>
      <c r="Z31" s="30">
        <f>Variables!$D$9</f>
        <v>7.1691459999999999E-2</v>
      </c>
      <c r="AA31" s="30">
        <f>Variables!$D$9</f>
        <v>7.1691459999999999E-2</v>
      </c>
    </row>
    <row r="32" spans="1:29" x14ac:dyDescent="0.25">
      <c r="A32" s="27">
        <f>MAX($A$26:A31)+1</f>
        <v>16</v>
      </c>
      <c r="B32" s="85" t="s">
        <v>30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</row>
    <row r="33" spans="1:29" x14ac:dyDescent="0.25">
      <c r="A33" s="2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9" x14ac:dyDescent="0.25">
      <c r="A34" s="27">
        <f>MAX($A$8:A33)+1</f>
        <v>17</v>
      </c>
      <c r="B34" s="85" t="s">
        <v>31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31">
        <f>O16</f>
        <v>3.3046077296287953E-2</v>
      </c>
      <c r="P34" s="31">
        <f t="shared" ref="P34:AA34" si="1">P16</f>
        <v>4.8360784328803093E-2</v>
      </c>
      <c r="Q34" s="31">
        <f t="shared" si="1"/>
        <v>4.8360784328803093E-2</v>
      </c>
      <c r="R34" s="31">
        <f t="shared" si="1"/>
        <v>4.8360784328803093E-2</v>
      </c>
      <c r="S34" s="31">
        <f t="shared" si="1"/>
        <v>4.8360784328803093E-2</v>
      </c>
      <c r="T34" s="31">
        <f t="shared" si="1"/>
        <v>4.8360784328803093E-2</v>
      </c>
      <c r="U34" s="31">
        <f t="shared" si="1"/>
        <v>4.8360784328803093E-2</v>
      </c>
      <c r="V34" s="31">
        <f t="shared" si="1"/>
        <v>4.8360784328803093E-2</v>
      </c>
      <c r="W34" s="31">
        <f t="shared" si="1"/>
        <v>4.8360784328803093E-2</v>
      </c>
      <c r="X34" s="31">
        <f t="shared" si="1"/>
        <v>4.8360784328803093E-2</v>
      </c>
      <c r="Y34" s="31">
        <f t="shared" si="1"/>
        <v>4.8360784328803093E-2</v>
      </c>
      <c r="Z34" s="31">
        <f t="shared" si="1"/>
        <v>4.8360784328803093E-2</v>
      </c>
      <c r="AA34" s="31">
        <f t="shared" si="1"/>
        <v>4.8360784328803093E-2</v>
      </c>
    </row>
    <row r="35" spans="1:29" x14ac:dyDescent="0.25">
      <c r="A35" s="27">
        <f>MAX($A$8:A34)+1</f>
        <v>18</v>
      </c>
      <c r="B35" s="85" t="s">
        <v>32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f>(((O26+N26)/2)*O34)/12</f>
        <v>0</v>
      </c>
      <c r="P35" s="110">
        <f t="shared" ref="P35:Z35" si="2">(((P26+O26)/2)*P34)/12</f>
        <v>0</v>
      </c>
      <c r="Q35" s="110">
        <f t="shared" si="2"/>
        <v>0</v>
      </c>
      <c r="R35" s="110">
        <f t="shared" si="2"/>
        <v>0</v>
      </c>
      <c r="S35" s="110">
        <f t="shared" si="2"/>
        <v>0</v>
      </c>
      <c r="T35" s="110">
        <f t="shared" si="2"/>
        <v>0</v>
      </c>
      <c r="U35" s="110">
        <f t="shared" si="2"/>
        <v>0</v>
      </c>
      <c r="V35" s="110">
        <f t="shared" si="2"/>
        <v>0</v>
      </c>
      <c r="W35" s="110">
        <f t="shared" si="2"/>
        <v>0</v>
      </c>
      <c r="X35" s="110">
        <f t="shared" si="2"/>
        <v>0</v>
      </c>
      <c r="Y35" s="110">
        <f t="shared" si="2"/>
        <v>0</v>
      </c>
      <c r="Z35" s="110">
        <f t="shared" si="2"/>
        <v>0</v>
      </c>
      <c r="AA35" s="110">
        <f>(((AA26+Z26)/2)*AA34)/12</f>
        <v>0</v>
      </c>
    </row>
    <row r="36" spans="1:29" x14ac:dyDescent="0.25">
      <c r="A36" s="27"/>
      <c r="B36" s="88" t="s">
        <v>44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</row>
    <row r="37" spans="1:29" x14ac:dyDescent="0.25">
      <c r="A37" s="27"/>
      <c r="B37" s="88" t="s">
        <v>33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9" x14ac:dyDescent="0.25">
      <c r="A38" s="27">
        <f>MAX($A$8:A35)+1</f>
        <v>19</v>
      </c>
      <c r="B38" s="88" t="s">
        <v>34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9" x14ac:dyDescent="0.25">
      <c r="A39" s="27"/>
      <c r="B39" s="8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9" x14ac:dyDescent="0.25">
      <c r="A40" s="27">
        <f>MAX($A$8:A39)+1</f>
        <v>20</v>
      </c>
      <c r="B40" s="87" t="s">
        <v>35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</row>
    <row r="41" spans="1:29" x14ac:dyDescent="0.25">
      <c r="A41" s="27"/>
      <c r="B41" s="8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9" x14ac:dyDescent="0.25">
      <c r="A42" s="27">
        <f>MAX($A$8:A41)+1</f>
        <v>21</v>
      </c>
      <c r="B42" s="88" t="s">
        <v>46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</row>
    <row r="43" spans="1:29" x14ac:dyDescent="0.25">
      <c r="A43" s="27"/>
      <c r="B43" s="88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9" x14ac:dyDescent="0.25">
      <c r="A44" s="27">
        <f>MAX($A$8:A43)+1</f>
        <v>22</v>
      </c>
      <c r="B44" s="88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</row>
    <row r="45" spans="1:29" x14ac:dyDescent="0.25">
      <c r="A45" s="27">
        <f>MAX($A$8:A44)+1</f>
        <v>23</v>
      </c>
      <c r="B45" s="88" t="s">
        <v>48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</row>
    <row r="46" spans="1:29" x14ac:dyDescent="0.25">
      <c r="A46" s="27">
        <f>MAX($A$8:A45)+1</f>
        <v>24</v>
      </c>
      <c r="B46" s="87" t="s">
        <v>49</v>
      </c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</row>
    <row r="47" spans="1:29" x14ac:dyDescent="0.25">
      <c r="A47" s="27"/>
      <c r="B47" s="8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9" s="24" customFormat="1" x14ac:dyDescent="0.25">
      <c r="A48" s="21" t="s">
        <v>39</v>
      </c>
      <c r="B48" s="89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3">
        <v>44197</v>
      </c>
      <c r="Q48" s="23">
        <v>44228</v>
      </c>
      <c r="R48" s="23">
        <v>44256</v>
      </c>
      <c r="S48" s="23">
        <v>44287</v>
      </c>
      <c r="T48" s="23">
        <v>44317</v>
      </c>
      <c r="U48" s="23">
        <v>44348</v>
      </c>
      <c r="V48" s="23">
        <v>44378</v>
      </c>
      <c r="W48" s="23">
        <v>44409</v>
      </c>
      <c r="X48" s="23">
        <v>44440</v>
      </c>
      <c r="Y48" s="23">
        <v>44470</v>
      </c>
      <c r="Z48" s="23">
        <v>44501</v>
      </c>
      <c r="AA48" s="23">
        <v>44531</v>
      </c>
      <c r="AC48" s="129"/>
    </row>
    <row r="49" spans="1:29" s="24" customFormat="1" ht="13.8" thickBot="1" x14ac:dyDescent="0.3">
      <c r="A49" s="27">
        <f>MAX($A$8:A48)+1</f>
        <v>25</v>
      </c>
      <c r="B49" s="85" t="s">
        <v>40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C49" s="129"/>
    </row>
    <row r="50" spans="1:29" ht="13.8" thickBot="1" x14ac:dyDescent="0.3">
      <c r="A50" s="27">
        <f>MAX($A$8:A49)+1</f>
        <v>26</v>
      </c>
      <c r="B50" s="85" t="s">
        <v>41</v>
      </c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84">
        <v>-855853.59029339883</v>
      </c>
    </row>
    <row r="52" spans="1:29" x14ac:dyDescent="0.25">
      <c r="B52" s="90" t="s">
        <v>42</v>
      </c>
      <c r="P52" s="43">
        <v>7.8111041399714837E-2</v>
      </c>
    </row>
    <row r="53" spans="1:29" x14ac:dyDescent="0.25">
      <c r="AA53" s="19"/>
    </row>
  </sheetData>
  <pageMargins left="0.7" right="0.7" top="0.75" bottom="0.75" header="0.3" footer="0.3"/>
  <pageSetup scale="52" fitToHeight="0" orientation="landscape" r:id="rId1"/>
  <headerFooter>
    <oddHeader>&amp;LWA UE-210532
Bench Request 2&amp;R&amp;"-,Bold"Confidential Attachment Bench Request 2-5</oddHeader>
    <oddFooter>&amp;L&amp;F (&amp;A)&amp;Cpage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2021-12-29T08:00:00+00:00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9F274ED-9F3F-41B2-BE0D-D0DFE204A839}"/>
</file>

<file path=customXml/itemProps2.xml><?xml version="1.0" encoding="utf-8"?>
<ds:datastoreItem xmlns:ds="http://schemas.openxmlformats.org/officeDocument/2006/customXml" ds:itemID="{305A475E-8176-40A4-85D5-9338336D250C}"/>
</file>

<file path=customXml/itemProps3.xml><?xml version="1.0" encoding="utf-8"?>
<ds:datastoreItem xmlns:ds="http://schemas.openxmlformats.org/officeDocument/2006/customXml" ds:itemID="{894F47E5-C283-432E-8F3E-58BCE3B29B33}"/>
</file>

<file path=customXml/itemProps4.xml><?xml version="1.0" encoding="utf-8"?>
<ds:datastoreItem xmlns:ds="http://schemas.openxmlformats.org/officeDocument/2006/customXml" ds:itemID="{A96BC231-88AD-4A1E-9BC6-D6CEF7B889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TransCedarSpring</vt:lpstr>
      <vt:lpstr>Aeolus-Bridger</vt:lpstr>
      <vt:lpstr>TransTBFlats</vt:lpstr>
      <vt:lpstr>TransPryorMtn</vt:lpstr>
      <vt:lpstr>Cedar Springs</vt:lpstr>
      <vt:lpstr>Ekola Flats</vt:lpstr>
      <vt:lpstr>Pryor Mtn</vt:lpstr>
      <vt:lpstr>TB Flats</vt:lpstr>
      <vt:lpstr>Dunlap</vt:lpstr>
      <vt:lpstr>FooteCreek</vt:lpstr>
      <vt:lpstr>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2021-12-29T00:21:25Z</dcterms:created>
  <dcterms:modified xsi:type="dcterms:W3CDTF">2021-12-29T00:23:48Z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