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codeName="ThisWorkbook" defaultThemeVersion="124226"/>
  <xr:revisionPtr revIDLastSave="0" documentId="13_ncr:1_{19A27AAD-BB10-4739-81C6-A4DB9D65DDEF}" xr6:coauthVersionLast="46" xr6:coauthVersionMax="46" xr10:uidLastSave="{00000000-0000-0000-0000-000000000000}"/>
  <bookViews>
    <workbookView xWindow="-120" yWindow="-120" windowWidth="25440" windowHeight="14040" tabRatio="849" xr2:uid="{00000000-000D-0000-FFFF-FFFF00000000}"/>
  </bookViews>
  <sheets>
    <sheet name="Results" sheetId="4" r:id="rId1"/>
    <sheet name="Price Change" sheetId="16" r:id="rId2"/>
    <sheet name="Adjustments" sheetId="17" r:id="rId3"/>
    <sheet name="Variables" sheetId="3" r:id="rId4"/>
  </sheets>
  <externalReferences>
    <externalReference r:id="rId5"/>
  </externalReferences>
  <definedNames>
    <definedName name="Common">[1]Variables!$AQ$27</definedName>
    <definedName name="Cost_Debt">Variables!$D$8</definedName>
    <definedName name="Cost_equity">Variables!$D$10</definedName>
    <definedName name="Cost_pref">Variables!$D$9</definedName>
    <definedName name="Debt">[1]Variables!$AQ$25</definedName>
    <definedName name="DebtCost">[1]Variables!$AT$25</definedName>
    <definedName name="gross_up_factor">Variables!$D$34</definedName>
    <definedName name="JurisNumber">[1]Variables!$AL$15</definedName>
    <definedName name="NetToGross">[1]Variables!$H$2</definedName>
    <definedName name="OpRevReturn">[1]Variables!$AY$14</definedName>
    <definedName name="Overall_ROR">Variables!$E$11</definedName>
    <definedName name="Percent_common">Variables!$C$10</definedName>
    <definedName name="Percent_debt">Variables!$C$8</definedName>
    <definedName name="Percent_pref">Variables!$C$9</definedName>
    <definedName name="Pref">[1]Variables!$AQ$26</definedName>
    <definedName name="PrefCost">[1]Variables!$AT$26</definedName>
    <definedName name="_xlnm.Print_Area" localSheetId="2">Adjustments!$A$1:$F$85</definedName>
    <definedName name="_xlnm.Print_Area" localSheetId="1">'Price Change'!$A$1:$F$21</definedName>
    <definedName name="_xlnm.Print_Area" localSheetId="0">Results!$A$1:$J$84</definedName>
    <definedName name="_xlnm.Print_Titles" localSheetId="2">Adjustments!$A:$A</definedName>
    <definedName name="RateBase">[1]Variables!$AZ$14</definedName>
    <definedName name="RateBaseType">[1]Variables!$AP$14</definedName>
    <definedName name="Restated_Op_revenue">Results!#REF!</definedName>
    <definedName name="Restated_rate_base">Results!#REF!</definedName>
    <definedName name="Restated_ROE">Results!#REF!</definedName>
    <definedName name="ROE">[1]Variables!$BA$14</definedName>
    <definedName name="Unadj_Op_revenue">Results!$B$37</definedName>
    <definedName name="Unadj_rate_base">Results!$B$64</definedName>
    <definedName name="Unadj_ROE">Results!$B$67</definedName>
    <definedName name="UnadjBegEnd">[1]UnadjData!$A$5:$J$79</definedName>
    <definedName name="UnadjYE">[1]UnadjData!$L$5:$U$253</definedName>
    <definedName name="uncollectible_perc">Variables!$D$20</definedName>
    <definedName name="WA_rev_tax_perc">Variables!$D$22</definedName>
    <definedName name="Weighted_cost_debt">Variables!$E$8</definedName>
    <definedName name="Weighted_cost_equity">Variables!$E$10</definedName>
    <definedName name="Weighted_cost_pref">Variables!$E$9</definedName>
    <definedName name="WUTC_reg_fee_perc">Variables!$D$21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4" i="17" l="1"/>
  <c r="B80" i="17"/>
  <c r="B77" i="17"/>
  <c r="B74" i="17"/>
  <c r="B73" i="17"/>
  <c r="B62" i="17"/>
  <c r="B61" i="17"/>
  <c r="B60" i="17"/>
  <c r="B59" i="17"/>
  <c r="B58" i="17"/>
  <c r="B56" i="17"/>
  <c r="B51" i="17"/>
  <c r="B50" i="17"/>
  <c r="B49" i="17"/>
  <c r="B48" i="17"/>
  <c r="B47" i="17"/>
  <c r="B46" i="17"/>
  <c r="B45" i="17"/>
  <c r="B44" i="17"/>
  <c r="B43" i="17"/>
  <c r="B42" i="17"/>
  <c r="B35" i="17"/>
  <c r="B34" i="17"/>
  <c r="B32" i="17"/>
  <c r="B30" i="17"/>
  <c r="B29" i="17"/>
  <c r="B26" i="17"/>
  <c r="B25" i="17"/>
  <c r="B24" i="17"/>
  <c r="B23" i="17"/>
  <c r="B22" i="17"/>
  <c r="B21" i="17"/>
  <c r="B20" i="17"/>
  <c r="B19" i="17"/>
  <c r="B18" i="17"/>
  <c r="B17" i="17"/>
  <c r="B13" i="17"/>
  <c r="B12" i="17"/>
  <c r="B11" i="17"/>
  <c r="B10" i="17"/>
  <c r="E14" i="17"/>
  <c r="F14" i="17"/>
  <c r="E27" i="17"/>
  <c r="F27" i="17"/>
  <c r="F72" i="17" s="1"/>
  <c r="F78" i="17" s="1"/>
  <c r="F81" i="17" s="1"/>
  <c r="F83" i="17" s="1"/>
  <c r="F85" i="17" s="1"/>
  <c r="F31" i="17" s="1"/>
  <c r="E52" i="17"/>
  <c r="F52" i="17"/>
  <c r="E63" i="17"/>
  <c r="E65" i="17" l="1"/>
  <c r="E14" i="16" s="1"/>
  <c r="E72" i="17"/>
  <c r="I30" i="4" l="1"/>
  <c r="D83" i="4" l="1"/>
  <c r="D76" i="4"/>
  <c r="F76" i="4" s="1"/>
  <c r="D73" i="4"/>
  <c r="F73" i="4" s="1"/>
  <c r="D63" i="17"/>
  <c r="D60" i="4"/>
  <c r="F60" i="4" s="1"/>
  <c r="D59" i="4"/>
  <c r="F59" i="4" s="1"/>
  <c r="D58" i="4"/>
  <c r="F58" i="4" s="1"/>
  <c r="D57" i="4"/>
  <c r="F57" i="4" s="1"/>
  <c r="D55" i="4"/>
  <c r="F55" i="4" s="1"/>
  <c r="D52" i="17"/>
  <c r="D50" i="4"/>
  <c r="F50" i="4" s="1"/>
  <c r="D49" i="4"/>
  <c r="F49" i="4" s="1"/>
  <c r="D48" i="4"/>
  <c r="F48" i="4" s="1"/>
  <c r="D47" i="4"/>
  <c r="F47" i="4" s="1"/>
  <c r="D46" i="4"/>
  <c r="F46" i="4" s="1"/>
  <c r="D45" i="4"/>
  <c r="F45" i="4" s="1"/>
  <c r="D44" i="4"/>
  <c r="F44" i="4" s="1"/>
  <c r="D43" i="4"/>
  <c r="F43" i="4" s="1"/>
  <c r="D42" i="4"/>
  <c r="F42" i="4" s="1"/>
  <c r="D41" i="4"/>
  <c r="F41" i="4" s="1"/>
  <c r="D34" i="4"/>
  <c r="F34" i="4" s="1"/>
  <c r="D33" i="4"/>
  <c r="F33" i="4" s="1"/>
  <c r="D29" i="4"/>
  <c r="F29" i="4" s="1"/>
  <c r="D28" i="4"/>
  <c r="F28" i="4" s="1"/>
  <c r="D27" i="17"/>
  <c r="C27" i="17"/>
  <c r="B27" i="17" s="1"/>
  <c r="D24" i="4"/>
  <c r="F24" i="4" s="1"/>
  <c r="D17" i="4"/>
  <c r="F17" i="4" s="1"/>
  <c r="D14" i="17"/>
  <c r="C14" i="17"/>
  <c r="B14" i="17" s="1"/>
  <c r="D12" i="4"/>
  <c r="F12" i="4" s="1"/>
  <c r="D11" i="4"/>
  <c r="F11" i="4" s="1"/>
  <c r="D10" i="4"/>
  <c r="F10" i="4" s="1"/>
  <c r="D9" i="4"/>
  <c r="F9" i="4" s="1"/>
  <c r="D72" i="17" l="1"/>
  <c r="D65" i="17"/>
  <c r="E13" i="16" s="1"/>
  <c r="D78" i="17" l="1"/>
  <c r="A13" i="16"/>
  <c r="A14" i="16" s="1"/>
  <c r="A15" i="16" s="1"/>
  <c r="A16" i="16" s="1"/>
  <c r="A17" i="16" s="1"/>
  <c r="A18" i="16" s="1"/>
  <c r="A19" i="16" s="1"/>
  <c r="A20" i="16" s="1"/>
  <c r="A21" i="16" s="1"/>
  <c r="D81" i="17" l="1"/>
  <c r="D83" i="17" l="1"/>
  <c r="D85" i="17" l="1"/>
  <c r="D31" i="17" l="1"/>
  <c r="D36" i="17" l="1"/>
  <c r="D38" i="17" l="1"/>
  <c r="D13" i="16" s="1"/>
  <c r="J31" i="4" l="1"/>
  <c r="H62" i="4"/>
  <c r="H51" i="4"/>
  <c r="J61" i="4"/>
  <c r="H31" i="4"/>
  <c r="H64" i="4" l="1"/>
  <c r="F31" i="4" l="1"/>
  <c r="D31" i="4"/>
  <c r="D13" i="4" l="1"/>
  <c r="E10" i="3" l="1"/>
  <c r="E9" i="3"/>
  <c r="E8" i="3"/>
  <c r="E11" i="3" l="1"/>
  <c r="D26" i="3" l="1"/>
  <c r="D30" i="3" s="1"/>
  <c r="D32" i="3" l="1"/>
  <c r="D34" i="3" s="1"/>
  <c r="F13" i="16" l="1"/>
  <c r="D69" i="17"/>
  <c r="D21" i="4" l="1"/>
  <c r="F21" i="4" s="1"/>
  <c r="D25" i="4"/>
  <c r="F25" i="4" s="1"/>
  <c r="D22" i="4"/>
  <c r="F22" i="4" s="1"/>
  <c r="D23" i="4"/>
  <c r="F23" i="4" s="1"/>
  <c r="B62" i="4"/>
  <c r="B51" i="4"/>
  <c r="B13" i="4"/>
  <c r="B26" i="4"/>
  <c r="D18" i="4" l="1"/>
  <c r="F18" i="4" s="1"/>
  <c r="D19" i="4"/>
  <c r="F19" i="4" s="1"/>
  <c r="D20" i="4"/>
  <c r="F20" i="4" s="1"/>
  <c r="B64" i="4"/>
  <c r="B35" i="4"/>
  <c r="D16" i="4" l="1"/>
  <c r="F16" i="4" s="1"/>
  <c r="J57" i="4"/>
  <c r="J11" i="4"/>
  <c r="J60" i="4"/>
  <c r="J24" i="4"/>
  <c r="B37" i="4"/>
  <c r="J55" i="4"/>
  <c r="J73" i="4"/>
  <c r="J46" i="4"/>
  <c r="J76" i="4"/>
  <c r="J42" i="4"/>
  <c r="J28" i="4"/>
  <c r="J43" i="4"/>
  <c r="J17" i="4"/>
  <c r="J45" i="4"/>
  <c r="B77" i="4"/>
  <c r="J50" i="4"/>
  <c r="J49" i="4"/>
  <c r="J59" i="4"/>
  <c r="J33" i="4"/>
  <c r="J58" i="4"/>
  <c r="J44" i="4"/>
  <c r="J41" i="4"/>
  <c r="F13" i="4"/>
  <c r="J12" i="4"/>
  <c r="J48" i="4"/>
  <c r="J47" i="4"/>
  <c r="J10" i="4"/>
  <c r="D26" i="4" l="1"/>
  <c r="B66" i="4"/>
  <c r="B67" i="4" s="1"/>
  <c r="B68" i="4"/>
  <c r="B80" i="4"/>
  <c r="B82" i="4" s="1"/>
  <c r="F9" i="16" l="1"/>
  <c r="D68" i="17"/>
  <c r="J16" i="4" l="1"/>
  <c r="J20" i="4"/>
  <c r="J23" i="4"/>
  <c r="J25" i="4"/>
  <c r="F26" i="4" l="1"/>
  <c r="J19" i="4"/>
  <c r="J21" i="4"/>
  <c r="J18" i="4"/>
  <c r="J34" i="4" l="1"/>
  <c r="B83" i="4" l="1"/>
  <c r="F83" i="4" l="1"/>
  <c r="J83" i="4"/>
  <c r="B41" i="17" l="1"/>
  <c r="D40" i="4" s="1"/>
  <c r="C52" i="17"/>
  <c r="B52" i="17" l="1"/>
  <c r="F40" i="4"/>
  <c r="D51" i="4"/>
  <c r="J40" i="4" l="1"/>
  <c r="J51" i="4" s="1"/>
  <c r="F51" i="4"/>
  <c r="B28" i="17" l="1"/>
  <c r="D27" i="4" s="1"/>
  <c r="C72" i="17"/>
  <c r="B72" i="17" l="1"/>
  <c r="F27" i="4"/>
  <c r="D71" i="4"/>
  <c r="B76" i="17"/>
  <c r="D75" i="4" s="1"/>
  <c r="F75" i="4" s="1"/>
  <c r="J75" i="4" s="1"/>
  <c r="B55" i="17" l="1"/>
  <c r="D54" i="4" s="1"/>
  <c r="F36" i="17"/>
  <c r="F38" i="17" s="1"/>
  <c r="J27" i="4"/>
  <c r="F71" i="4"/>
  <c r="C78" i="17"/>
  <c r="B33" i="17" l="1"/>
  <c r="D32" i="4" s="1"/>
  <c r="F32" i="4" s="1"/>
  <c r="J32" i="4" s="1"/>
  <c r="C81" i="17"/>
  <c r="F54" i="4"/>
  <c r="D15" i="16"/>
  <c r="J54" i="4" l="1"/>
  <c r="C83" i="17"/>
  <c r="F63" i="17" l="1"/>
  <c r="F65" i="17" s="1"/>
  <c r="C63" i="17"/>
  <c r="C85" i="17"/>
  <c r="C31" i="17" l="1"/>
  <c r="C65" i="17"/>
  <c r="B63" i="17"/>
  <c r="B57" i="17"/>
  <c r="D56" i="4" s="1"/>
  <c r="E15" i="16"/>
  <c r="F69" i="17"/>
  <c r="F68" i="17"/>
  <c r="F15" i="16" l="1"/>
  <c r="E12" i="16"/>
  <c r="E16" i="16" s="1"/>
  <c r="B65" i="17"/>
  <c r="F56" i="4"/>
  <c r="D62" i="4"/>
  <c r="D64" i="4" s="1"/>
  <c r="C36" i="17"/>
  <c r="C38" i="17" l="1"/>
  <c r="J56" i="4"/>
  <c r="J62" i="4" s="1"/>
  <c r="J64" i="4" s="1"/>
  <c r="F62" i="4"/>
  <c r="F64" i="4" s="1"/>
  <c r="D12" i="16" l="1"/>
  <c r="C68" i="17"/>
  <c r="C69" i="17"/>
  <c r="F12" i="16" l="1"/>
  <c r="B75" i="17" l="1"/>
  <c r="D74" i="4" s="1"/>
  <c r="E78" i="17"/>
  <c r="E81" i="17" l="1"/>
  <c r="B78" i="17"/>
  <c r="F74" i="4"/>
  <c r="D77" i="4"/>
  <c r="D80" i="4" s="1"/>
  <c r="D82" i="4" s="1"/>
  <c r="D84" i="4" s="1"/>
  <c r="D30" i="4" s="1"/>
  <c r="D35" i="4" s="1"/>
  <c r="D37" i="4" s="1"/>
  <c r="D68" i="4" s="1"/>
  <c r="J74" i="4" l="1"/>
  <c r="F77" i="4"/>
  <c r="F80" i="4" s="1"/>
  <c r="F82" i="4" s="1"/>
  <c r="F84" i="4" s="1"/>
  <c r="F30" i="4" s="1"/>
  <c r="F35" i="4" s="1"/>
  <c r="F37" i="4" s="1"/>
  <c r="E83" i="17"/>
  <c r="B81" i="17"/>
  <c r="E85" i="17" l="1"/>
  <c r="B83" i="17"/>
  <c r="H9" i="4"/>
  <c r="L10" i="4" s="1"/>
  <c r="F66" i="4"/>
  <c r="F68" i="4"/>
  <c r="J9" i="4" l="1"/>
  <c r="J13" i="4" s="1"/>
  <c r="H13" i="4"/>
  <c r="H29" i="4"/>
  <c r="J29" i="4" s="1"/>
  <c r="H22" i="4"/>
  <c r="D66" i="4"/>
  <c r="F67" i="4"/>
  <c r="D67" i="4" s="1"/>
  <c r="E31" i="17"/>
  <c r="B85" i="17"/>
  <c r="E36" i="17" l="1"/>
  <c r="B31" i="17"/>
  <c r="J22" i="4"/>
  <c r="J26" i="4" s="1"/>
  <c r="J71" i="4" s="1"/>
  <c r="J77" i="4" s="1"/>
  <c r="J80" i="4" s="1"/>
  <c r="J82" i="4" s="1"/>
  <c r="J84" i="4" s="1"/>
  <c r="J30" i="4" s="1"/>
  <c r="J35" i="4" s="1"/>
  <c r="J37" i="4" s="1"/>
  <c r="J66" i="4" s="1"/>
  <c r="H26" i="4"/>
  <c r="H71" i="4" s="1"/>
  <c r="H77" i="4" s="1"/>
  <c r="H80" i="4" s="1"/>
  <c r="H82" i="4" s="1"/>
  <c r="H84" i="4" s="1"/>
  <c r="H30" i="4" s="1"/>
  <c r="H35" i="4" s="1"/>
  <c r="H37" i="4" s="1"/>
  <c r="J67" i="4" l="1"/>
  <c r="H67" i="4" s="1"/>
  <c r="H66" i="4"/>
  <c r="E38" i="17"/>
  <c r="B36" i="17"/>
  <c r="D14" i="16" l="1"/>
  <c r="E69" i="17"/>
  <c r="B69" i="17" s="1"/>
  <c r="E68" i="17"/>
  <c r="B38" i="17"/>
  <c r="B68" i="17" s="1"/>
  <c r="I70" i="17" l="1"/>
  <c r="H70" i="17"/>
  <c r="F14" i="16"/>
  <c r="F16" i="16" s="1"/>
  <c r="D16" i="16"/>
</calcChain>
</file>

<file path=xl/sharedStrings.xml><?xml version="1.0" encoding="utf-8"?>
<sst xmlns="http://schemas.openxmlformats.org/spreadsheetml/2006/main" count="212" uniqueCount="138">
  <si>
    <t xml:space="preserve">Capital Structure </t>
  </si>
  <si>
    <t>Embedded Cost</t>
  </si>
  <si>
    <t>Weighted Cost</t>
  </si>
  <si>
    <t>DEBT%</t>
  </si>
  <si>
    <t>PREFERRED %</t>
  </si>
  <si>
    <t>COMMON %</t>
  </si>
  <si>
    <t>PacifiCorp</t>
  </si>
  <si>
    <t>Estimated Price Change</t>
  </si>
  <si>
    <t>Return on Rate Base</t>
  </si>
  <si>
    <t xml:space="preserve">   Operating Revenues:</t>
  </si>
  <si>
    <t>General Business Revenues</t>
  </si>
  <si>
    <t>Interdepartmental</t>
  </si>
  <si>
    <t>Special Sales</t>
  </si>
  <si>
    <t>Other Operating Revenues</t>
  </si>
  <si>
    <t xml:space="preserve">   Total Operating Revenues</t>
  </si>
  <si>
    <t xml:space="preserve">   Operating Expenses:</t>
  </si>
  <si>
    <t>Steam Production</t>
  </si>
  <si>
    <t>Nuclear Production</t>
  </si>
  <si>
    <t>Hydro Production</t>
  </si>
  <si>
    <t>Other Power Supply</t>
  </si>
  <si>
    <t>Transmission</t>
  </si>
  <si>
    <t>Distribution</t>
  </si>
  <si>
    <t>Customer Accounting</t>
  </si>
  <si>
    <t>Customer Service &amp; Info</t>
  </si>
  <si>
    <t>Sales</t>
  </si>
  <si>
    <t>Administrative &amp; General</t>
  </si>
  <si>
    <t xml:space="preserve">   Total O&amp;M Expenses</t>
  </si>
  <si>
    <t>Depreciation</t>
  </si>
  <si>
    <t xml:space="preserve">Amortization </t>
  </si>
  <si>
    <t>Taxes Other Than Income</t>
  </si>
  <si>
    <t>Income Taxes - Federal</t>
  </si>
  <si>
    <t>Income Taxes - State</t>
  </si>
  <si>
    <t>Income Taxes - Def Net</t>
  </si>
  <si>
    <t>Investment Tax Credit Adj.</t>
  </si>
  <si>
    <t>Misc Revenue &amp; Expense</t>
  </si>
  <si>
    <t xml:space="preserve">   Total Operating Expenses:</t>
  </si>
  <si>
    <t xml:space="preserve">   Operating Rev For Return:</t>
  </si>
  <si>
    <t xml:space="preserve">   Rate Base:</t>
  </si>
  <si>
    <t>Electric Plant In Service</t>
  </si>
  <si>
    <t>Plant Held for Future Use</t>
  </si>
  <si>
    <t>Misc Deferred Debits</t>
  </si>
  <si>
    <t>Elec Plant Acq Adj</t>
  </si>
  <si>
    <t>Nuclear Fuel</t>
  </si>
  <si>
    <t>Prepayments</t>
  </si>
  <si>
    <t>Fuel Stock</t>
  </si>
  <si>
    <t>Material &amp; Supplies</t>
  </si>
  <si>
    <t>Working Capital</t>
  </si>
  <si>
    <t>Weatherization</t>
  </si>
  <si>
    <t xml:space="preserve">Misc Rate Base </t>
  </si>
  <si>
    <t xml:space="preserve">   Total Electric Plant:</t>
  </si>
  <si>
    <t>Rate Base Deductions:</t>
  </si>
  <si>
    <t>Accum Prov For Deprec</t>
  </si>
  <si>
    <t>Accum Prov For Amort</t>
  </si>
  <si>
    <t>Accum Def Income Tax</t>
  </si>
  <si>
    <t>Unamortized ITC</t>
  </si>
  <si>
    <t>Customer Adv For Const</t>
  </si>
  <si>
    <t>Customer Service Deposits</t>
  </si>
  <si>
    <t>Misc Rate Base Deductions</t>
  </si>
  <si>
    <t xml:space="preserve">     Total Rate Base Deductions</t>
  </si>
  <si>
    <t xml:space="preserve">   Total Rate Base:</t>
  </si>
  <si>
    <t>Return on Equity</t>
  </si>
  <si>
    <t>TAX CALCULATION:</t>
  </si>
  <si>
    <t>Operating Revenue</t>
  </si>
  <si>
    <t>Other Deductions</t>
  </si>
  <si>
    <t>Interest (AFUDC)</t>
  </si>
  <si>
    <t>Interest</t>
  </si>
  <si>
    <t>Schedule "M" Additions</t>
  </si>
  <si>
    <t>Schedule "M" Deductions</t>
  </si>
  <si>
    <t>Income Before Tax</t>
  </si>
  <si>
    <t>State Income Taxes</t>
  </si>
  <si>
    <t>Taxable Income</t>
  </si>
  <si>
    <t>Total Normalized Results</t>
  </si>
  <si>
    <t>(1)</t>
  </si>
  <si>
    <t>(2)</t>
  </si>
  <si>
    <t>(3)</t>
  </si>
  <si>
    <t>(4)</t>
  </si>
  <si>
    <t>(5)</t>
  </si>
  <si>
    <t>(1) + (2)</t>
  </si>
  <si>
    <t>(3) + (4)</t>
  </si>
  <si>
    <t>Federal Income Taxes Before Credits</t>
  </si>
  <si>
    <t>Energy Tax Credits</t>
  </si>
  <si>
    <t>Federal Income Taxes</t>
  </si>
  <si>
    <t>Price Change</t>
  </si>
  <si>
    <t>Results with Price Change</t>
  </si>
  <si>
    <t>WUTC Regulatory Fee</t>
  </si>
  <si>
    <t>Operating Deductions</t>
  </si>
  <si>
    <t>Uncollectable Accounts</t>
  </si>
  <si>
    <t>Taxes Other - Resource Supplier</t>
  </si>
  <si>
    <t>Taxes Other - Gross Receipts</t>
  </si>
  <si>
    <t>Sub-Total</t>
  </si>
  <si>
    <t>Net Operating Income</t>
  </si>
  <si>
    <t>Net to Gross Bump-up Factor</t>
  </si>
  <si>
    <t>State Taxes</t>
  </si>
  <si>
    <t>Capital Structure and Cost</t>
  </si>
  <si>
    <t>Estimated Return on Equity Impact</t>
  </si>
  <si>
    <t>NOI</t>
  </si>
  <si>
    <t>Rate Base</t>
  </si>
  <si>
    <t>Rev. Req.</t>
  </si>
  <si>
    <t xml:space="preserve">Notes: </t>
  </si>
  <si>
    <t>Total Adjusted Results</t>
  </si>
  <si>
    <t>Adj. No.</t>
  </si>
  <si>
    <t>Line No.</t>
  </si>
  <si>
    <t>A</t>
  </si>
  <si>
    <t>B</t>
  </si>
  <si>
    <t>Pro Forma Adjustments</t>
  </si>
  <si>
    <t>WUTC Public Utility Tax</t>
  </si>
  <si>
    <t>Total Pro Forma Adjustments</t>
  </si>
  <si>
    <t>Settlement Amount GRC UE-191024</t>
  </si>
  <si>
    <t>Federal Income Tax @ 21.00%</t>
  </si>
  <si>
    <t>(From UE-191024 Settlement JAM/RAM - Results Tab)</t>
  </si>
  <si>
    <t>1</t>
  </si>
  <si>
    <t>2</t>
  </si>
  <si>
    <t>WIJAM Transmission Transition Adj</t>
  </si>
  <si>
    <t>Wind &amp; Transmission Capital Update</t>
  </si>
  <si>
    <t>Interest True Up</t>
  </si>
  <si>
    <t>Remove Deferred State Tax Expense &amp; Balance</t>
  </si>
  <si>
    <t>3</t>
  </si>
  <si>
    <t>4</t>
  </si>
  <si>
    <t>Removed Deferred State Tax Expense &amp; Balance</t>
  </si>
  <si>
    <t>Summary of Pro Forma Adjustments</t>
  </si>
  <si>
    <t>Revenue Requirement Adjustment Summary</t>
  </si>
  <si>
    <t>C</t>
  </si>
  <si>
    <t>D</t>
  </si>
  <si>
    <t>E</t>
  </si>
  <si>
    <t>(1) The revenue requirement column is calculated using the Company's approved return on rate base of 7.17% and the NOI</t>
  </si>
  <si>
    <t>Wind &amp; Transmission Capital True-Up</t>
  </si>
  <si>
    <t>Interest 
True-Up</t>
  </si>
  <si>
    <t>Washington Limited Issues Rate Filing 2021</t>
  </si>
  <si>
    <t>Variables - Washington General Rate Case UE-191024</t>
  </si>
  <si>
    <t>Washington Limited Issues Rate Filing</t>
  </si>
  <si>
    <t>Results of Operations</t>
  </si>
  <si>
    <t>The table below presents the Company's pro forma ratemaking adjustments and their impact on net operating income (NOI), rate base, and the Washington revenue requirement.</t>
  </si>
  <si>
    <t>Filed</t>
  </si>
  <si>
    <t>Settlement</t>
  </si>
  <si>
    <t>Delta</t>
  </si>
  <si>
    <t>Settlement Rate Change</t>
  </si>
  <si>
    <t>BR_02 update thru Nov diff from Settlement</t>
  </si>
  <si>
    <t>conversion factor of 75.315%. The development of these percentages can be found on Page 1.4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</si>
</sst>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00%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99FF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97">
    <xf numFmtId="0" fontId="0" fillId="0" borderId="0" xfId="0"/>
    <xf numFmtId="164" fontId="4" fillId="0" borderId="0" xfId="1" applyNumberFormat="1" applyFont="1" applyAlignment="1">
      <alignment horizontal="left"/>
    </xf>
    <xf numFmtId="164" fontId="2" fillId="0" borderId="0" xfId="1" applyNumberFormat="1" applyFont="1" applyFill="1" applyBorder="1"/>
    <xf numFmtId="164" fontId="4" fillId="0" borderId="0" xfId="1" applyNumberFormat="1" applyFont="1" applyFill="1" applyBorder="1"/>
    <xf numFmtId="164" fontId="4" fillId="0" borderId="0" xfId="1" applyNumberFormat="1" applyFont="1"/>
    <xf numFmtId="164" fontId="4" fillId="0" borderId="0" xfId="1" applyNumberFormat="1" applyFont="1" applyAlignment="1">
      <alignment vertical="center"/>
    </xf>
    <xf numFmtId="164" fontId="2" fillId="0" borderId="1" xfId="1" applyNumberFormat="1" applyFont="1" applyBorder="1" applyAlignment="1">
      <alignment vertical="center"/>
    </xf>
    <xf numFmtId="164" fontId="2" fillId="0" borderId="0" xfId="1" applyNumberFormat="1" applyFont="1" applyBorder="1" applyAlignment="1">
      <alignment vertical="center"/>
    </xf>
    <xf numFmtId="164" fontId="2" fillId="0" borderId="4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164" fontId="2" fillId="0" borderId="0" xfId="1" applyNumberFormat="1" applyFont="1" applyFill="1" applyBorder="1" applyProtection="1">
      <protection locked="0"/>
    </xf>
    <xf numFmtId="164" fontId="2" fillId="0" borderId="0" xfId="1" applyNumberFormat="1" applyFont="1" applyFill="1" applyBorder="1" applyAlignment="1">
      <alignment vertical="center"/>
    </xf>
    <xf numFmtId="164" fontId="4" fillId="0" borderId="0" xfId="1" applyNumberFormat="1" applyFont="1" applyFill="1" applyBorder="1" applyAlignment="1">
      <alignment vertical="center"/>
    </xf>
    <xf numFmtId="164" fontId="2" fillId="0" borderId="0" xfId="1" applyNumberFormat="1" applyFont="1" applyFill="1"/>
    <xf numFmtId="165" fontId="2" fillId="0" borderId="22" xfId="2" applyNumberFormat="1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165" fontId="2" fillId="0" borderId="0" xfId="2" applyNumberFormat="1" applyFont="1" applyBorder="1" applyAlignment="1">
      <alignment vertical="center"/>
    </xf>
    <xf numFmtId="164" fontId="4" fillId="0" borderId="0" xfId="1" quotePrefix="1" applyNumberFormat="1" applyFont="1" applyBorder="1" applyAlignment="1">
      <alignment horizontal="left" vertical="center"/>
    </xf>
    <xf numFmtId="10" fontId="2" fillId="0" borderId="0" xfId="2" applyNumberFormat="1" applyFont="1" applyBorder="1" applyAlignment="1">
      <alignment vertical="center"/>
    </xf>
    <xf numFmtId="0" fontId="4" fillId="0" borderId="0" xfId="0" applyFont="1"/>
    <xf numFmtId="0" fontId="4" fillId="0" borderId="2" xfId="0" applyFont="1" applyBorder="1"/>
    <xf numFmtId="165" fontId="2" fillId="0" borderId="0" xfId="2" applyNumberFormat="1" applyFont="1"/>
    <xf numFmtId="165" fontId="2" fillId="0" borderId="2" xfId="2" applyNumberFormat="1" applyFont="1" applyBorder="1"/>
    <xf numFmtId="0" fontId="4" fillId="0" borderId="0" xfId="0" applyFont="1" applyBorder="1" applyAlignment="1">
      <alignment horizontal="center" vertical="center" wrapText="1"/>
    </xf>
    <xf numFmtId="0" fontId="4" fillId="0" borderId="0" xfId="0" quotePrefix="1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0" xfId="0" applyFont="1" applyBorder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2" xfId="0" applyFont="1" applyBorder="1"/>
    <xf numFmtId="165" fontId="2" fillId="0" borderId="0" xfId="2" quotePrefix="1" applyNumberFormat="1" applyFont="1"/>
    <xf numFmtId="10" fontId="2" fillId="0" borderId="0" xfId="2" applyNumberFormat="1" applyFont="1"/>
    <xf numFmtId="165" fontId="2" fillId="0" borderId="3" xfId="2" quotePrefix="1" applyNumberFormat="1" applyFont="1" applyBorder="1"/>
    <xf numFmtId="165" fontId="2" fillId="0" borderId="0" xfId="2" quotePrefix="1" applyNumberFormat="1" applyFont="1" applyBorder="1"/>
    <xf numFmtId="0" fontId="2" fillId="0" borderId="0" xfId="0" quotePrefix="1" applyFont="1" applyAlignment="1">
      <alignment horizontal="left"/>
    </xf>
    <xf numFmtId="164" fontId="2" fillId="0" borderId="22" xfId="1" quotePrefix="1" applyNumberFormat="1" applyFont="1" applyFill="1" applyBorder="1" applyAlignment="1" applyProtection="1">
      <alignment horizontal="center"/>
      <protection locked="0"/>
    </xf>
    <xf numFmtId="164" fontId="4" fillId="0" borderId="22" xfId="1" applyNumberFormat="1" applyFont="1" applyFill="1" applyBorder="1" applyAlignment="1" applyProtection="1">
      <alignment horizontal="center" vertical="center" wrapText="1"/>
      <protection locked="0"/>
    </xf>
    <xf numFmtId="164" fontId="2" fillId="0" borderId="22" xfId="1" applyNumberFormat="1" applyFont="1" applyFill="1" applyBorder="1" applyProtection="1">
      <protection locked="0"/>
    </xf>
    <xf numFmtId="164" fontId="2" fillId="0" borderId="22" xfId="1" quotePrefix="1" applyNumberFormat="1" applyFont="1" applyFill="1" applyBorder="1" applyAlignment="1" applyProtection="1">
      <alignment horizontal="left"/>
      <protection locked="0"/>
    </xf>
    <xf numFmtId="164" fontId="4" fillId="0" borderId="0" xfId="1" applyNumberFormat="1" applyFont="1" applyFill="1" applyAlignment="1">
      <alignment horizontal="left"/>
    </xf>
    <xf numFmtId="164" fontId="4" fillId="0" borderId="0" xfId="1" applyNumberFormat="1" applyFont="1" applyFill="1" applyBorder="1" applyAlignment="1">
      <alignment horizontal="left"/>
    </xf>
    <xf numFmtId="164" fontId="5" fillId="0" borderId="0" xfId="1" applyNumberFormat="1" applyFont="1" applyFill="1" applyBorder="1" applyAlignment="1">
      <alignment horizontal="left"/>
    </xf>
    <xf numFmtId="164" fontId="4" fillId="0" borderId="0" xfId="1" applyNumberFormat="1" applyFont="1" applyFill="1"/>
    <xf numFmtId="164" fontId="4" fillId="0" borderId="0" xfId="1" applyNumberFormat="1" applyFont="1" applyFill="1" applyAlignment="1">
      <alignment vertical="center"/>
    </xf>
    <xf numFmtId="164" fontId="2" fillId="0" borderId="22" xfId="1" applyNumberFormat="1" applyFont="1" applyFill="1" applyBorder="1" applyAlignment="1" applyProtection="1">
      <alignment horizontal="center"/>
      <protection locked="0"/>
    </xf>
    <xf numFmtId="164" fontId="2" fillId="0" borderId="23" xfId="1" applyNumberFormat="1" applyFont="1" applyFill="1" applyBorder="1" applyProtection="1">
      <protection locked="0"/>
    </xf>
    <xf numFmtId="164" fontId="2" fillId="0" borderId="25" xfId="1" applyNumberFormat="1" applyFont="1" applyFill="1" applyBorder="1" applyProtection="1">
      <protection locked="0"/>
    </xf>
    <xf numFmtId="164" fontId="2" fillId="0" borderId="24" xfId="1" applyNumberFormat="1" applyFont="1" applyFill="1" applyBorder="1" applyAlignment="1"/>
    <xf numFmtId="164" fontId="2" fillId="0" borderId="23" xfId="1" quotePrefix="1" applyNumberFormat="1" applyFont="1" applyFill="1" applyBorder="1" applyAlignment="1" applyProtection="1">
      <alignment horizontal="left"/>
      <protection locked="0"/>
    </xf>
    <xf numFmtId="164" fontId="2" fillId="0" borderId="24" xfId="1" applyNumberFormat="1" applyFont="1" applyFill="1" applyBorder="1" applyAlignment="1">
      <alignment vertical="center"/>
    </xf>
    <xf numFmtId="164" fontId="2" fillId="0" borderId="22" xfId="0" applyNumberFormat="1" applyFont="1" applyFill="1" applyBorder="1"/>
    <xf numFmtId="164" fontId="2" fillId="0" borderId="25" xfId="1" applyNumberFormat="1" applyFont="1" applyFill="1" applyBorder="1" applyAlignment="1">
      <alignment vertical="center"/>
    </xf>
    <xf numFmtId="164" fontId="2" fillId="0" borderId="22" xfId="1" applyNumberFormat="1" applyFont="1" applyFill="1" applyBorder="1"/>
    <xf numFmtId="164" fontId="2" fillId="0" borderId="26" xfId="1" applyNumberFormat="1" applyFont="1" applyFill="1" applyBorder="1"/>
    <xf numFmtId="0" fontId="2" fillId="0" borderId="0" xfId="0" applyFont="1" applyFill="1" applyBorder="1"/>
    <xf numFmtId="164" fontId="4" fillId="0" borderId="0" xfId="1" quotePrefix="1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/>
    </xf>
    <xf numFmtId="165" fontId="2" fillId="0" borderId="5" xfId="2" applyNumberFormat="1" applyFont="1" applyFill="1" applyBorder="1"/>
    <xf numFmtId="165" fontId="2" fillId="0" borderId="0" xfId="2" applyNumberFormat="1" applyFont="1" applyFill="1" applyBorder="1"/>
    <xf numFmtId="165" fontId="2" fillId="0" borderId="6" xfId="2" applyNumberFormat="1" applyFont="1" applyFill="1" applyBorder="1"/>
    <xf numFmtId="165" fontId="2" fillId="0" borderId="2" xfId="2" applyNumberFormat="1" applyFont="1" applyFill="1" applyBorder="1"/>
    <xf numFmtId="165" fontId="2" fillId="0" borderId="0" xfId="2" applyNumberFormat="1" applyFont="1" applyFill="1"/>
    <xf numFmtId="164" fontId="2" fillId="0" borderId="2" xfId="1" applyNumberFormat="1" applyFont="1" applyFill="1" applyBorder="1" applyAlignment="1">
      <alignment vertical="center"/>
    </xf>
    <xf numFmtId="165" fontId="4" fillId="0" borderId="0" xfId="2" applyNumberFormat="1" applyFont="1" applyFill="1" applyBorder="1" applyAlignment="1">
      <alignment vertical="center"/>
    </xf>
    <xf numFmtId="10" fontId="2" fillId="0" borderId="5" xfId="2" applyNumberFormat="1" applyFont="1" applyBorder="1"/>
    <xf numFmtId="10" fontId="2" fillId="0" borderId="6" xfId="2" applyNumberFormat="1" applyFont="1" applyBorder="1"/>
    <xf numFmtId="10" fontId="2" fillId="0" borderId="7" xfId="0" applyNumberFormat="1" applyFont="1" applyBorder="1"/>
    <xf numFmtId="164" fontId="4" fillId="0" borderId="27" xfId="1" applyNumberFormat="1" applyFont="1" applyFill="1" applyBorder="1" applyAlignment="1">
      <alignment horizontal="center"/>
    </xf>
    <xf numFmtId="0" fontId="2" fillId="0" borderId="0" xfId="0" applyFont="1" applyFill="1"/>
    <xf numFmtId="164" fontId="2" fillId="0" borderId="0" xfId="1" quotePrefix="1" applyNumberFormat="1" applyFont="1" applyFill="1" applyBorder="1" applyAlignment="1" applyProtection="1">
      <alignment horizontal="center"/>
      <protection locked="0"/>
    </xf>
    <xf numFmtId="164" fontId="4" fillId="0" borderId="0" xfId="1" applyNumberFormat="1" applyFont="1" applyFill="1" applyBorder="1" applyAlignment="1" applyProtection="1">
      <alignment horizontal="center" vertical="center" wrapText="1"/>
      <protection locked="0"/>
    </xf>
    <xf numFmtId="164" fontId="2" fillId="0" borderId="0" xfId="1" applyNumberFormat="1" applyFont="1" applyFill="1" applyBorder="1" applyAlignment="1" applyProtection="1">
      <alignment horizontal="left"/>
      <protection locked="0"/>
    </xf>
    <xf numFmtId="164" fontId="2" fillId="0" borderId="0" xfId="1" quotePrefix="1" applyNumberFormat="1" applyFont="1" applyFill="1" applyBorder="1" applyAlignment="1" applyProtection="1">
      <alignment horizontal="left"/>
      <protection locked="0"/>
    </xf>
    <xf numFmtId="165" fontId="2" fillId="0" borderId="0" xfId="2" applyNumberFormat="1" applyFont="1" applyFill="1" applyBorder="1" applyAlignment="1">
      <alignment vertical="center"/>
    </xf>
    <xf numFmtId="164" fontId="2" fillId="0" borderId="0" xfId="0" applyNumberFormat="1" applyFont="1" applyFill="1" applyBorder="1"/>
    <xf numFmtId="164" fontId="4" fillId="0" borderId="20" xfId="1" applyNumberFormat="1" applyFont="1" applyFill="1" applyBorder="1" applyAlignment="1"/>
    <xf numFmtId="164" fontId="2" fillId="0" borderId="1" xfId="1" applyNumberFormat="1" applyFont="1" applyFill="1" applyBorder="1" applyProtection="1">
      <protection locked="0"/>
    </xf>
    <xf numFmtId="164" fontId="2" fillId="0" borderId="2" xfId="1" applyNumberFormat="1" applyFont="1" applyFill="1" applyBorder="1" applyAlignment="1" applyProtection="1">
      <alignment horizontal="left"/>
      <protection locked="0"/>
    </xf>
    <xf numFmtId="164" fontId="2" fillId="0" borderId="3" xfId="1" applyNumberFormat="1" applyFont="1" applyFill="1" applyBorder="1" applyAlignment="1"/>
    <xf numFmtId="164" fontId="2" fillId="0" borderId="1" xfId="1" quotePrefix="1" applyNumberFormat="1" applyFont="1" applyFill="1" applyBorder="1" applyAlignment="1" applyProtection="1">
      <alignment horizontal="left"/>
      <protection locked="0"/>
    </xf>
    <xf numFmtId="164" fontId="2" fillId="0" borderId="3" xfId="1" applyNumberFormat="1" applyFont="1" applyFill="1" applyBorder="1" applyAlignment="1">
      <alignment vertical="center"/>
    </xf>
    <xf numFmtId="164" fontId="2" fillId="0" borderId="2" xfId="1" quotePrefix="1" applyNumberFormat="1" applyFont="1" applyFill="1" applyBorder="1" applyAlignment="1" applyProtection="1">
      <alignment horizontal="left"/>
      <protection locked="0"/>
    </xf>
    <xf numFmtId="164" fontId="2" fillId="0" borderId="28" xfId="1" applyNumberFormat="1" applyFont="1" applyFill="1" applyBorder="1" applyProtection="1">
      <protection locked="0"/>
    </xf>
    <xf numFmtId="0" fontId="2" fillId="0" borderId="0" xfId="0" applyFont="1" applyBorder="1" applyAlignment="1">
      <alignment horizontal="right"/>
    </xf>
    <xf numFmtId="164" fontId="2" fillId="0" borderId="0" xfId="1" applyNumberFormat="1" applyFont="1" applyBorder="1"/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Continuous"/>
    </xf>
    <xf numFmtId="0" fontId="5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left"/>
    </xf>
    <xf numFmtId="0" fontId="7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right"/>
    </xf>
    <xf numFmtId="164" fontId="7" fillId="0" borderId="0" xfId="1" applyNumberFormat="1" applyFont="1" applyFill="1"/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/>
    </xf>
    <xf numFmtId="164" fontId="4" fillId="0" borderId="1" xfId="0" applyNumberFormat="1" applyFont="1" applyBorder="1"/>
    <xf numFmtId="164" fontId="4" fillId="0" borderId="1" xfId="0" applyNumberFormat="1" applyFont="1" applyFill="1" applyBorder="1"/>
    <xf numFmtId="164" fontId="4" fillId="0" borderId="0" xfId="0" applyNumberFormat="1" applyFont="1" applyFill="1" applyBorder="1"/>
    <xf numFmtId="0" fontId="4" fillId="0" borderId="0" xfId="0" applyFont="1" applyFill="1" applyBorder="1"/>
    <xf numFmtId="0" fontId="2" fillId="0" borderId="0" xfId="0" applyFont="1" applyFill="1" applyAlignment="1">
      <alignment horizontal="right"/>
    </xf>
    <xf numFmtId="164" fontId="2" fillId="0" borderId="0" xfId="0" applyNumberFormat="1" applyFont="1" applyFill="1"/>
    <xf numFmtId="0" fontId="6" fillId="0" borderId="0" xfId="0" applyFont="1" applyFill="1" applyAlignment="1">
      <alignment horizontal="left"/>
    </xf>
    <xf numFmtId="0" fontId="2" fillId="0" borderId="0" xfId="0" applyFont="1" applyFill="1" applyAlignment="1"/>
    <xf numFmtId="0" fontId="2" fillId="0" borderId="0" xfId="0" applyFont="1" applyFill="1" applyAlignment="1">
      <alignment horizontal="left" vertical="top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164" fontId="7" fillId="0" borderId="0" xfId="1" applyNumberFormat="1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Fill="1"/>
    <xf numFmtId="165" fontId="2" fillId="0" borderId="0" xfId="2" applyNumberFormat="1" applyFont="1" applyFill="1" applyAlignment="1">
      <alignment horizontal="right"/>
    </xf>
    <xf numFmtId="164" fontId="2" fillId="0" borderId="0" xfId="1" applyNumberFormat="1" applyFont="1" applyFill="1" applyAlignment="1">
      <alignment horizontal="right"/>
    </xf>
    <xf numFmtId="164" fontId="2" fillId="0" borderId="0" xfId="1" applyNumberFormat="1" applyFont="1"/>
    <xf numFmtId="164" fontId="2" fillId="0" borderId="0" xfId="0" applyNumberFormat="1" applyFont="1"/>
    <xf numFmtId="164" fontId="2" fillId="2" borderId="9" xfId="1" applyNumberFormat="1" applyFont="1" applyFill="1" applyBorder="1" applyAlignment="1" applyProtection="1">
      <alignment horizontal="left"/>
      <protection locked="0"/>
    </xf>
    <xf numFmtId="164" fontId="8" fillId="2" borderId="9" xfId="1" applyNumberFormat="1" applyFont="1" applyFill="1" applyBorder="1" applyAlignment="1" applyProtection="1">
      <alignment horizontal="left"/>
      <protection locked="0"/>
    </xf>
    <xf numFmtId="164" fontId="8" fillId="2" borderId="9" xfId="1" quotePrefix="1" applyNumberFormat="1" applyFont="1" applyFill="1" applyBorder="1" applyAlignment="1" applyProtection="1">
      <alignment horizontal="left"/>
      <protection locked="0"/>
    </xf>
    <xf numFmtId="164" fontId="8" fillId="2" borderId="13" xfId="1" quotePrefix="1" applyNumberFormat="1" applyFont="1" applyFill="1" applyBorder="1" applyAlignment="1" applyProtection="1">
      <alignment horizontal="left"/>
      <protection locked="0"/>
    </xf>
    <xf numFmtId="164" fontId="2" fillId="2" borderId="0" xfId="1" quotePrefix="1" applyNumberFormat="1" applyFont="1" applyFill="1" applyBorder="1" applyAlignment="1" applyProtection="1">
      <alignment horizontal="left"/>
      <protection locked="0"/>
    </xf>
    <xf numFmtId="164" fontId="2" fillId="2" borderId="10" xfId="1" applyNumberFormat="1" applyFont="1" applyFill="1" applyBorder="1" applyAlignment="1" applyProtection="1">
      <alignment horizontal="left"/>
      <protection locked="0"/>
    </xf>
    <xf numFmtId="164" fontId="2" fillId="3" borderId="0" xfId="1" applyNumberFormat="1" applyFont="1" applyFill="1"/>
    <xf numFmtId="164" fontId="2" fillId="3" borderId="0" xfId="1" applyNumberFormat="1" applyFont="1" applyFill="1" applyBorder="1"/>
    <xf numFmtId="164" fontId="4" fillId="3" borderId="0" xfId="1" applyNumberFormat="1" applyFont="1" applyFill="1" applyBorder="1"/>
    <xf numFmtId="164" fontId="4" fillId="3" borderId="19" xfId="1" applyNumberFormat="1" applyFont="1" applyFill="1" applyBorder="1" applyAlignment="1"/>
    <xf numFmtId="164" fontId="2" fillId="3" borderId="9" xfId="1" quotePrefix="1" applyNumberFormat="1" applyFont="1" applyFill="1" applyBorder="1" applyAlignment="1" applyProtection="1">
      <alignment horizontal="center"/>
      <protection locked="0"/>
    </xf>
    <xf numFmtId="164" fontId="4" fillId="3" borderId="9" xfId="1" applyNumberFormat="1" applyFont="1" applyFill="1" applyBorder="1" applyAlignment="1" applyProtection="1">
      <alignment horizontal="center" vertical="center" wrapText="1"/>
      <protection locked="0"/>
    </xf>
    <xf numFmtId="164" fontId="2" fillId="3" borderId="9" xfId="1" applyNumberFormat="1" applyFont="1" applyFill="1" applyBorder="1"/>
    <xf numFmtId="164" fontId="2" fillId="3" borderId="9" xfId="1" applyNumberFormat="1" applyFont="1" applyFill="1" applyBorder="1" applyProtection="1">
      <protection locked="0"/>
    </xf>
    <xf numFmtId="164" fontId="2" fillId="3" borderId="9" xfId="1" applyNumberFormat="1" applyFont="1" applyFill="1" applyBorder="1" applyAlignment="1" applyProtection="1">
      <alignment horizontal="left"/>
      <protection locked="0"/>
    </xf>
    <xf numFmtId="164" fontId="2" fillId="3" borderId="11" xfId="1" applyNumberFormat="1" applyFont="1" applyFill="1" applyBorder="1" applyProtection="1">
      <protection locked="0"/>
    </xf>
    <xf numFmtId="164" fontId="2" fillId="3" borderId="13" xfId="1" applyNumberFormat="1" applyFont="1" applyFill="1" applyBorder="1" applyAlignment="1" applyProtection="1">
      <alignment horizontal="left"/>
      <protection locked="0"/>
    </xf>
    <xf numFmtId="164" fontId="2" fillId="3" borderId="9" xfId="1" quotePrefix="1" applyNumberFormat="1" applyFont="1" applyFill="1" applyBorder="1" applyAlignment="1" applyProtection="1">
      <alignment horizontal="left"/>
      <protection locked="0"/>
    </xf>
    <xf numFmtId="164" fontId="2" fillId="3" borderId="15" xfId="1" applyNumberFormat="1" applyFont="1" applyFill="1" applyBorder="1" applyAlignment="1"/>
    <xf numFmtId="164" fontId="2" fillId="3" borderId="11" xfId="1" quotePrefix="1" applyNumberFormat="1" applyFont="1" applyFill="1" applyBorder="1" applyAlignment="1" applyProtection="1">
      <alignment horizontal="left"/>
      <protection locked="0"/>
    </xf>
    <xf numFmtId="164" fontId="2" fillId="3" borderId="15" xfId="1" applyNumberFormat="1" applyFont="1" applyFill="1" applyBorder="1" applyAlignment="1">
      <alignment vertical="center"/>
    </xf>
    <xf numFmtId="165" fontId="2" fillId="3" borderId="9" xfId="2" applyNumberFormat="1" applyFont="1" applyFill="1" applyBorder="1" applyAlignment="1">
      <alignment vertical="center"/>
    </xf>
    <xf numFmtId="164" fontId="2" fillId="3" borderId="9" xfId="0" applyNumberFormat="1" applyFont="1" applyFill="1" applyBorder="1"/>
    <xf numFmtId="164" fontId="2" fillId="3" borderId="9" xfId="1" applyNumberFormat="1" applyFont="1" applyFill="1" applyBorder="1" applyAlignment="1">
      <alignment vertical="center"/>
    </xf>
    <xf numFmtId="164" fontId="2" fillId="3" borderId="17" xfId="1" applyNumberFormat="1" applyFont="1" applyFill="1" applyBorder="1" applyProtection="1">
      <protection locked="0"/>
    </xf>
    <xf numFmtId="164" fontId="2" fillId="3" borderId="0" xfId="1" applyNumberFormat="1" applyFont="1" applyFill="1" applyBorder="1" applyAlignment="1">
      <alignment vertical="center"/>
    </xf>
    <xf numFmtId="164" fontId="4" fillId="3" borderId="0" xfId="1" applyNumberFormat="1" applyFont="1" applyFill="1" applyBorder="1" applyAlignment="1">
      <alignment vertical="center"/>
    </xf>
    <xf numFmtId="164" fontId="2" fillId="3" borderId="0" xfId="1" applyNumberFormat="1" applyFont="1" applyFill="1" applyBorder="1" applyProtection="1">
      <protection locked="0"/>
    </xf>
    <xf numFmtId="164" fontId="4" fillId="3" borderId="20" xfId="1" applyNumberFormat="1" applyFont="1" applyFill="1" applyBorder="1"/>
    <xf numFmtId="164" fontId="4" fillId="3" borderId="21" xfId="1" applyNumberFormat="1" applyFont="1" applyFill="1" applyBorder="1"/>
    <xf numFmtId="164" fontId="2" fillId="3" borderId="0" xfId="1" quotePrefix="1" applyNumberFormat="1" applyFont="1" applyFill="1" applyBorder="1" applyAlignment="1" applyProtection="1">
      <alignment horizontal="center"/>
      <protection locked="0"/>
    </xf>
    <xf numFmtId="164" fontId="2" fillId="3" borderId="10" xfId="1" quotePrefix="1" applyNumberFormat="1" applyFont="1" applyFill="1" applyBorder="1" applyAlignment="1" applyProtection="1">
      <alignment horizontal="center"/>
      <protection locked="0"/>
    </xf>
    <xf numFmtId="164" fontId="4" fillId="3" borderId="0" xfId="1" applyNumberFormat="1" applyFont="1" applyFill="1" applyBorder="1" applyAlignment="1" applyProtection="1">
      <alignment horizontal="center" vertical="center" wrapText="1"/>
      <protection locked="0"/>
    </xf>
    <xf numFmtId="164" fontId="4" fillId="3" borderId="10" xfId="1" applyNumberFormat="1" applyFont="1" applyFill="1" applyBorder="1" applyAlignment="1" applyProtection="1">
      <alignment horizontal="center" vertical="center" wrapText="1"/>
      <protection locked="0"/>
    </xf>
    <xf numFmtId="164" fontId="2" fillId="3" borderId="10" xfId="1" applyNumberFormat="1" applyFont="1" applyFill="1" applyBorder="1"/>
    <xf numFmtId="164" fontId="2" fillId="3" borderId="10" xfId="1" applyNumberFormat="1" applyFont="1" applyFill="1" applyBorder="1" applyProtection="1">
      <protection locked="0"/>
    </xf>
    <xf numFmtId="164" fontId="2" fillId="3" borderId="0" xfId="1" applyNumberFormat="1" applyFont="1" applyFill="1" applyBorder="1" applyAlignment="1" applyProtection="1">
      <alignment horizontal="left"/>
      <protection locked="0"/>
    </xf>
    <xf numFmtId="164" fontId="2" fillId="3" borderId="10" xfId="1" applyNumberFormat="1" applyFont="1" applyFill="1" applyBorder="1" applyAlignment="1" applyProtection="1">
      <alignment horizontal="left"/>
      <protection locked="0"/>
    </xf>
    <xf numFmtId="164" fontId="2" fillId="3" borderId="1" xfId="1" applyNumberFormat="1" applyFont="1" applyFill="1" applyBorder="1" applyProtection="1">
      <protection locked="0"/>
    </xf>
    <xf numFmtId="164" fontId="2" fillId="3" borderId="12" xfId="1" applyNumberFormat="1" applyFont="1" applyFill="1" applyBorder="1" applyProtection="1">
      <protection locked="0"/>
    </xf>
    <xf numFmtId="164" fontId="2" fillId="3" borderId="2" xfId="1" applyNumberFormat="1" applyFont="1" applyFill="1" applyBorder="1" applyAlignment="1" applyProtection="1">
      <alignment horizontal="left"/>
      <protection locked="0"/>
    </xf>
    <xf numFmtId="164" fontId="2" fillId="3" borderId="14" xfId="1" applyNumberFormat="1" applyFont="1" applyFill="1" applyBorder="1" applyAlignment="1" applyProtection="1">
      <alignment horizontal="left"/>
      <protection locked="0"/>
    </xf>
    <xf numFmtId="164" fontId="2" fillId="3" borderId="0" xfId="1" quotePrefix="1" applyNumberFormat="1" applyFont="1" applyFill="1" applyBorder="1" applyAlignment="1" applyProtection="1">
      <alignment horizontal="left"/>
      <protection locked="0"/>
    </xf>
    <xf numFmtId="164" fontId="2" fillId="3" borderId="10" xfId="1" quotePrefix="1" applyNumberFormat="1" applyFont="1" applyFill="1" applyBorder="1" applyAlignment="1" applyProtection="1">
      <alignment horizontal="left"/>
      <protection locked="0"/>
    </xf>
    <xf numFmtId="164" fontId="2" fillId="3" borderId="3" xfId="1" applyNumberFormat="1" applyFont="1" applyFill="1" applyBorder="1" applyAlignment="1"/>
    <xf numFmtId="164" fontId="2" fillId="3" borderId="16" xfId="1" applyNumberFormat="1" applyFont="1" applyFill="1" applyBorder="1" applyAlignment="1"/>
    <xf numFmtId="164" fontId="2" fillId="3" borderId="1" xfId="1" quotePrefix="1" applyNumberFormat="1" applyFont="1" applyFill="1" applyBorder="1" applyAlignment="1" applyProtection="1">
      <alignment horizontal="left"/>
      <protection locked="0"/>
    </xf>
    <xf numFmtId="164" fontId="2" fillId="3" borderId="12" xfId="1" quotePrefix="1" applyNumberFormat="1" applyFont="1" applyFill="1" applyBorder="1" applyAlignment="1" applyProtection="1">
      <alignment horizontal="left"/>
      <protection locked="0"/>
    </xf>
    <xf numFmtId="164" fontId="2" fillId="3" borderId="3" xfId="1" applyNumberFormat="1" applyFont="1" applyFill="1" applyBorder="1" applyAlignment="1">
      <alignment vertical="center"/>
    </xf>
    <xf numFmtId="164" fontId="2" fillId="3" borderId="16" xfId="1" applyNumberFormat="1" applyFont="1" applyFill="1" applyBorder="1" applyAlignment="1">
      <alignment vertical="center"/>
    </xf>
    <xf numFmtId="165" fontId="2" fillId="3" borderId="0" xfId="2" applyNumberFormat="1" applyFont="1" applyFill="1" applyBorder="1" applyAlignment="1">
      <alignment vertical="center"/>
    </xf>
    <xf numFmtId="165" fontId="2" fillId="3" borderId="10" xfId="2" applyNumberFormat="1" applyFont="1" applyFill="1" applyBorder="1" applyAlignment="1">
      <alignment vertical="center"/>
    </xf>
    <xf numFmtId="164" fontId="2" fillId="3" borderId="0" xfId="0" applyNumberFormat="1" applyFont="1" applyFill="1" applyBorder="1"/>
    <xf numFmtId="164" fontId="8" fillId="3" borderId="10" xfId="0" applyNumberFormat="1" applyFont="1" applyFill="1" applyBorder="1"/>
    <xf numFmtId="164" fontId="2" fillId="3" borderId="10" xfId="0" applyNumberFormat="1" applyFont="1" applyFill="1" applyBorder="1"/>
    <xf numFmtId="164" fontId="2" fillId="3" borderId="2" xfId="1" quotePrefix="1" applyNumberFormat="1" applyFont="1" applyFill="1" applyBorder="1" applyAlignment="1" applyProtection="1">
      <alignment horizontal="left"/>
      <protection locked="0"/>
    </xf>
    <xf numFmtId="164" fontId="2" fillId="3" borderId="14" xfId="1" quotePrefix="1" applyNumberFormat="1" applyFont="1" applyFill="1" applyBorder="1" applyAlignment="1" applyProtection="1">
      <alignment horizontal="left"/>
      <protection locked="0"/>
    </xf>
    <xf numFmtId="164" fontId="2" fillId="3" borderId="10" xfId="1" applyNumberFormat="1" applyFont="1" applyFill="1" applyBorder="1" applyAlignment="1">
      <alignment vertical="center"/>
    </xf>
    <xf numFmtId="164" fontId="2" fillId="3" borderId="28" xfId="1" applyNumberFormat="1" applyFont="1" applyFill="1" applyBorder="1" applyProtection="1">
      <protection locked="0"/>
    </xf>
    <xf numFmtId="164" fontId="2" fillId="3" borderId="18" xfId="1" applyNumberFormat="1" applyFont="1" applyFill="1" applyBorder="1" applyProtection="1">
      <protection locked="0"/>
    </xf>
    <xf numFmtId="0" fontId="2" fillId="3" borderId="0" xfId="0" applyFont="1" applyFill="1" applyAlignment="1">
      <alignment horizontal="center"/>
    </xf>
    <xf numFmtId="0" fontId="2" fillId="3" borderId="0" xfId="0" applyNumberFormat="1" applyFont="1" applyFill="1" applyAlignment="1">
      <alignment horizontal="center"/>
    </xf>
    <xf numFmtId="0" fontId="2" fillId="3" borderId="0" xfId="0" applyFont="1" applyFill="1"/>
    <xf numFmtId="43" fontId="2" fillId="3" borderId="0" xfId="0" applyNumberFormat="1" applyFont="1" applyFill="1"/>
    <xf numFmtId="0" fontId="4" fillId="3" borderId="0" xfId="0" quotePrefix="1" applyFont="1" applyFill="1" applyBorder="1" applyAlignment="1">
      <alignment horizontal="center"/>
    </xf>
    <xf numFmtId="0" fontId="2" fillId="3" borderId="0" xfId="0" applyFont="1" applyFill="1" applyBorder="1" applyAlignment="1">
      <alignment horizontal="centerContinuous"/>
    </xf>
    <xf numFmtId="0" fontId="4" fillId="3" borderId="0" xfId="0" applyFont="1" applyFill="1" applyBorder="1" applyAlignment="1">
      <alignment horizontal="center" vertical="center" wrapText="1"/>
    </xf>
    <xf numFmtId="164" fontId="2" fillId="3" borderId="4" xfId="1" applyNumberFormat="1" applyFont="1" applyFill="1" applyBorder="1" applyAlignment="1">
      <alignment vertical="center"/>
    </xf>
    <xf numFmtId="164" fontId="2" fillId="3" borderId="1" xfId="1" applyNumberFormat="1" applyFont="1" applyFill="1" applyBorder="1" applyAlignment="1">
      <alignment vertical="center"/>
    </xf>
    <xf numFmtId="10" fontId="2" fillId="3" borderId="0" xfId="2" applyNumberFormat="1" applyFont="1" applyFill="1" applyBorder="1" applyAlignment="1">
      <alignment vertical="center"/>
    </xf>
    <xf numFmtId="164" fontId="2" fillId="3" borderId="2" xfId="1" applyNumberFormat="1" applyFont="1" applyFill="1" applyBorder="1" applyAlignment="1">
      <alignment vertical="center"/>
    </xf>
    <xf numFmtId="164" fontId="4" fillId="3" borderId="0" xfId="1" applyNumberFormat="1" applyFont="1" applyFill="1" applyAlignment="1">
      <alignment vertical="center"/>
    </xf>
    <xf numFmtId="0" fontId="2" fillId="3" borderId="0" xfId="0" quotePrefix="1" applyFont="1" applyFill="1" applyBorder="1" applyAlignment="1">
      <alignment horizontal="centerContinuous"/>
    </xf>
    <xf numFmtId="0" fontId="2" fillId="0" borderId="0" xfId="0" applyFont="1" applyFill="1" applyAlignment="1">
      <alignment horizontal="left" vertical="top" wrapText="1"/>
    </xf>
  </cellXfs>
  <cellStyles count="7">
    <cellStyle name="Comma" xfId="1" builtinId="3"/>
    <cellStyle name="Comma 2" xfId="4" xr:uid="{00000000-0005-0000-0000-000001000000}"/>
    <cellStyle name="Normal" xfId="0" builtinId="0"/>
    <cellStyle name="Normal 2" xfId="3" xr:uid="{00000000-0005-0000-0000-000003000000}"/>
    <cellStyle name="Normal 3" xfId="6" xr:uid="{00000000-0005-0000-0000-000004000000}"/>
    <cellStyle name="Percent" xfId="2" builtinId="5"/>
    <cellStyle name="Percent 2" xfId="5" xr:uid="{00000000-0005-0000-0000-000006000000}"/>
  </cellStyles>
  <dxfs count="0"/>
  <tableStyles count="0" defaultTableStyle="TableStyleMedium9" defaultPivotStyle="PivotStyleLight16"/>
  <colors>
    <mruColors>
      <color rgb="FFCC99FF"/>
      <color rgb="FFCC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.PSB1_GROUPS.PSB.OR.PPW\REGULATN\ER\06_08%20Washington%20GRC\Models\WA%20RAM%20JUNE%202008%20GR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TotalCompany"/>
      <sheetName val="Valid Acct-Factor Combo"/>
      <sheetName val="Factors"/>
      <sheetName val="UnadjData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AFError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Transfer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H2">
            <v>0.61922900000000003</v>
          </cell>
        </row>
        <row r="14">
          <cell r="AP14">
            <v>1</v>
          </cell>
          <cell r="AY14">
            <v>25465376.277413309</v>
          </cell>
          <cell r="AZ14">
            <v>618101548.76720929</v>
          </cell>
          <cell r="BA14">
            <v>2.2313354634285645E-2</v>
          </cell>
        </row>
        <row r="15">
          <cell r="AL15">
            <v>3</v>
          </cell>
        </row>
        <row r="25">
          <cell r="AQ25">
            <v>0.495</v>
          </cell>
          <cell r="AT25">
            <v>6.021E-2</v>
          </cell>
        </row>
        <row r="26">
          <cell r="AQ26">
            <v>4.0000000000000001E-3</v>
          </cell>
          <cell r="AT26">
            <v>5.4100000000000002E-2</v>
          </cell>
        </row>
        <row r="27">
          <cell r="AQ27">
            <v>0.501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C5" t="str">
            <v>CALIFORNIA</v>
          </cell>
          <cell r="D5" t="str">
            <v>OREGON</v>
          </cell>
          <cell r="E5" t="str">
            <v>WASHINGTON</v>
          </cell>
          <cell r="F5" t="str">
            <v>WY-ALL</v>
          </cell>
          <cell r="G5" t="str">
            <v>WY-PPL</v>
          </cell>
          <cell r="H5" t="str">
            <v>UTAH</v>
          </cell>
          <cell r="I5" t="str">
            <v>IDAHO</v>
          </cell>
          <cell r="J5" t="str">
            <v>WY-UPL</v>
          </cell>
          <cell r="N5" t="str">
            <v>CALIFORNIA</v>
          </cell>
          <cell r="O5" t="str">
            <v>OREGON</v>
          </cell>
          <cell r="P5" t="str">
            <v>WASHINGTON</v>
          </cell>
          <cell r="Q5" t="str">
            <v>WY-ALL</v>
          </cell>
          <cell r="R5" t="str">
            <v>WY-PPL</v>
          </cell>
          <cell r="S5" t="str">
            <v>UTAH</v>
          </cell>
          <cell r="T5" t="str">
            <v>IDAHO</v>
          </cell>
          <cell r="U5" t="str">
            <v>WY-UPL</v>
          </cell>
        </row>
        <row r="6">
          <cell r="A6">
            <v>1</v>
          </cell>
          <cell r="B6" t="str">
            <v xml:space="preserve">   Operating Revenues:</v>
          </cell>
          <cell r="L6">
            <v>1</v>
          </cell>
          <cell r="M6" t="str">
            <v xml:space="preserve">   Operating Revenues:</v>
          </cell>
        </row>
        <row r="7">
          <cell r="A7">
            <v>2</v>
          </cell>
          <cell r="B7" t="str">
            <v>General Business Revenues</v>
          </cell>
          <cell r="C7">
            <v>83183125.009999812</v>
          </cell>
          <cell r="D7">
            <v>993373656.84000003</v>
          </cell>
          <cell r="E7">
            <v>246437321.489999</v>
          </cell>
          <cell r="F7">
            <v>445083073.21999991</v>
          </cell>
          <cell r="G7">
            <v>385095501.87999988</v>
          </cell>
          <cell r="H7">
            <v>1412248642.5399981</v>
          </cell>
          <cell r="I7">
            <v>193553940.7899999</v>
          </cell>
          <cell r="J7">
            <v>59987571.340000004</v>
          </cell>
          <cell r="L7">
            <v>2</v>
          </cell>
          <cell r="M7" t="str">
            <v>General Business Revenues</v>
          </cell>
          <cell r="N7">
            <v>83183125.009999812</v>
          </cell>
          <cell r="O7">
            <v>993373656.84000003</v>
          </cell>
          <cell r="P7">
            <v>246437321.489999</v>
          </cell>
          <cell r="Q7">
            <v>445083073.21999991</v>
          </cell>
          <cell r="R7">
            <v>385095501.87999988</v>
          </cell>
          <cell r="S7">
            <v>1412248642.5399981</v>
          </cell>
          <cell r="T7">
            <v>193553940.7899999</v>
          </cell>
          <cell r="U7">
            <v>59987571.340000004</v>
          </cell>
        </row>
        <row r="8">
          <cell r="A8">
            <v>3</v>
          </cell>
          <cell r="B8" t="str">
            <v>Interdepartmental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>
            <v>3</v>
          </cell>
          <cell r="M8" t="str">
            <v>Interdepartmental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</row>
        <row r="9">
          <cell r="A9">
            <v>4</v>
          </cell>
          <cell r="B9" t="str">
            <v>Special Sales</v>
          </cell>
          <cell r="C9">
            <v>39310397.865007512</v>
          </cell>
          <cell r="D9">
            <v>618124242.45340872</v>
          </cell>
          <cell r="E9">
            <v>178104375.22158393</v>
          </cell>
          <cell r="F9">
            <v>33164.879999999997</v>
          </cell>
          <cell r="G9">
            <v>33164.879999999997</v>
          </cell>
          <cell r="H9">
            <v>0</v>
          </cell>
          <cell r="I9">
            <v>0</v>
          </cell>
          <cell r="J9">
            <v>0</v>
          </cell>
          <cell r="L9">
            <v>4</v>
          </cell>
          <cell r="M9" t="str">
            <v>Special Sales</v>
          </cell>
          <cell r="N9">
            <v>39310397.865007512</v>
          </cell>
          <cell r="O9">
            <v>618124242.45340872</v>
          </cell>
          <cell r="P9">
            <v>178104375.22158393</v>
          </cell>
          <cell r="Q9">
            <v>33164.879999999997</v>
          </cell>
          <cell r="R9">
            <v>33164.879999999997</v>
          </cell>
          <cell r="S9">
            <v>0</v>
          </cell>
          <cell r="T9">
            <v>0</v>
          </cell>
          <cell r="U9">
            <v>0</v>
          </cell>
        </row>
        <row r="10">
          <cell r="A10">
            <v>5</v>
          </cell>
          <cell r="B10" t="str">
            <v>Other Operating Revenues</v>
          </cell>
          <cell r="C10">
            <v>3129374.6757320785</v>
          </cell>
          <cell r="D10">
            <v>44787304.309563234</v>
          </cell>
          <cell r="E10">
            <v>12074828.215974312</v>
          </cell>
          <cell r="F10">
            <v>17958596.636441998</v>
          </cell>
          <cell r="G10">
            <v>15442525.091809735</v>
          </cell>
          <cell r="H10">
            <v>57704226.787249103</v>
          </cell>
          <cell r="I10">
            <v>7527471.6761645917</v>
          </cell>
          <cell r="J10">
            <v>2516071.5446322616</v>
          </cell>
          <cell r="L10">
            <v>5</v>
          </cell>
          <cell r="M10" t="str">
            <v>Other Operating Revenues</v>
          </cell>
          <cell r="N10">
            <v>3129374.675892855</v>
          </cell>
          <cell r="O10">
            <v>44787304.307373337</v>
          </cell>
          <cell r="P10">
            <v>12074828.215200946</v>
          </cell>
          <cell r="Q10">
            <v>17958596.636718635</v>
          </cell>
          <cell r="R10">
            <v>15442525.092052221</v>
          </cell>
          <cell r="S10">
            <v>57704226.789684422</v>
          </cell>
          <cell r="T10">
            <v>7527471.6762563065</v>
          </cell>
          <cell r="U10">
            <v>2516071.5446664141</v>
          </cell>
        </row>
        <row r="11">
          <cell r="A11">
            <v>6</v>
          </cell>
          <cell r="B11" t="str">
            <v xml:space="preserve">   Total Operating Revenues</v>
          </cell>
          <cell r="C11">
            <v>125622897.55073941</v>
          </cell>
          <cell r="D11">
            <v>1656285203.602972</v>
          </cell>
          <cell r="E11">
            <v>436616524.92755723</v>
          </cell>
          <cell r="F11">
            <v>463074834.73644191</v>
          </cell>
          <cell r="G11">
            <v>400571191.85180962</v>
          </cell>
          <cell r="H11">
            <v>1469952869.3272471</v>
          </cell>
          <cell r="I11">
            <v>201081412.4661645</v>
          </cell>
          <cell r="J11">
            <v>62503642.884632267</v>
          </cell>
          <cell r="L11">
            <v>6</v>
          </cell>
          <cell r="M11" t="str">
            <v xml:space="preserve">   Total Operating Revenues</v>
          </cell>
          <cell r="N11">
            <v>125622897.55090019</v>
          </cell>
          <cell r="O11">
            <v>1656285203.6007822</v>
          </cell>
          <cell r="P11">
            <v>436616524.92678386</v>
          </cell>
          <cell r="Q11">
            <v>463074834.73671854</v>
          </cell>
          <cell r="R11">
            <v>400571191.85205209</v>
          </cell>
          <cell r="S11">
            <v>1469952869.3296826</v>
          </cell>
          <cell r="T11">
            <v>201081412.4662562</v>
          </cell>
          <cell r="U11">
            <v>62503642.884666421</v>
          </cell>
        </row>
        <row r="12">
          <cell r="A12">
            <v>7</v>
          </cell>
          <cell r="L12">
            <v>7</v>
          </cell>
        </row>
        <row r="13">
          <cell r="A13">
            <v>8</v>
          </cell>
          <cell r="B13" t="str">
            <v xml:space="preserve">   Operating Expenses:</v>
          </cell>
          <cell r="L13">
            <v>8</v>
          </cell>
          <cell r="M13" t="str">
            <v xml:space="preserve">   Operating Expenses:</v>
          </cell>
        </row>
        <row r="14">
          <cell r="A14">
            <v>9</v>
          </cell>
          <cell r="B14" t="str">
            <v>Steam Production</v>
          </cell>
          <cell r="C14">
            <v>9814202.4565289859</v>
          </cell>
          <cell r="D14">
            <v>149773307.47830266</v>
          </cell>
          <cell r="E14">
            <v>43298300.177284896</v>
          </cell>
          <cell r="F14">
            <v>47420059.191665381</v>
          </cell>
          <cell r="G14">
            <v>41134357.139952593</v>
          </cell>
          <cell r="H14">
            <v>138686736.549292</v>
          </cell>
          <cell r="I14">
            <v>19517757.106272735</v>
          </cell>
          <cell r="J14">
            <v>6285702.0517127905</v>
          </cell>
          <cell r="L14">
            <v>9</v>
          </cell>
          <cell r="M14" t="str">
            <v>Steam Production</v>
          </cell>
          <cell r="N14">
            <v>9814202.4565289859</v>
          </cell>
          <cell r="O14">
            <v>149773307.47830266</v>
          </cell>
          <cell r="P14">
            <v>43298300.177284896</v>
          </cell>
          <cell r="Q14">
            <v>47420059.191665381</v>
          </cell>
          <cell r="R14">
            <v>41134357.139952593</v>
          </cell>
          <cell r="S14">
            <v>138686736.549292</v>
          </cell>
          <cell r="T14">
            <v>19517757.106272735</v>
          </cell>
          <cell r="U14">
            <v>6285702.0517127905</v>
          </cell>
        </row>
        <row r="15">
          <cell r="A15">
            <v>10</v>
          </cell>
          <cell r="B15" t="str">
            <v>Nuclear Production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>
            <v>10</v>
          </cell>
          <cell r="M15" t="str">
            <v>Nuclear Production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</row>
        <row r="16">
          <cell r="A16">
            <v>11</v>
          </cell>
          <cell r="B16" t="str">
            <v>Hydro Production</v>
          </cell>
          <cell r="C16">
            <v>1022916.5897913858</v>
          </cell>
          <cell r="D16">
            <v>16059473.154595006</v>
          </cell>
          <cell r="E16">
            <v>4634547.8556136005</v>
          </cell>
          <cell r="F16">
            <v>2903149.8887448744</v>
          </cell>
          <cell r="G16">
            <v>2518335.4565604585</v>
          </cell>
          <cell r="H16">
            <v>8491039.9904328883</v>
          </cell>
          <cell r="I16">
            <v>1194932.3641294558</v>
          </cell>
          <cell r="J16">
            <v>384814.43218441569</v>
          </cell>
          <cell r="L16">
            <v>11</v>
          </cell>
          <cell r="M16" t="str">
            <v>Hydro Production</v>
          </cell>
          <cell r="N16">
            <v>1022916.5897913858</v>
          </cell>
          <cell r="O16">
            <v>16059473.154595006</v>
          </cell>
          <cell r="P16">
            <v>4634547.8556136005</v>
          </cell>
          <cell r="Q16">
            <v>2903149.8887448744</v>
          </cell>
          <cell r="R16">
            <v>2518335.4565604585</v>
          </cell>
          <cell r="S16">
            <v>8491039.9904328883</v>
          </cell>
          <cell r="T16">
            <v>1194932.3641294558</v>
          </cell>
          <cell r="U16">
            <v>384814.43218441569</v>
          </cell>
        </row>
        <row r="17">
          <cell r="A17">
            <v>12</v>
          </cell>
          <cell r="B17" t="str">
            <v>Other Power Supply</v>
          </cell>
          <cell r="C17">
            <v>55649044.286849491</v>
          </cell>
          <cell r="D17">
            <v>870656633.86181653</v>
          </cell>
          <cell r="E17">
            <v>253545147.16122916</v>
          </cell>
          <cell r="F17">
            <v>16047970.678930271</v>
          </cell>
          <cell r="G17">
            <v>13910330.552413058</v>
          </cell>
          <cell r="H17">
            <v>46730338.07257387</v>
          </cell>
          <cell r="I17">
            <v>6608344.8451751405</v>
          </cell>
          <cell r="J17">
            <v>2137640.1265172148</v>
          </cell>
          <cell r="L17">
            <v>12</v>
          </cell>
          <cell r="M17" t="str">
            <v>Other Power Supply</v>
          </cell>
          <cell r="N17">
            <v>55649044.286849491</v>
          </cell>
          <cell r="O17">
            <v>870656633.86181653</v>
          </cell>
          <cell r="P17">
            <v>253545147.16122916</v>
          </cell>
          <cell r="Q17">
            <v>16047970.678930271</v>
          </cell>
          <cell r="R17">
            <v>13910330.552413058</v>
          </cell>
          <cell r="S17">
            <v>46730338.07257387</v>
          </cell>
          <cell r="T17">
            <v>6608344.8451751405</v>
          </cell>
          <cell r="U17">
            <v>2137640.1265172148</v>
          </cell>
        </row>
        <row r="18">
          <cell r="A18">
            <v>13</v>
          </cell>
          <cell r="B18" t="str">
            <v>Transmission</v>
          </cell>
          <cell r="C18">
            <v>4593284.6759204203</v>
          </cell>
          <cell r="D18">
            <v>71981028.977797985</v>
          </cell>
          <cell r="E18">
            <v>20810063.863494288</v>
          </cell>
          <cell r="F18">
            <v>7164632.7587076072</v>
          </cell>
          <cell r="G18">
            <v>6209504.4067674922</v>
          </cell>
          <cell r="H18">
            <v>20847506.622740816</v>
          </cell>
          <cell r="I18">
            <v>2967693.4218012225</v>
          </cell>
          <cell r="J18">
            <v>955128.35194011475</v>
          </cell>
          <cell r="L18">
            <v>13</v>
          </cell>
          <cell r="M18" t="str">
            <v>Transmission</v>
          </cell>
          <cell r="N18">
            <v>4593284.6759204203</v>
          </cell>
          <cell r="O18">
            <v>71981028.977797985</v>
          </cell>
          <cell r="P18">
            <v>20810063.863494288</v>
          </cell>
          <cell r="Q18">
            <v>7164632.7587076072</v>
          </cell>
          <cell r="R18">
            <v>6209504.4067674922</v>
          </cell>
          <cell r="S18">
            <v>20847506.622740816</v>
          </cell>
          <cell r="T18">
            <v>2967693.4218012225</v>
          </cell>
          <cell r="U18">
            <v>955128.35194011475</v>
          </cell>
        </row>
        <row r="19">
          <cell r="A19">
            <v>14</v>
          </cell>
          <cell r="B19" t="str">
            <v>Distribution</v>
          </cell>
          <cell r="C19">
            <v>12075114.033972474</v>
          </cell>
          <cell r="D19">
            <v>71061447.641564712</v>
          </cell>
          <cell r="E19">
            <v>13877910.489037171</v>
          </cell>
          <cell r="F19">
            <v>19746061.040123675</v>
          </cell>
          <cell r="G19">
            <v>17144372.990740594</v>
          </cell>
          <cell r="H19">
            <v>91606105.768322304</v>
          </cell>
          <cell r="I19">
            <v>10353531.906979438</v>
          </cell>
          <cell r="J19">
            <v>2601688.049383081</v>
          </cell>
          <cell r="L19">
            <v>14</v>
          </cell>
          <cell r="M19" t="str">
            <v>Distribution</v>
          </cell>
          <cell r="N19">
            <v>12075114.033972474</v>
          </cell>
          <cell r="O19">
            <v>71061447.641564712</v>
          </cell>
          <cell r="P19">
            <v>13877910.489037171</v>
          </cell>
          <cell r="Q19">
            <v>19746061.040123675</v>
          </cell>
          <cell r="R19">
            <v>17144372.990740594</v>
          </cell>
          <cell r="S19">
            <v>91606105.768322304</v>
          </cell>
          <cell r="T19">
            <v>10353531.906979438</v>
          </cell>
          <cell r="U19">
            <v>2601688.049383081</v>
          </cell>
        </row>
        <row r="20">
          <cell r="A20">
            <v>15</v>
          </cell>
          <cell r="B20" t="str">
            <v>Customer Accounting</v>
          </cell>
          <cell r="C20">
            <v>2332027.9998118654</v>
          </cell>
          <cell r="D20">
            <v>32515929.91458204</v>
          </cell>
          <cell r="E20">
            <v>7667033.219568898</v>
          </cell>
          <cell r="F20">
            <v>7622445.2691864362</v>
          </cell>
          <cell r="G20">
            <v>6809721.5917297499</v>
          </cell>
          <cell r="H20">
            <v>38772856.521554686</v>
          </cell>
          <cell r="I20">
            <v>4294075.7952959491</v>
          </cell>
          <cell r="J20">
            <v>812723.67745668651</v>
          </cell>
          <cell r="L20">
            <v>15</v>
          </cell>
          <cell r="M20" t="str">
            <v>Customer Accounting</v>
          </cell>
          <cell r="N20">
            <v>2332027.9998118654</v>
          </cell>
          <cell r="O20">
            <v>32515929.91458204</v>
          </cell>
          <cell r="P20">
            <v>7667033.219568898</v>
          </cell>
          <cell r="Q20">
            <v>7622445.2691864362</v>
          </cell>
          <cell r="R20">
            <v>6809721.5917297499</v>
          </cell>
          <cell r="S20">
            <v>38772856.521554686</v>
          </cell>
          <cell r="T20">
            <v>4294075.7952959491</v>
          </cell>
          <cell r="U20">
            <v>812723.67745668651</v>
          </cell>
        </row>
        <row r="21">
          <cell r="A21">
            <v>16</v>
          </cell>
          <cell r="B21" t="str">
            <v>Customer Service &amp; Info</v>
          </cell>
          <cell r="C21">
            <v>444397.9727179184</v>
          </cell>
          <cell r="D21">
            <v>3815172.1110386685</v>
          </cell>
          <cell r="E21">
            <v>2721935.7823128244</v>
          </cell>
          <cell r="F21">
            <v>1367447.8864710606</v>
          </cell>
          <cell r="G21">
            <v>1298493.6568853322</v>
          </cell>
          <cell r="H21">
            <v>21895096.676711783</v>
          </cell>
          <cell r="I21">
            <v>2970759.4407476452</v>
          </cell>
          <cell r="J21">
            <v>68954.229585728492</v>
          </cell>
          <cell r="L21">
            <v>16</v>
          </cell>
          <cell r="M21" t="str">
            <v>Customer Service &amp; Info</v>
          </cell>
          <cell r="N21">
            <v>444397.9727179184</v>
          </cell>
          <cell r="O21">
            <v>3815172.1110386685</v>
          </cell>
          <cell r="P21">
            <v>2721935.7823128244</v>
          </cell>
          <cell r="Q21">
            <v>1367447.8864710606</v>
          </cell>
          <cell r="R21">
            <v>1298493.6568853322</v>
          </cell>
          <cell r="S21">
            <v>21895096.676711783</v>
          </cell>
          <cell r="T21">
            <v>2970759.4407476452</v>
          </cell>
          <cell r="U21">
            <v>68954.229585728492</v>
          </cell>
        </row>
        <row r="22">
          <cell r="A22">
            <v>17</v>
          </cell>
          <cell r="B22" t="str">
            <v>Sales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17</v>
          </cell>
          <cell r="M22" t="str">
            <v>Sales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</row>
        <row r="23">
          <cell r="A23">
            <v>18</v>
          </cell>
          <cell r="B23" t="str">
            <v>Administrative &amp; General</v>
          </cell>
          <cell r="C23">
            <v>3543244.511689743</v>
          </cell>
          <cell r="D23">
            <v>50836586.189107366</v>
          </cell>
          <cell r="E23">
            <v>11946954.066133363</v>
          </cell>
          <cell r="F23">
            <v>23097341.402147297</v>
          </cell>
          <cell r="G23">
            <v>20185964.23675796</v>
          </cell>
          <cell r="H23">
            <v>72011676.830063581</v>
          </cell>
          <cell r="I23">
            <v>9680711.3956312388</v>
          </cell>
          <cell r="J23">
            <v>2911377.1653893376</v>
          </cell>
          <cell r="L23">
            <v>18</v>
          </cell>
          <cell r="M23" t="str">
            <v>Administrative &amp; General</v>
          </cell>
          <cell r="N23">
            <v>3543244.5273854798</v>
          </cell>
          <cell r="O23">
            <v>50836585.975319989</v>
          </cell>
          <cell r="P23">
            <v>11946953.990633933</v>
          </cell>
          <cell r="Q23">
            <v>23097341.429153875</v>
          </cell>
          <cell r="R23">
            <v>20185964.260430437</v>
          </cell>
          <cell r="S23">
            <v>72011677.067809641</v>
          </cell>
          <cell r="T23">
            <v>9680711.4045848921</v>
          </cell>
          <cell r="U23">
            <v>2911377.1687234375</v>
          </cell>
        </row>
        <row r="24">
          <cell r="A24">
            <v>19</v>
          </cell>
          <cell r="B24" t="str">
            <v xml:space="preserve">   Total O&amp;M Expenses</v>
          </cell>
          <cell r="C24">
            <v>89474232.527282283</v>
          </cell>
          <cell r="D24">
            <v>1266699579.328805</v>
          </cell>
          <cell r="E24">
            <v>358501892.61467421</v>
          </cell>
          <cell r="F24">
            <v>125369108.1159766</v>
          </cell>
          <cell r="G24">
            <v>109211080.03180723</v>
          </cell>
          <cell r="H24">
            <v>439041357.03169197</v>
          </cell>
          <cell r="I24">
            <v>57587806.276032828</v>
          </cell>
          <cell r="J24">
            <v>16158028.084169369</v>
          </cell>
          <cell r="L24">
            <v>19</v>
          </cell>
          <cell r="M24" t="str">
            <v xml:space="preserve">   Total O&amp;M Expenses</v>
          </cell>
          <cell r="N24">
            <v>89474232.542978019</v>
          </cell>
          <cell r="O24">
            <v>1266699579.1150177</v>
          </cell>
          <cell r="P24">
            <v>358501892.53917474</v>
          </cell>
          <cell r="Q24">
            <v>125369108.14298317</v>
          </cell>
          <cell r="R24">
            <v>109211080.05547971</v>
          </cell>
          <cell r="S24">
            <v>439041357.26943803</v>
          </cell>
          <cell r="T24">
            <v>57587806.284986481</v>
          </cell>
          <cell r="U24">
            <v>16158028.087503469</v>
          </cell>
        </row>
        <row r="25">
          <cell r="A25">
            <v>20</v>
          </cell>
          <cell r="B25" t="str">
            <v>Depreciation</v>
          </cell>
          <cell r="C25">
            <v>11176666.61273925</v>
          </cell>
          <cell r="D25">
            <v>114931886.32403468</v>
          </cell>
          <cell r="E25">
            <v>31323517.206304189</v>
          </cell>
          <cell r="F25">
            <v>56012641.384772636</v>
          </cell>
          <cell r="G25">
            <v>48086727.18837323</v>
          </cell>
          <cell r="H25">
            <v>173950226.46281102</v>
          </cell>
          <cell r="I25">
            <v>23878070.231717888</v>
          </cell>
          <cell r="J25">
            <v>7925914.1963994084</v>
          </cell>
          <cell r="L25">
            <v>20</v>
          </cell>
          <cell r="M25" t="str">
            <v>Depreciation</v>
          </cell>
          <cell r="N25">
            <v>11176666.614527365</v>
          </cell>
          <cell r="O25">
            <v>114931886.29967923</v>
          </cell>
          <cell r="P25">
            <v>31323517.197703015</v>
          </cell>
          <cell r="Q25">
            <v>56012641.387849331</v>
          </cell>
          <cell r="R25">
            <v>48086727.191070087</v>
          </cell>
          <cell r="S25">
            <v>173950226.48989594</v>
          </cell>
          <cell r="T25">
            <v>23878070.232737921</v>
          </cell>
          <cell r="U25">
            <v>7925914.1967792409</v>
          </cell>
        </row>
        <row r="26">
          <cell r="A26">
            <v>21</v>
          </cell>
          <cell r="B26" t="str">
            <v xml:space="preserve">Amortization </v>
          </cell>
          <cell r="C26">
            <v>1199131.3829695871</v>
          </cell>
          <cell r="D26">
            <v>16060581.810398454</v>
          </cell>
          <cell r="E26">
            <v>3948170.7348690755</v>
          </cell>
          <cell r="F26">
            <v>6996362.1315277601</v>
          </cell>
          <cell r="G26">
            <v>6088254.5999687873</v>
          </cell>
          <cell r="H26">
            <v>21726141.791198239</v>
          </cell>
          <cell r="I26">
            <v>2905599.2145175068</v>
          </cell>
          <cell r="J26">
            <v>908107.53155897243</v>
          </cell>
          <cell r="L26">
            <v>21</v>
          </cell>
          <cell r="M26" t="str">
            <v xml:space="preserve">Amortization </v>
          </cell>
          <cell r="N26">
            <v>1199131.3858157741</v>
          </cell>
          <cell r="O26">
            <v>16060581.771631308</v>
          </cell>
          <cell r="P26">
            <v>3948170.7211783836</v>
          </cell>
          <cell r="Q26">
            <v>6996362.1364249969</v>
          </cell>
          <cell r="R26">
            <v>6088254.6042614356</v>
          </cell>
          <cell r="S26">
            <v>21726141.834309928</v>
          </cell>
          <cell r="T26">
            <v>2905599.2161411177</v>
          </cell>
          <cell r="U26">
            <v>908107.53216356155</v>
          </cell>
        </row>
        <row r="27">
          <cell r="A27">
            <v>22</v>
          </cell>
          <cell r="B27" t="str">
            <v>Taxes Other Than Income</v>
          </cell>
          <cell r="C27">
            <v>2744174.601187129</v>
          </cell>
          <cell r="D27">
            <v>41511915.862366401</v>
          </cell>
          <cell r="E27">
            <v>14275507.24940067</v>
          </cell>
          <cell r="F27">
            <v>11290505.298101205</v>
          </cell>
          <cell r="G27">
            <v>9888624.2848295234</v>
          </cell>
          <cell r="H27">
            <v>31915058.929111194</v>
          </cell>
          <cell r="I27">
            <v>4332830.2073689345</v>
          </cell>
          <cell r="J27">
            <v>1401881.0132716829</v>
          </cell>
          <cell r="L27">
            <v>22</v>
          </cell>
          <cell r="M27" t="str">
            <v>Taxes Other Than Income</v>
          </cell>
          <cell r="N27">
            <v>2744174.2459703428</v>
          </cell>
          <cell r="O27">
            <v>41511920.700678051</v>
          </cell>
          <cell r="P27">
            <v>14275508.958059788</v>
          </cell>
          <cell r="Q27">
            <v>11290504.686904153</v>
          </cell>
          <cell r="R27">
            <v>9888623.7490878738</v>
          </cell>
          <cell r="S27">
            <v>31915053.54858068</v>
          </cell>
          <cell r="T27">
            <v>4332830.0047350619</v>
          </cell>
          <cell r="U27">
            <v>1401880.9378162795</v>
          </cell>
        </row>
        <row r="28">
          <cell r="A28">
            <v>23</v>
          </cell>
          <cell r="B28" t="str">
            <v>Income Taxes - Federal</v>
          </cell>
          <cell r="C28">
            <v>1987639.8302503028</v>
          </cell>
          <cell r="D28">
            <v>4591935.55015855</v>
          </cell>
          <cell r="E28">
            <v>-10899821.455124436</v>
          </cell>
          <cell r="F28">
            <v>54239428.797799461</v>
          </cell>
          <cell r="G28">
            <v>45381142.976545826</v>
          </cell>
          <cell r="H28">
            <v>182394451.11082336</v>
          </cell>
          <cell r="I28">
            <v>26158785.102395564</v>
          </cell>
          <cell r="J28">
            <v>8858285.821253635</v>
          </cell>
          <cell r="L28">
            <v>23</v>
          </cell>
          <cell r="M28" t="str">
            <v>Income Taxes - Federal</v>
          </cell>
          <cell r="N28">
            <v>1987639.4722036484</v>
          </cell>
          <cell r="O28">
            <v>4591940.427015122</v>
          </cell>
          <cell r="P28">
            <v>-10899819.650943227</v>
          </cell>
          <cell r="Q28">
            <v>54239428.181733243</v>
          </cell>
          <cell r="R28">
            <v>45381142.436536133</v>
          </cell>
          <cell r="S28">
            <v>182394445.68742815</v>
          </cell>
          <cell r="T28">
            <v>26158784.898147378</v>
          </cell>
          <cell r="U28">
            <v>8858285.7451971099</v>
          </cell>
        </row>
        <row r="29">
          <cell r="A29">
            <v>24</v>
          </cell>
          <cell r="B29" t="str">
            <v>Income Taxes - State</v>
          </cell>
          <cell r="C29">
            <v>270087.24160714663</v>
          </cell>
          <cell r="D29">
            <v>623967.77701115864</v>
          </cell>
          <cell r="E29">
            <v>0</v>
          </cell>
          <cell r="F29">
            <v>7370237.5487716496</v>
          </cell>
          <cell r="G29">
            <v>6166543.6267552022</v>
          </cell>
          <cell r="H29">
            <v>24784376.64371429</v>
          </cell>
          <cell r="I29">
            <v>3554544.4423954948</v>
          </cell>
          <cell r="J29">
            <v>1203693.9220164469</v>
          </cell>
          <cell r="L29">
            <v>24</v>
          </cell>
          <cell r="M29" t="str">
            <v>Income Taxes - State</v>
          </cell>
          <cell r="N29">
            <v>270087.19295455288</v>
          </cell>
          <cell r="O29">
            <v>623968.4396949705</v>
          </cell>
          <cell r="P29">
            <v>0</v>
          </cell>
          <cell r="Q29">
            <v>7370237.4650584832</v>
          </cell>
          <cell r="R29">
            <v>6166543.5533768544</v>
          </cell>
          <cell r="S29">
            <v>24784375.906764958</v>
          </cell>
          <cell r="T29">
            <v>3554544.4146415587</v>
          </cell>
          <cell r="U29">
            <v>1203693.9116816283</v>
          </cell>
        </row>
        <row r="30">
          <cell r="A30">
            <v>25</v>
          </cell>
          <cell r="B30" t="str">
            <v>Income Taxes - Def Net</v>
          </cell>
          <cell r="C30">
            <v>4812346.2730059596</v>
          </cell>
          <cell r="D30">
            <v>57345591.631099194</v>
          </cell>
          <cell r="E30">
            <v>14681371.069543174</v>
          </cell>
          <cell r="F30">
            <v>34532959.646298386</v>
          </cell>
          <cell r="G30">
            <v>32069282.664572112</v>
          </cell>
          <cell r="H30">
            <v>59863822.9939439</v>
          </cell>
          <cell r="I30">
            <v>9453143.5240170863</v>
          </cell>
          <cell r="J30">
            <v>2463676.9817262772</v>
          </cell>
          <cell r="L30">
            <v>25</v>
          </cell>
          <cell r="M30" t="str">
            <v>Income Taxes - Def Net</v>
          </cell>
          <cell r="N30">
            <v>4812347.0805898057</v>
          </cell>
          <cell r="O30">
            <v>57345580.631218269</v>
          </cell>
          <cell r="P30">
            <v>14681371.397010637</v>
          </cell>
          <cell r="Q30">
            <v>34532961.035852268</v>
          </cell>
          <cell r="R30">
            <v>32069283.882578455</v>
          </cell>
          <cell r="S30">
            <v>59863835.226557069</v>
          </cell>
          <cell r="T30">
            <v>9453143.9847043306</v>
          </cell>
          <cell r="U30">
            <v>2463677.1532738139</v>
          </cell>
        </row>
        <row r="31">
          <cell r="A31">
            <v>26</v>
          </cell>
          <cell r="B31" t="str">
            <v>Investment Tax Credit Adj.</v>
          </cell>
          <cell r="C31">
            <v>0</v>
          </cell>
          <cell r="D31">
            <v>0</v>
          </cell>
          <cell r="E31">
            <v>0</v>
          </cell>
          <cell r="F31">
            <v>-897401.65566157573</v>
          </cell>
          <cell r="G31">
            <v>-778450.4744278494</v>
          </cell>
          <cell r="H31">
            <v>-2624691.6754950746</v>
          </cell>
          <cell r="I31">
            <v>-369369.24480911979</v>
          </cell>
          <cell r="J31">
            <v>-118951.18123372628</v>
          </cell>
          <cell r="L31">
            <v>26</v>
          </cell>
          <cell r="M31" t="str">
            <v>Investment Tax Credit Adj.</v>
          </cell>
          <cell r="N31">
            <v>0</v>
          </cell>
          <cell r="O31">
            <v>0</v>
          </cell>
          <cell r="P31">
            <v>0</v>
          </cell>
          <cell r="Q31">
            <v>-897401.65566157573</v>
          </cell>
          <cell r="R31">
            <v>-778450.4744278494</v>
          </cell>
          <cell r="S31">
            <v>-2624691.6754950746</v>
          </cell>
          <cell r="T31">
            <v>-369369.24480911979</v>
          </cell>
          <cell r="U31">
            <v>-118951.18123372628</v>
          </cell>
        </row>
        <row r="32">
          <cell r="A32">
            <v>27</v>
          </cell>
          <cell r="B32" t="str">
            <v>Misc Revenue &amp; Expense</v>
          </cell>
          <cell r="C32">
            <v>-104153.41588502293</v>
          </cell>
          <cell r="D32">
            <v>-1775820.0821072604</v>
          </cell>
          <cell r="E32">
            <v>-679488.76952298172</v>
          </cell>
          <cell r="F32">
            <v>-1080451.0177393486</v>
          </cell>
          <cell r="G32">
            <v>-928837.70212050446</v>
          </cell>
          <cell r="H32">
            <v>-2662999.4965363201</v>
          </cell>
          <cell r="I32">
            <v>-417891.18353987287</v>
          </cell>
          <cell r="J32">
            <v>-151613.31561884424</v>
          </cell>
          <cell r="L32">
            <v>27</v>
          </cell>
          <cell r="M32" t="str">
            <v>Misc Revenue &amp; Expense</v>
          </cell>
          <cell r="N32">
            <v>-104153.41565857115</v>
          </cell>
          <cell r="O32">
            <v>-1775820.0851916987</v>
          </cell>
          <cell r="P32">
            <v>-679488.77061225707</v>
          </cell>
          <cell r="Q32">
            <v>-1080451.0173497088</v>
          </cell>
          <cell r="R32">
            <v>-928837.70177896752</v>
          </cell>
          <cell r="S32">
            <v>-2662999.4931062153</v>
          </cell>
          <cell r="T32">
            <v>-417891.18341069319</v>
          </cell>
          <cell r="U32">
            <v>-151613.31557074119</v>
          </cell>
        </row>
        <row r="33">
          <cell r="A33">
            <v>28</v>
          </cell>
          <cell r="B33" t="str">
            <v xml:space="preserve">   Total Operating Expenses:</v>
          </cell>
          <cell r="C33">
            <v>111560125.05315664</v>
          </cell>
          <cell r="D33">
            <v>1499989638.201766</v>
          </cell>
          <cell r="E33">
            <v>411151148.65014392</v>
          </cell>
          <cell r="F33">
            <v>293833390.24984682</v>
          </cell>
          <cell r="G33">
            <v>255184367.19630358</v>
          </cell>
          <cell r="H33">
            <v>928387743.79126275</v>
          </cell>
          <cell r="I33">
            <v>127083518.57009631</v>
          </cell>
          <cell r="J33">
            <v>38649023.053543225</v>
          </cell>
          <cell r="L33">
            <v>28</v>
          </cell>
          <cell r="M33" t="str">
            <v xml:space="preserve">   Total Operating Expenses:</v>
          </cell>
          <cell r="N33">
            <v>111560125.11938091</v>
          </cell>
          <cell r="O33">
            <v>1499989637.2997427</v>
          </cell>
          <cell r="P33">
            <v>411151152.3915711</v>
          </cell>
          <cell r="Q33">
            <v>293833390.36379433</v>
          </cell>
          <cell r="R33">
            <v>255184367.29618371</v>
          </cell>
          <cell r="S33">
            <v>928387744.79437339</v>
          </cell>
          <cell r="T33">
            <v>127083518.60787404</v>
          </cell>
          <cell r="U33">
            <v>38649023.067610636</v>
          </cell>
        </row>
        <row r="34">
          <cell r="A34">
            <v>29</v>
          </cell>
          <cell r="L34">
            <v>29</v>
          </cell>
        </row>
        <row r="35">
          <cell r="A35">
            <v>30</v>
          </cell>
          <cell r="B35" t="str">
            <v xml:space="preserve">   Operating Rev For Return:</v>
          </cell>
          <cell r="C35">
            <v>14062772.497582763</v>
          </cell>
          <cell r="D35">
            <v>156295565.40120602</v>
          </cell>
          <cell r="E35">
            <v>25465376.277413309</v>
          </cell>
          <cell r="F35">
            <v>169241444.48659509</v>
          </cell>
          <cell r="G35">
            <v>145386824.65550604</v>
          </cell>
          <cell r="H35">
            <v>541565125.5359844</v>
          </cell>
          <cell r="I35">
            <v>73997893.896068186</v>
          </cell>
          <cell r="J35">
            <v>23854619.831089042</v>
          </cell>
          <cell r="L35">
            <v>30</v>
          </cell>
          <cell r="M35" t="str">
            <v xml:space="preserve">   Operating Rev For Return:</v>
          </cell>
          <cell r="N35">
            <v>14062772.431519285</v>
          </cell>
          <cell r="O35">
            <v>156295566.30103946</v>
          </cell>
          <cell r="P35">
            <v>25465372.535212755</v>
          </cell>
          <cell r="Q35">
            <v>169241444.37292418</v>
          </cell>
          <cell r="R35">
            <v>145386824.55586839</v>
          </cell>
          <cell r="S35">
            <v>541565124.5353092</v>
          </cell>
          <cell r="T35">
            <v>73997893.858382165</v>
          </cell>
          <cell r="U35">
            <v>23854619.817055784</v>
          </cell>
        </row>
        <row r="36">
          <cell r="A36">
            <v>31</v>
          </cell>
          <cell r="L36">
            <v>31</v>
          </cell>
        </row>
        <row r="37">
          <cell r="A37">
            <v>32</v>
          </cell>
          <cell r="B37" t="str">
            <v xml:space="preserve">   Rate Base:</v>
          </cell>
          <cell r="L37">
            <v>32</v>
          </cell>
          <cell r="M37" t="str">
            <v xml:space="preserve">   Rate Base:</v>
          </cell>
        </row>
        <row r="38">
          <cell r="A38">
            <v>33</v>
          </cell>
          <cell r="B38" t="str">
            <v>Electric Plant In Service</v>
          </cell>
          <cell r="C38">
            <v>381219212.2022748</v>
          </cell>
          <cell r="D38">
            <v>4360392345.1151505</v>
          </cell>
          <cell r="E38">
            <v>1165713304.3043392</v>
          </cell>
          <cell r="F38">
            <v>2232737348.3255143</v>
          </cell>
          <cell r="G38">
            <v>1918622533.3399415</v>
          </cell>
          <cell r="H38">
            <v>7157003220.9037676</v>
          </cell>
          <cell r="I38">
            <v>972387478.50520468</v>
          </cell>
          <cell r="J38">
            <v>314114814.98557293</v>
          </cell>
          <cell r="L38">
            <v>33</v>
          </cell>
          <cell r="M38" t="str">
            <v>Electric Plant In Service</v>
          </cell>
          <cell r="N38">
            <v>381219212.26865935</v>
          </cell>
          <cell r="O38">
            <v>4360392344.2109432</v>
          </cell>
          <cell r="P38">
            <v>1165713303.9850171</v>
          </cell>
          <cell r="Q38">
            <v>2232737348.4397378</v>
          </cell>
          <cell r="R38">
            <v>1918622533.4400635</v>
          </cell>
          <cell r="S38">
            <v>7157003221.9093065</v>
          </cell>
          <cell r="T38">
            <v>972387478.54307377</v>
          </cell>
          <cell r="U38">
            <v>314114814.99967444</v>
          </cell>
        </row>
        <row r="39">
          <cell r="A39">
            <v>34</v>
          </cell>
          <cell r="B39" t="str">
            <v>Plant Held for Future Use</v>
          </cell>
          <cell r="C39">
            <v>22671.644040263593</v>
          </cell>
          <cell r="D39">
            <v>635788.19251786673</v>
          </cell>
          <cell r="E39">
            <v>102718.85344186971</v>
          </cell>
          <cell r="F39">
            <v>1800017.7868809509</v>
          </cell>
          <cell r="G39">
            <v>1559138.9835814147</v>
          </cell>
          <cell r="H39">
            <v>6619846.9768716563</v>
          </cell>
          <cell r="I39">
            <v>736503.56102110702</v>
          </cell>
          <cell r="J39">
            <v>240878.80329953617</v>
          </cell>
          <cell r="L39">
            <v>34</v>
          </cell>
          <cell r="M39" t="str">
            <v>Plant Held for Future Use</v>
          </cell>
          <cell r="N39">
            <v>22671.644040263593</v>
          </cell>
          <cell r="O39">
            <v>635788.19251786673</v>
          </cell>
          <cell r="P39">
            <v>102718.85344186971</v>
          </cell>
          <cell r="Q39">
            <v>1800017.7868809509</v>
          </cell>
          <cell r="R39">
            <v>1559138.9835814147</v>
          </cell>
          <cell r="S39">
            <v>6619846.9768716563</v>
          </cell>
          <cell r="T39">
            <v>736503.56102110702</v>
          </cell>
          <cell r="U39">
            <v>240878.80329953617</v>
          </cell>
        </row>
        <row r="40">
          <cell r="A40">
            <v>35</v>
          </cell>
          <cell r="B40" t="str">
            <v>Misc Deferred Debits</v>
          </cell>
          <cell r="C40">
            <v>4800133.9472253881</v>
          </cell>
          <cell r="D40">
            <v>32488648.903170817</v>
          </cell>
          <cell r="E40">
            <v>8368048.5908725131</v>
          </cell>
          <cell r="F40">
            <v>10234366.313895602</v>
          </cell>
          <cell r="G40">
            <v>8851815.9544209987</v>
          </cell>
          <cell r="H40">
            <v>32763207.944892142</v>
          </cell>
          <cell r="I40">
            <v>3977597.3927184255</v>
          </cell>
          <cell r="J40">
            <v>1382550.3594746024</v>
          </cell>
          <cell r="L40">
            <v>35</v>
          </cell>
          <cell r="M40" t="str">
            <v>Misc Deferred Debits</v>
          </cell>
          <cell r="N40">
            <v>4800133.947975711</v>
          </cell>
          <cell r="O40">
            <v>32488648.892950866</v>
          </cell>
          <cell r="P40">
            <v>8368048.5872633168</v>
          </cell>
          <cell r="Q40">
            <v>10234366.315186631</v>
          </cell>
          <cell r="R40">
            <v>8851815.955552645</v>
          </cell>
          <cell r="S40">
            <v>32763207.956257425</v>
          </cell>
          <cell r="T40">
            <v>3977597.3931464492</v>
          </cell>
          <cell r="U40">
            <v>1382550.3596339866</v>
          </cell>
        </row>
        <row r="41">
          <cell r="A41">
            <v>36</v>
          </cell>
          <cell r="B41" t="str">
            <v>Elec Plant Acq Adj</v>
          </cell>
          <cell r="C41">
            <v>0</v>
          </cell>
          <cell r="D41">
            <v>0</v>
          </cell>
          <cell r="E41">
            <v>0</v>
          </cell>
          <cell r="F41">
            <v>16540197.978727881</v>
          </cell>
          <cell r="G41">
            <v>14347783.829504002</v>
          </cell>
          <cell r="H41">
            <v>48376242.312371247</v>
          </cell>
          <cell r="I41">
            <v>6807921.9576345561</v>
          </cell>
          <cell r="J41">
            <v>2192414.149223878</v>
          </cell>
          <cell r="L41">
            <v>36</v>
          </cell>
          <cell r="M41" t="str">
            <v>Elec Plant Acq Adj</v>
          </cell>
          <cell r="N41">
            <v>0</v>
          </cell>
          <cell r="O41">
            <v>0</v>
          </cell>
          <cell r="P41">
            <v>0</v>
          </cell>
          <cell r="Q41">
            <v>16540197.978727881</v>
          </cell>
          <cell r="R41">
            <v>14347783.829504002</v>
          </cell>
          <cell r="S41">
            <v>48376242.312371247</v>
          </cell>
          <cell r="T41">
            <v>6807921.9576345561</v>
          </cell>
          <cell r="U41">
            <v>2192414.149223878</v>
          </cell>
        </row>
        <row r="42">
          <cell r="A42">
            <v>37</v>
          </cell>
          <cell r="B42" t="str">
            <v>Nuclear Fuel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37</v>
          </cell>
          <cell r="M42" t="str">
            <v>Nuclear Fuel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</row>
        <row r="43">
          <cell r="A43">
            <v>38</v>
          </cell>
          <cell r="B43" t="str">
            <v>Prepayments</v>
          </cell>
          <cell r="C43">
            <v>805045.38622974581</v>
          </cell>
          <cell r="D43">
            <v>11254085.47298635</v>
          </cell>
          <cell r="E43">
            <v>2587030.9013679707</v>
          </cell>
          <cell r="F43">
            <v>4861623.1323852269</v>
          </cell>
          <cell r="G43">
            <v>4192265.0818970851</v>
          </cell>
          <cell r="H43">
            <v>17196758.442474011</v>
          </cell>
          <cell r="I43">
            <v>2217417.0248360462</v>
          </cell>
          <cell r="J43">
            <v>669358.05048814206</v>
          </cell>
          <cell r="L43">
            <v>38</v>
          </cell>
          <cell r="M43" t="str">
            <v>Prepayments</v>
          </cell>
          <cell r="N43">
            <v>805045.37281655683</v>
          </cell>
          <cell r="O43">
            <v>11254085.655683765</v>
          </cell>
          <cell r="P43">
            <v>2587030.9658879163</v>
          </cell>
          <cell r="Q43">
            <v>4861623.1093060775</v>
          </cell>
          <cell r="R43">
            <v>4192265.0616671746</v>
          </cell>
          <cell r="S43">
            <v>17196758.239302102</v>
          </cell>
          <cell r="T43">
            <v>2217417.017184475</v>
          </cell>
          <cell r="U43">
            <v>669358.04763890291</v>
          </cell>
        </row>
        <row r="44">
          <cell r="A44">
            <v>39</v>
          </cell>
          <cell r="B44" t="str">
            <v>Fuel Stock</v>
          </cell>
          <cell r="C44">
            <v>575838.12682024785</v>
          </cell>
          <cell r="D44">
            <v>8700195.8507311381</v>
          </cell>
          <cell r="E44">
            <v>2516743.8687479584</v>
          </cell>
          <cell r="F44">
            <v>17243905.931475069</v>
          </cell>
          <cell r="G44">
            <v>14795101.254695127</v>
          </cell>
          <cell r="H44">
            <v>43610400.749598995</v>
          </cell>
          <cell r="I44">
            <v>6784852.8414635612</v>
          </cell>
          <cell r="J44">
            <v>2448804.6767799417</v>
          </cell>
          <cell r="L44">
            <v>39</v>
          </cell>
          <cell r="M44" t="str">
            <v>Fuel Stock</v>
          </cell>
          <cell r="N44">
            <v>575838.12682024785</v>
          </cell>
          <cell r="O44">
            <v>8700195.8507311381</v>
          </cell>
          <cell r="P44">
            <v>2516743.8687479584</v>
          </cell>
          <cell r="Q44">
            <v>17243905.931475069</v>
          </cell>
          <cell r="R44">
            <v>14795101.254695127</v>
          </cell>
          <cell r="S44">
            <v>43610400.749598995</v>
          </cell>
          <cell r="T44">
            <v>6784852.8414635612</v>
          </cell>
          <cell r="U44">
            <v>2448804.6767799417</v>
          </cell>
        </row>
        <row r="45">
          <cell r="A45">
            <v>40</v>
          </cell>
          <cell r="B45" t="str">
            <v>Material &amp; Supplies</v>
          </cell>
          <cell r="C45">
            <v>1422984.2406823987</v>
          </cell>
          <cell r="D45">
            <v>31349694.812603019</v>
          </cell>
          <cell r="E45">
            <v>6381359.7166541256</v>
          </cell>
          <cell r="F45">
            <v>23837683.258490477</v>
          </cell>
          <cell r="G45">
            <v>20704701.182149883</v>
          </cell>
          <cell r="H45">
            <v>76108721.919313893</v>
          </cell>
          <cell r="I45">
            <v>11054792.260024125</v>
          </cell>
          <cell r="J45">
            <v>3132982.0763405925</v>
          </cell>
          <cell r="L45">
            <v>40</v>
          </cell>
          <cell r="M45" t="str">
            <v>Material &amp; Supplies</v>
          </cell>
          <cell r="N45">
            <v>1422984.2406841528</v>
          </cell>
          <cell r="O45">
            <v>31349694.812579129</v>
          </cell>
          <cell r="P45">
            <v>6381359.7166456878</v>
          </cell>
          <cell r="Q45">
            <v>23837683.258493494</v>
          </cell>
          <cell r="R45">
            <v>20704701.182152528</v>
          </cell>
          <cell r="S45">
            <v>76108721.919340476</v>
          </cell>
          <cell r="T45">
            <v>11054792.260025123</v>
          </cell>
          <cell r="U45">
            <v>3132982.076340965</v>
          </cell>
        </row>
        <row r="46">
          <cell r="A46">
            <v>41</v>
          </cell>
          <cell r="B46" t="str">
            <v>Working Capital</v>
          </cell>
          <cell r="C46">
            <v>4294579.2374047153</v>
          </cell>
          <cell r="D46">
            <v>47874674.220685929</v>
          </cell>
          <cell r="E46">
            <v>12445163.90265738</v>
          </cell>
          <cell r="F46">
            <v>18919612.31177371</v>
          </cell>
          <cell r="G46">
            <v>16441830.604929775</v>
          </cell>
          <cell r="H46">
            <v>66633439.256949611</v>
          </cell>
          <cell r="I46">
            <v>8662200.2236287463</v>
          </cell>
          <cell r="J46">
            <v>2477781.7068439336</v>
          </cell>
          <cell r="L46">
            <v>41</v>
          </cell>
          <cell r="M46" t="str">
            <v>Working Capital</v>
          </cell>
          <cell r="N46">
            <v>4294579.1596392496</v>
          </cell>
          <cell r="O46">
            <v>47874675.27990827</v>
          </cell>
          <cell r="P46">
            <v>12445164.2767238</v>
          </cell>
          <cell r="Q46">
            <v>18919612.177968025</v>
          </cell>
          <cell r="R46">
            <v>16441830.487643089</v>
          </cell>
          <cell r="S46">
            <v>66633438.079022579</v>
          </cell>
          <cell r="T46">
            <v>8662200.1792673357</v>
          </cell>
          <cell r="U46">
            <v>2477781.6903249379</v>
          </cell>
        </row>
        <row r="47">
          <cell r="A47">
            <v>42</v>
          </cell>
          <cell r="B47" t="str">
            <v>Weatherization</v>
          </cell>
          <cell r="C47">
            <v>408768.05909039249</v>
          </cell>
          <cell r="D47">
            <v>-659.5662392542107</v>
          </cell>
          <cell r="E47">
            <v>2100038.729370412</v>
          </cell>
          <cell r="F47">
            <v>416267.61062684224</v>
          </cell>
          <cell r="G47">
            <v>396339.43058786425</v>
          </cell>
          <cell r="H47">
            <v>6556322.3983415449</v>
          </cell>
          <cell r="I47">
            <v>5594051.5457947832</v>
          </cell>
          <cell r="J47">
            <v>19928.180038978011</v>
          </cell>
          <cell r="L47">
            <v>42</v>
          </cell>
          <cell r="M47" t="str">
            <v>Weatherization</v>
          </cell>
          <cell r="N47">
            <v>408768.05909013504</v>
          </cell>
          <cell r="O47">
            <v>-659.56623574720356</v>
          </cell>
          <cell r="P47">
            <v>2100038.7293716506</v>
          </cell>
          <cell r="Q47">
            <v>416267.61062639923</v>
          </cell>
          <cell r="R47">
            <v>396339.43058747589</v>
          </cell>
          <cell r="S47">
            <v>6556322.3983376445</v>
          </cell>
          <cell r="T47">
            <v>5594051.545794636</v>
          </cell>
          <cell r="U47">
            <v>19928.180038923318</v>
          </cell>
        </row>
        <row r="48">
          <cell r="A48">
            <v>43</v>
          </cell>
          <cell r="B48" t="str">
            <v xml:space="preserve">Misc Rate Base </v>
          </cell>
          <cell r="C48">
            <v>294257.54585847346</v>
          </cell>
          <cell r="D48">
            <v>4380157.0086926091</v>
          </cell>
          <cell r="E48">
            <v>474771.24544890749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L48">
            <v>43</v>
          </cell>
          <cell r="M48" t="str">
            <v xml:space="preserve">Misc Rate Base </v>
          </cell>
          <cell r="N48">
            <v>294257.54585847346</v>
          </cell>
          <cell r="O48">
            <v>4380157.0086926091</v>
          </cell>
          <cell r="P48">
            <v>474771.24544890749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</row>
        <row r="49">
          <cell r="A49">
            <v>44</v>
          </cell>
          <cell r="B49" t="str">
            <v xml:space="preserve">   Total Electric Plant:</v>
          </cell>
          <cell r="C49">
            <v>393843490.3896265</v>
          </cell>
          <cell r="D49">
            <v>4497074930.0102987</v>
          </cell>
          <cell r="E49">
            <v>1200689180.1129</v>
          </cell>
          <cell r="F49">
            <v>2326591022.6497698</v>
          </cell>
          <cell r="G49">
            <v>1999911509.6617074</v>
          </cell>
          <cell r="H49">
            <v>7454868160.9045801</v>
          </cell>
          <cell r="I49">
            <v>1018222815.312326</v>
          </cell>
          <cell r="J49">
            <v>326679512.9880625</v>
          </cell>
          <cell r="L49">
            <v>44</v>
          </cell>
          <cell r="M49" t="str">
            <v xml:space="preserve">   Total Electric Plant:</v>
          </cell>
          <cell r="N49">
            <v>393843490.36558419</v>
          </cell>
          <cell r="O49">
            <v>4497074930.3377714</v>
          </cell>
          <cell r="P49">
            <v>1200689180.2285483</v>
          </cell>
          <cell r="Q49">
            <v>2326591022.6084023</v>
          </cell>
          <cell r="R49">
            <v>1999911509.6254468</v>
          </cell>
          <cell r="S49">
            <v>7454868160.5404081</v>
          </cell>
          <cell r="T49">
            <v>1018222815.2986109</v>
          </cell>
          <cell r="U49">
            <v>326679512.98295552</v>
          </cell>
        </row>
        <row r="50">
          <cell r="A50">
            <v>45</v>
          </cell>
          <cell r="L50">
            <v>45</v>
          </cell>
        </row>
        <row r="51">
          <cell r="A51">
            <v>46</v>
          </cell>
          <cell r="B51" t="str">
            <v>Rate Base Deductions:</v>
          </cell>
          <cell r="L51">
            <v>46</v>
          </cell>
          <cell r="M51" t="str">
            <v>Rate Base Deductions:</v>
          </cell>
        </row>
        <row r="52">
          <cell r="A52">
            <v>47</v>
          </cell>
          <cell r="B52" t="str">
            <v>Accum Prov For Deprec</v>
          </cell>
          <cell r="C52">
            <v>-152826693.40285283</v>
          </cell>
          <cell r="D52">
            <v>-1691337276.8600812</v>
          </cell>
          <cell r="E52">
            <v>-455513070.3357898</v>
          </cell>
          <cell r="F52">
            <v>-879920227.28449357</v>
          </cell>
          <cell r="G52">
            <v>-756325611.01210451</v>
          </cell>
          <cell r="H52">
            <v>-2623054396.3166552</v>
          </cell>
          <cell r="I52">
            <v>-387558957.21141553</v>
          </cell>
          <cell r="J52">
            <v>-123594616.2723891</v>
          </cell>
          <cell r="L52">
            <v>47</v>
          </cell>
          <cell r="M52" t="str">
            <v>Accum Prov For Deprec</v>
          </cell>
          <cell r="N52">
            <v>-152826693.41288137</v>
          </cell>
          <cell r="O52">
            <v>-1691337276.7234855</v>
          </cell>
          <cell r="P52">
            <v>-455513070.28755075</v>
          </cell>
          <cell r="Q52">
            <v>-879920227.30174887</v>
          </cell>
          <cell r="R52">
            <v>-756325611.02722955</v>
          </cell>
          <cell r="S52">
            <v>-2623054396.4685593</v>
          </cell>
          <cell r="T52">
            <v>-387558957.21713632</v>
          </cell>
          <cell r="U52">
            <v>-123594616.27451937</v>
          </cell>
        </row>
        <row r="53">
          <cell r="A53">
            <v>48</v>
          </cell>
          <cell r="B53" t="str">
            <v>Accum Prov For Amort</v>
          </cell>
          <cell r="C53">
            <v>-10324749.558781337</v>
          </cell>
          <cell r="D53">
            <v>-126907044.23160407</v>
          </cell>
          <cell r="E53">
            <v>-32275734.382752582</v>
          </cell>
          <cell r="F53">
            <v>-51854664.250169158</v>
          </cell>
          <cell r="G53">
            <v>-45592413.291019194</v>
          </cell>
          <cell r="H53">
            <v>-161924813.91704053</v>
          </cell>
          <cell r="I53">
            <v>-21041538.180191319</v>
          </cell>
          <cell r="J53">
            <v>-6262250.9591499623</v>
          </cell>
          <cell r="L53">
            <v>48</v>
          </cell>
          <cell r="M53" t="str">
            <v>Accum Prov For Amort</v>
          </cell>
          <cell r="N53">
            <v>-10324749.58527774</v>
          </cell>
          <cell r="O53">
            <v>-126907043.87070373</v>
          </cell>
          <cell r="P53">
            <v>-32275734.255299926</v>
          </cell>
          <cell r="Q53">
            <v>-51854664.295759693</v>
          </cell>
          <cell r="R53">
            <v>-45592413.330981344</v>
          </cell>
          <cell r="S53">
            <v>-161924814.3183862</v>
          </cell>
          <cell r="T53">
            <v>-21041538.195306227</v>
          </cell>
          <cell r="U53">
            <v>-6262250.9647783469</v>
          </cell>
        </row>
        <row r="54">
          <cell r="A54">
            <v>49</v>
          </cell>
          <cell r="B54" t="str">
            <v>Accum Def Income Tax</v>
          </cell>
          <cell r="C54">
            <v>-34476087.710398182</v>
          </cell>
          <cell r="D54">
            <v>-371666371.24572831</v>
          </cell>
          <cell r="E54">
            <v>-88855751.974293724</v>
          </cell>
          <cell r="F54">
            <v>-155919475.5337016</v>
          </cell>
          <cell r="G54">
            <v>-130232952.77661256</v>
          </cell>
          <cell r="H54">
            <v>-565555973.71251786</v>
          </cell>
          <cell r="I54">
            <v>-80027600.830526143</v>
          </cell>
          <cell r="J54">
            <v>-25686522.757089026</v>
          </cell>
          <cell r="L54">
            <v>49</v>
          </cell>
          <cell r="M54" t="str">
            <v>Accum Def Income Tax</v>
          </cell>
          <cell r="N54">
            <v>-34476087.604964301</v>
          </cell>
          <cell r="O54">
            <v>-371666372.68181461</v>
          </cell>
          <cell r="P54">
            <v>-88855752.481450364</v>
          </cell>
          <cell r="Q54">
            <v>-155919475.35228878</v>
          </cell>
          <cell r="R54">
            <v>-130232952.61759609</v>
          </cell>
          <cell r="S54">
            <v>-565555972.11549258</v>
          </cell>
          <cell r="T54">
            <v>-80027600.770381257</v>
          </cell>
          <cell r="U54">
            <v>-25686522.734692682</v>
          </cell>
        </row>
        <row r="55">
          <cell r="A55">
            <v>50</v>
          </cell>
          <cell r="B55" t="str">
            <v>Unamortized ITC</v>
          </cell>
          <cell r="C55">
            <v>-485987.87262933265</v>
          </cell>
          <cell r="D55">
            <v>-7045038.4936113218</v>
          </cell>
          <cell r="E55">
            <v>-1439630.7646533309</v>
          </cell>
          <cell r="F55">
            <v>-1400533.0246153311</v>
          </cell>
          <cell r="G55">
            <v>-1349474.934647331</v>
          </cell>
          <cell r="H55">
            <v>-177010.35437666654</v>
          </cell>
          <cell r="I55">
            <v>-52729.176629999958</v>
          </cell>
          <cell r="J55">
            <v>-51058.089967999957</v>
          </cell>
          <cell r="L55">
            <v>50</v>
          </cell>
          <cell r="M55" t="str">
            <v>Unamortized ITC</v>
          </cell>
          <cell r="N55">
            <v>-485987.87262933265</v>
          </cell>
          <cell r="O55">
            <v>-7045038.4936113218</v>
          </cell>
          <cell r="P55">
            <v>-1439630.7646533309</v>
          </cell>
          <cell r="Q55">
            <v>-1400533.0246153311</v>
          </cell>
          <cell r="R55">
            <v>-1349474.934647331</v>
          </cell>
          <cell r="S55">
            <v>-177010.35437666654</v>
          </cell>
          <cell r="T55">
            <v>-52729.176629999958</v>
          </cell>
          <cell r="U55">
            <v>-51058.089967999957</v>
          </cell>
        </row>
        <row r="56">
          <cell r="A56">
            <v>51</v>
          </cell>
          <cell r="B56" t="str">
            <v>Customer Adv For Const</v>
          </cell>
          <cell r="C56">
            <v>72279.237831746432</v>
          </cell>
          <cell r="D56">
            <v>-77901.235620867694</v>
          </cell>
          <cell r="E56">
            <v>206261.66434642594</v>
          </cell>
          <cell r="F56">
            <v>-4383409.1810825616</v>
          </cell>
          <cell r="G56">
            <v>-3334655.9585801507</v>
          </cell>
          <cell r="H56">
            <v>-12435484.812841244</v>
          </cell>
          <cell r="I56">
            <v>-242622.92722368348</v>
          </cell>
          <cell r="J56">
            <v>-1048753.2225024106</v>
          </cell>
          <cell r="L56">
            <v>51</v>
          </cell>
          <cell r="M56" t="str">
            <v>Customer Adv For Const</v>
          </cell>
          <cell r="N56">
            <v>72279.237831746432</v>
          </cell>
          <cell r="O56">
            <v>-77901.235620867694</v>
          </cell>
          <cell r="P56">
            <v>206261.66434642594</v>
          </cell>
          <cell r="Q56">
            <v>-4383409.1810825616</v>
          </cell>
          <cell r="R56">
            <v>-3334655.9585801507</v>
          </cell>
          <cell r="S56">
            <v>-12435484.812841244</v>
          </cell>
          <cell r="T56">
            <v>-242622.92722368348</v>
          </cell>
          <cell r="U56">
            <v>-1048753.2225024106</v>
          </cell>
        </row>
        <row r="57">
          <cell r="A57">
            <v>52</v>
          </cell>
          <cell r="B57" t="str">
            <v>Customer Service Deposits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L57">
            <v>52</v>
          </cell>
          <cell r="M57" t="str">
            <v>Customer Service Deposits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</row>
        <row r="58">
          <cell r="A58">
            <v>53</v>
          </cell>
          <cell r="B58" t="str">
            <v>Misc Rate Base Deductions</v>
          </cell>
          <cell r="C58">
            <v>-1430169.9373617629</v>
          </cell>
          <cell r="D58">
            <v>-17743277.177475363</v>
          </cell>
          <cell r="E58">
            <v>-4709705.5525476784</v>
          </cell>
          <cell r="F58">
            <v>-8538060.2133495994</v>
          </cell>
          <cell r="G58">
            <v>-7377891.3918645233</v>
          </cell>
          <cell r="H58">
            <v>-25857754.228133671</v>
          </cell>
          <cell r="I58">
            <v>-3707991.0236406168</v>
          </cell>
          <cell r="J58">
            <v>-1160168.8214850761</v>
          </cell>
          <cell r="L58">
            <v>53</v>
          </cell>
          <cell r="M58" t="str">
            <v>Misc Rate Base Deductions</v>
          </cell>
          <cell r="N58">
            <v>-1430169.9403596641</v>
          </cell>
          <cell r="O58">
            <v>-17743277.136641763</v>
          </cell>
          <cell r="P58">
            <v>-4709705.5381272128</v>
          </cell>
          <cell r="Q58">
            <v>-8538060.2185078822</v>
          </cell>
          <cell r="R58">
            <v>-7377891.3963859901</v>
          </cell>
          <cell r="S58">
            <v>-25857754.273543406</v>
          </cell>
          <cell r="T58">
            <v>-3707991.0253507737</v>
          </cell>
          <cell r="U58">
            <v>-1160168.8221218926</v>
          </cell>
        </row>
        <row r="59">
          <cell r="A59">
            <v>54</v>
          </cell>
          <cell r="L59">
            <v>54</v>
          </cell>
        </row>
        <row r="60">
          <cell r="A60">
            <v>55</v>
          </cell>
          <cell r="B60" t="str">
            <v xml:space="preserve">     Total Rate Base Deductions</v>
          </cell>
          <cell r="C60">
            <v>-199471409.24419174</v>
          </cell>
          <cell r="D60">
            <v>-2214776909.2441216</v>
          </cell>
          <cell r="E60">
            <v>-582587631.34569073</v>
          </cell>
          <cell r="F60">
            <v>-1102016369.4874117</v>
          </cell>
          <cell r="G60">
            <v>-944212999.36482823</v>
          </cell>
          <cell r="H60">
            <v>-3389005433.3415651</v>
          </cell>
          <cell r="I60">
            <v>-492631439.34962738</v>
          </cell>
          <cell r="J60">
            <v>-157803370.12258357</v>
          </cell>
          <cell r="L60">
            <v>55</v>
          </cell>
          <cell r="M60" t="str">
            <v xml:space="preserve">     Total Rate Base Deductions</v>
          </cell>
          <cell r="N60">
            <v>-199471409.17828068</v>
          </cell>
          <cell r="O60">
            <v>-2214776910.1418781</v>
          </cell>
          <cell r="P60">
            <v>-582587631.6627351</v>
          </cell>
          <cell r="Q60">
            <v>-1102016369.3740032</v>
          </cell>
          <cell r="R60">
            <v>-944212999.26542044</v>
          </cell>
          <cell r="S60">
            <v>-3389005432.3431997</v>
          </cell>
          <cell r="T60">
            <v>-492631439.31202829</v>
          </cell>
          <cell r="U60">
            <v>-157803370.10858271</v>
          </cell>
        </row>
        <row r="61">
          <cell r="A61">
            <v>56</v>
          </cell>
          <cell r="L61">
            <v>56</v>
          </cell>
        </row>
        <row r="62">
          <cell r="A62">
            <v>57</v>
          </cell>
          <cell r="B62" t="str">
            <v xml:space="preserve">   Total Rate Base:</v>
          </cell>
          <cell r="C62">
            <v>194372081.14543477</v>
          </cell>
          <cell r="D62">
            <v>2282298020.7661772</v>
          </cell>
          <cell r="E62">
            <v>618101548.76720929</v>
          </cell>
          <cell r="F62">
            <v>1224574653.162358</v>
          </cell>
          <cell r="G62">
            <v>1055698510.2968792</v>
          </cell>
          <cell r="H62">
            <v>4065862727.563015</v>
          </cell>
          <cell r="I62">
            <v>525591375.96269858</v>
          </cell>
          <cell r="J62">
            <v>168876142.86547893</v>
          </cell>
          <cell r="L62">
            <v>57</v>
          </cell>
          <cell r="M62" t="str">
            <v xml:space="preserve">   Total Rate Base:</v>
          </cell>
          <cell r="N62">
            <v>194372081.18730351</v>
          </cell>
          <cell r="O62">
            <v>2282298020.1958933</v>
          </cell>
          <cell r="P62">
            <v>618101548.56581318</v>
          </cell>
          <cell r="Q62">
            <v>1224574653.2343991</v>
          </cell>
          <cell r="R62">
            <v>1055698510.3600264</v>
          </cell>
          <cell r="S62">
            <v>4065862728.1972084</v>
          </cell>
          <cell r="T62">
            <v>525591375.98658264</v>
          </cell>
          <cell r="U62">
            <v>168876142.87437281</v>
          </cell>
        </row>
        <row r="63">
          <cell r="A63">
            <v>58</v>
          </cell>
          <cell r="L63">
            <v>58</v>
          </cell>
        </row>
        <row r="64">
          <cell r="A64">
            <v>59</v>
          </cell>
          <cell r="B64" t="str">
            <v>Return on Rate Base</v>
          </cell>
          <cell r="L64">
            <v>59</v>
          </cell>
          <cell r="M64" t="str">
            <v>Return on Rate Base</v>
          </cell>
        </row>
        <row r="65">
          <cell r="A65">
            <v>60</v>
          </cell>
          <cell r="B65" t="str">
            <v>Return on Equity</v>
          </cell>
          <cell r="L65">
            <v>60</v>
          </cell>
          <cell r="M65" t="str">
            <v>Return on Equity</v>
          </cell>
        </row>
        <row r="66">
          <cell r="A66">
            <v>61</v>
          </cell>
          <cell r="L66">
            <v>61</v>
          </cell>
        </row>
        <row r="67">
          <cell r="A67">
            <v>62</v>
          </cell>
          <cell r="B67" t="str">
            <v>TAX CALCULATION:</v>
          </cell>
          <cell r="L67">
            <v>62</v>
          </cell>
          <cell r="M67" t="str">
            <v>TAX CALCULATION:</v>
          </cell>
        </row>
        <row r="68">
          <cell r="A68">
            <v>63</v>
          </cell>
          <cell r="B68" t="str">
            <v>Operating Revenue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>
            <v>63</v>
          </cell>
          <cell r="M68" t="str">
            <v>Operating Revenue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</row>
        <row r="69">
          <cell r="A69">
            <v>64</v>
          </cell>
          <cell r="B69" t="str">
            <v>Other Deductions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L69">
            <v>64</v>
          </cell>
          <cell r="M69" t="str">
            <v>Other Deductions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</row>
        <row r="70">
          <cell r="A70">
            <v>65</v>
          </cell>
          <cell r="B70" t="str">
            <v>Interest (AFUDC)</v>
          </cell>
          <cell r="C70">
            <v>-1010225.8338528962</v>
          </cell>
          <cell r="D70">
            <v>-11776814.227473551</v>
          </cell>
          <cell r="E70">
            <v>-3140568.8482446959</v>
          </cell>
          <cell r="F70">
            <v>0</v>
          </cell>
          <cell r="G70">
            <v>-5173271.3538428014</v>
          </cell>
          <cell r="H70">
            <v>-20253940.402032237</v>
          </cell>
          <cell r="I70">
            <v>-2611812.7273674929</v>
          </cell>
          <cell r="J70">
            <v>-853597.66627608298</v>
          </cell>
          <cell r="L70">
            <v>65</v>
          </cell>
          <cell r="M70" t="str">
            <v>Interest (AFUDC)</v>
          </cell>
          <cell r="N70">
            <v>-1010225.6662520111</v>
          </cell>
          <cell r="O70">
            <v>-11776816.51031982</v>
          </cell>
          <cell r="P70">
            <v>-3140569.6544362712</v>
          </cell>
          <cell r="Q70">
            <v>0</v>
          </cell>
          <cell r="R70">
            <v>-5173271.1010654038</v>
          </cell>
          <cell r="S70">
            <v>-20253937.863352448</v>
          </cell>
          <cell r="T70">
            <v>-2611812.631759353</v>
          </cell>
          <cell r="U70">
            <v>-853597.63067418325</v>
          </cell>
        </row>
        <row r="71">
          <cell r="A71">
            <v>66</v>
          </cell>
          <cell r="B71" t="str">
            <v>Interest</v>
          </cell>
          <cell r="C71">
            <v>6643947.660578521</v>
          </cell>
          <cell r="D71">
            <v>77452520.727245912</v>
          </cell>
          <cell r="E71">
            <v>20654564.903177373</v>
          </cell>
          <cell r="F71">
            <v>39636882.155463427</v>
          </cell>
          <cell r="G71">
            <v>34023030.254348725</v>
          </cell>
          <cell r="H71">
            <v>133203997.99949452</v>
          </cell>
          <cell r="I71">
            <v>17177096.920676526</v>
          </cell>
          <cell r="J71">
            <v>5613851.9011147013</v>
          </cell>
          <cell r="L71">
            <v>66</v>
          </cell>
          <cell r="M71" t="str">
            <v>Interest</v>
          </cell>
          <cell r="N71">
            <v>6643946.5583185395</v>
          </cell>
          <cell r="O71">
            <v>77452535.74083063</v>
          </cell>
          <cell r="P71">
            <v>20654570.205253847</v>
          </cell>
          <cell r="Q71">
            <v>39636880.258880608</v>
          </cell>
          <cell r="R71">
            <v>34023028.59190876</v>
          </cell>
          <cell r="S71">
            <v>133203981.30337067</v>
          </cell>
          <cell r="T71">
            <v>17177096.291890908</v>
          </cell>
          <cell r="U71">
            <v>5613851.6669718483</v>
          </cell>
        </row>
        <row r="72">
          <cell r="A72">
            <v>67</v>
          </cell>
          <cell r="B72" t="str">
            <v>Schedule "M" Additions</v>
          </cell>
          <cell r="C72">
            <v>22947151.732648492</v>
          </cell>
          <cell r="D72">
            <v>246882958.28201783</v>
          </cell>
          <cell r="E72">
            <v>64341037.979238182</v>
          </cell>
          <cell r="F72">
            <v>105406342.36138505</v>
          </cell>
          <cell r="G72">
            <v>89953732.030348033</v>
          </cell>
          <cell r="H72">
            <v>340376814.80604202</v>
          </cell>
          <cell r="I72">
            <v>44987118.898922272</v>
          </cell>
          <cell r="J72">
            <v>15452610.331037022</v>
          </cell>
          <cell r="L72">
            <v>67</v>
          </cell>
          <cell r="M72" t="str">
            <v>Schedule "M" Additions</v>
          </cell>
          <cell r="N72">
            <v>22947148.722242586</v>
          </cell>
          <cell r="O72">
            <v>246882999.28594142</v>
          </cell>
          <cell r="P72">
            <v>64341052.459853157</v>
          </cell>
          <cell r="Q72">
            <v>105406337.18158698</v>
          </cell>
          <cell r="R72">
            <v>89953727.490022525</v>
          </cell>
          <cell r="S72">
            <v>340376769.20689952</v>
          </cell>
          <cell r="T72">
            <v>44987117.181632355</v>
          </cell>
          <cell r="U72">
            <v>15452609.691564448</v>
          </cell>
        </row>
        <row r="73">
          <cell r="A73">
            <v>68</v>
          </cell>
          <cell r="B73" t="str">
            <v>Schedule "M" Deductions</v>
          </cell>
          <cell r="C73">
            <v>32497217.563189611</v>
          </cell>
          <cell r="D73">
            <v>386320528.50711328</v>
          </cell>
          <cell r="E73">
            <v>107216314.83077878</v>
          </cell>
          <cell r="F73">
            <v>173942963.93593055</v>
          </cell>
          <cell r="G73">
            <v>153502364.44762158</v>
          </cell>
          <cell r="H73">
            <v>487498462.00005543</v>
          </cell>
          <cell r="I73">
            <v>64922901.976440474</v>
          </cell>
          <cell r="J73">
            <v>20440599.488308955</v>
          </cell>
          <cell r="L73">
            <v>68</v>
          </cell>
          <cell r="M73" t="str">
            <v>Schedule "M" Deductions</v>
          </cell>
          <cell r="N73">
            <v>32497216.89390694</v>
          </cell>
          <cell r="O73">
            <v>386320537.62323135</v>
          </cell>
          <cell r="P73">
            <v>107216318.05015349</v>
          </cell>
          <cell r="Q73">
            <v>173942962.78434196</v>
          </cell>
          <cell r="R73">
            <v>153502363.4382025</v>
          </cell>
          <cell r="S73">
            <v>487498451.86231428</v>
          </cell>
          <cell r="T73">
            <v>64922901.594647318</v>
          </cell>
          <cell r="U73">
            <v>20440599.34613945</v>
          </cell>
        </row>
        <row r="74">
          <cell r="A74">
            <v>69</v>
          </cell>
          <cell r="B74" t="str">
            <v>Income Before Tax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L74">
            <v>69</v>
          </cell>
          <cell r="M74" t="str">
            <v>Income Before Tax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</row>
        <row r="75">
          <cell r="A75">
            <v>70</v>
          </cell>
          <cell r="L75">
            <v>70</v>
          </cell>
        </row>
        <row r="76">
          <cell r="A76">
            <v>71</v>
          </cell>
          <cell r="B76" t="str">
            <v>State Income Taxes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L76">
            <v>71</v>
          </cell>
          <cell r="M76" t="str">
            <v>State Income Taxes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</row>
        <row r="77">
          <cell r="A77">
            <v>72</v>
          </cell>
          <cell r="B77" t="str">
            <v>Taxable Income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L77">
            <v>72</v>
          </cell>
          <cell r="M77" t="str">
            <v>Taxable Income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</row>
        <row r="78">
          <cell r="A78">
            <v>73</v>
          </cell>
          <cell r="L78">
            <v>73</v>
          </cell>
        </row>
        <row r="79">
          <cell r="A79">
            <v>74</v>
          </cell>
          <cell r="B79" t="str">
            <v>Federal Income Taxes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L79">
            <v>74</v>
          </cell>
          <cell r="M79" t="str">
            <v>Federal Income Taxes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</row>
        <row r="82">
          <cell r="U82" t="str">
            <v/>
          </cell>
        </row>
        <row r="83">
          <cell r="M83" t="str">
            <v>Unadjusted Results Input</v>
          </cell>
        </row>
        <row r="84">
          <cell r="M84" t="str">
            <v>Modified Accord</v>
          </cell>
        </row>
        <row r="85">
          <cell r="M85" t="str">
            <v>Year End Balance</v>
          </cell>
        </row>
        <row r="87">
          <cell r="N87" t="str">
            <v>CALIFORNIA</v>
          </cell>
          <cell r="O87" t="str">
            <v>OREGON</v>
          </cell>
          <cell r="P87" t="str">
            <v>WASHINGTON</v>
          </cell>
          <cell r="Q87" t="str">
            <v>WY-ALL</v>
          </cell>
          <cell r="R87" t="str">
            <v>WY-PPL</v>
          </cell>
          <cell r="S87" t="str">
            <v>UTAH</v>
          </cell>
          <cell r="T87" t="str">
            <v>IDAHO</v>
          </cell>
          <cell r="U87" t="str">
            <v>WY-UPL</v>
          </cell>
        </row>
        <row r="88">
          <cell r="L88">
            <v>1</v>
          </cell>
          <cell r="M88" t="str">
            <v xml:space="preserve">   Operating Revenues:</v>
          </cell>
        </row>
        <row r="89">
          <cell r="L89">
            <v>2</v>
          </cell>
          <cell r="M89" t="str">
            <v>General Business Revenues</v>
          </cell>
          <cell r="N89">
            <v>83183125.009999812</v>
          </cell>
          <cell r="O89">
            <v>993373656.84000003</v>
          </cell>
          <cell r="P89">
            <v>246437321.489999</v>
          </cell>
          <cell r="Q89">
            <v>445083073.21999991</v>
          </cell>
          <cell r="R89">
            <v>385095501.87999988</v>
          </cell>
          <cell r="S89">
            <v>1412248642.5399981</v>
          </cell>
          <cell r="T89">
            <v>193553940.7899999</v>
          </cell>
          <cell r="U89">
            <v>59987571.340000004</v>
          </cell>
        </row>
        <row r="90">
          <cell r="L90">
            <v>3</v>
          </cell>
          <cell r="M90" t="str">
            <v>Interdepartmental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</row>
        <row r="91">
          <cell r="L91">
            <v>4</v>
          </cell>
          <cell r="M91" t="str">
            <v>Special Sales</v>
          </cell>
          <cell r="N91">
            <v>10384933.169734715</v>
          </cell>
          <cell r="O91">
            <v>160233763.70778292</v>
          </cell>
          <cell r="P91">
            <v>44979709.331817433</v>
          </cell>
          <cell r="Q91">
            <v>84083829.765487134</v>
          </cell>
          <cell r="R91">
            <v>72264806.969171271</v>
          </cell>
          <cell r="S91">
            <v>240454977.79424739</v>
          </cell>
          <cell r="T91">
            <v>35013573.905771606</v>
          </cell>
          <cell r="U91">
            <v>11819022.796315864</v>
          </cell>
        </row>
        <row r="92">
          <cell r="L92">
            <v>5</v>
          </cell>
          <cell r="M92" t="str">
            <v>Other Operating Revenues</v>
          </cell>
          <cell r="N92">
            <v>2988016.6140542636</v>
          </cell>
          <cell r="O92">
            <v>41993157.580928877</v>
          </cell>
          <cell r="P92">
            <v>11074711.922040647</v>
          </cell>
          <cell r="Q92">
            <v>18978369.46775452</v>
          </cell>
          <cell r="R92">
            <v>16215863.242192483</v>
          </cell>
          <cell r="S92">
            <v>59874169.878358766</v>
          </cell>
          <cell r="T92">
            <v>8015862.2018711399</v>
          </cell>
          <cell r="U92">
            <v>2762506.2255620379</v>
          </cell>
        </row>
        <row r="93">
          <cell r="L93">
            <v>6</v>
          </cell>
          <cell r="M93" t="str">
            <v xml:space="preserve">   Total Operating Revenues</v>
          </cell>
          <cell r="N93">
            <v>96556074.793788791</v>
          </cell>
          <cell r="O93">
            <v>1195600578.1287117</v>
          </cell>
          <cell r="P93">
            <v>302491742.74385709</v>
          </cell>
          <cell r="Q93">
            <v>548145272.45324159</v>
          </cell>
          <cell r="R93">
            <v>473576172.09136367</v>
          </cell>
          <cell r="S93">
            <v>1712577790.2126043</v>
          </cell>
          <cell r="T93">
            <v>236583376.89764264</v>
          </cell>
          <cell r="U93">
            <v>74569100.361877903</v>
          </cell>
        </row>
        <row r="94">
          <cell r="L94">
            <v>7</v>
          </cell>
        </row>
        <row r="95">
          <cell r="L95">
            <v>8</v>
          </cell>
          <cell r="M95" t="str">
            <v xml:space="preserve">   Operating Expenses:</v>
          </cell>
        </row>
        <row r="96">
          <cell r="L96">
            <v>9</v>
          </cell>
          <cell r="M96" t="str">
            <v>Steam Production</v>
          </cell>
          <cell r="N96">
            <v>6769208.6266581584</v>
          </cell>
          <cell r="O96">
            <v>103346376.49525154</v>
          </cell>
          <cell r="P96">
            <v>29509827.428791579</v>
          </cell>
          <cell r="Q96">
            <v>60415790.341877945</v>
          </cell>
          <cell r="R96">
            <v>50041652.183942169</v>
          </cell>
          <cell r="S96">
            <v>195323102.07861701</v>
          </cell>
          <cell r="T96">
            <v>29674995.171134055</v>
          </cell>
          <cell r="U96">
            <v>10374138.157935776</v>
          </cell>
        </row>
        <row r="97">
          <cell r="L97">
            <v>10</v>
          </cell>
          <cell r="M97" t="str">
            <v>Nuclear Production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</row>
        <row r="98">
          <cell r="L98">
            <v>11</v>
          </cell>
          <cell r="M98" t="str">
            <v>Hydro Production</v>
          </cell>
          <cell r="N98">
            <v>957213.09645254002</v>
          </cell>
          <cell r="O98">
            <v>14680487.2614381</v>
          </cell>
          <cell r="P98">
            <v>4145926.2321034302</v>
          </cell>
          <cell r="Q98">
            <v>6979619.6575433761</v>
          </cell>
          <cell r="R98">
            <v>6657825.5878938362</v>
          </cell>
          <cell r="S98">
            <v>6546817.5504340352</v>
          </cell>
          <cell r="T98">
            <v>953307.27711476351</v>
          </cell>
          <cell r="U98">
            <v>321794.06964954012</v>
          </cell>
        </row>
        <row r="99">
          <cell r="L99">
            <v>12</v>
          </cell>
          <cell r="M99" t="str">
            <v>Other Power Supply</v>
          </cell>
          <cell r="N99">
            <v>18520947.396995224</v>
          </cell>
          <cell r="O99">
            <v>283340264.53644967</v>
          </cell>
          <cell r="P99">
            <v>82500074.171580359</v>
          </cell>
          <cell r="Q99">
            <v>154760051.65963107</v>
          </cell>
          <cell r="R99">
            <v>132943382.97072144</v>
          </cell>
          <cell r="S99">
            <v>429453621.72400331</v>
          </cell>
          <cell r="T99">
            <v>63630028.128937498</v>
          </cell>
          <cell r="U99">
            <v>21816668.688909635</v>
          </cell>
        </row>
        <row r="100">
          <cell r="L100">
            <v>13</v>
          </cell>
          <cell r="M100" t="str">
            <v>Transmission</v>
          </cell>
          <cell r="N100">
            <v>2695433.4824386421</v>
          </cell>
          <cell r="O100">
            <v>41070510.658809491</v>
          </cell>
          <cell r="P100">
            <v>11783338.635968046</v>
          </cell>
          <cell r="Q100">
            <v>23804917.540318865</v>
          </cell>
          <cell r="R100">
            <v>20435155.230287153</v>
          </cell>
          <cell r="S100">
            <v>62662621.776134141</v>
          </cell>
          <cell r="T100">
            <v>9586487.8786566649</v>
          </cell>
          <cell r="U100">
            <v>3369762.3100317121</v>
          </cell>
        </row>
        <row r="101">
          <cell r="L101">
            <v>14</v>
          </cell>
          <cell r="M101" t="str">
            <v>Distribution</v>
          </cell>
          <cell r="N101">
            <v>12127013.504121542</v>
          </cell>
          <cell r="O101">
            <v>71285822.738781095</v>
          </cell>
          <cell r="P101">
            <v>13923214.831215207</v>
          </cell>
          <cell r="Q101">
            <v>19696997.249053542</v>
          </cell>
          <cell r="R101">
            <v>17104073.881848413</v>
          </cell>
          <cell r="S101">
            <v>91375883.949406728</v>
          </cell>
          <cell r="T101">
            <v>10311238.607421678</v>
          </cell>
          <cell r="U101">
            <v>2592923.3672051281</v>
          </cell>
        </row>
        <row r="102">
          <cell r="L102">
            <v>15</v>
          </cell>
          <cell r="M102" t="str">
            <v>Customer Accounting</v>
          </cell>
          <cell r="N102">
            <v>2332027.9998118654</v>
          </cell>
          <cell r="O102">
            <v>32515929.91458204</v>
          </cell>
          <cell r="P102">
            <v>7667033.219568898</v>
          </cell>
          <cell r="Q102">
            <v>7622445.2691864362</v>
          </cell>
          <cell r="R102">
            <v>6809721.5917297499</v>
          </cell>
          <cell r="S102">
            <v>38772856.521554686</v>
          </cell>
          <cell r="T102">
            <v>4294075.7952959491</v>
          </cell>
          <cell r="U102">
            <v>812723.67745668651</v>
          </cell>
        </row>
        <row r="103">
          <cell r="L103">
            <v>16</v>
          </cell>
          <cell r="M103" t="str">
            <v>Customer Service &amp; Info</v>
          </cell>
          <cell r="N103">
            <v>444397.9727179184</v>
          </cell>
          <cell r="O103">
            <v>3815172.1110386685</v>
          </cell>
          <cell r="P103">
            <v>2721935.7823128244</v>
          </cell>
          <cell r="Q103">
            <v>1367447.8864710606</v>
          </cell>
          <cell r="R103">
            <v>1298493.6568853322</v>
          </cell>
          <cell r="S103">
            <v>21895096.676711783</v>
          </cell>
          <cell r="T103">
            <v>2970759.4407476452</v>
          </cell>
          <cell r="U103">
            <v>68954.229585728492</v>
          </cell>
        </row>
        <row r="104">
          <cell r="L104">
            <v>17</v>
          </cell>
          <cell r="M104" t="str">
            <v>Sales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</row>
        <row r="105">
          <cell r="L105">
            <v>18</v>
          </cell>
          <cell r="M105" t="str">
            <v>Administrative &amp; General</v>
          </cell>
          <cell r="N105">
            <v>3907427.4504125775</v>
          </cell>
          <cell r="O105">
            <v>55224368.88251505</v>
          </cell>
          <cell r="P105">
            <v>13025241.22933929</v>
          </cell>
          <cell r="Q105">
            <v>22393603.242087126</v>
          </cell>
          <cell r="R105">
            <v>19573749.626280259</v>
          </cell>
          <cell r="S105">
            <v>67172404.30241783</v>
          </cell>
          <cell r="T105">
            <v>9140112.939492682</v>
          </cell>
          <cell r="U105">
            <v>2819853.6158068674</v>
          </cell>
        </row>
        <row r="106">
          <cell r="L106">
            <v>19</v>
          </cell>
        </row>
        <row r="107">
          <cell r="L107">
            <v>20</v>
          </cell>
          <cell r="M107" t="str">
            <v xml:space="preserve">   Total O&amp;M Expenses</v>
          </cell>
          <cell r="N107">
            <v>47753669.529608466</v>
          </cell>
          <cell r="O107">
            <v>605278932.59886575</v>
          </cell>
          <cell r="P107">
            <v>165276591.53087965</v>
          </cell>
          <cell r="Q107">
            <v>297040872.84616941</v>
          </cell>
          <cell r="R107">
            <v>254864054.72958836</v>
          </cell>
          <cell r="S107">
            <v>913202404.57927954</v>
          </cell>
          <cell r="T107">
            <v>130561005.23880096</v>
          </cell>
          <cell r="U107">
            <v>42176818.116581075</v>
          </cell>
        </row>
        <row r="108">
          <cell r="L108">
            <v>21</v>
          </cell>
        </row>
        <row r="109">
          <cell r="L109">
            <v>22</v>
          </cell>
          <cell r="M109" t="str">
            <v>Depreciation</v>
          </cell>
          <cell r="N109">
            <v>11895413.385738336</v>
          </cell>
          <cell r="O109">
            <v>124425072.02720067</v>
          </cell>
          <cell r="P109">
            <v>33608398.56604559</v>
          </cell>
          <cell r="Q109">
            <v>54759552.228134394</v>
          </cell>
          <cell r="R109">
            <v>46932326.716299281</v>
          </cell>
          <cell r="S109">
            <v>163027672.58508852</v>
          </cell>
          <cell r="T109">
            <v>22841944.968738243</v>
          </cell>
          <cell r="U109">
            <v>7827225.511835115</v>
          </cell>
        </row>
        <row r="110">
          <cell r="L110">
            <v>23</v>
          </cell>
          <cell r="M110" t="str">
            <v xml:space="preserve">Amortization </v>
          </cell>
          <cell r="N110">
            <v>1235439.7528678398</v>
          </cell>
          <cell r="O110">
            <v>16302526.010884471</v>
          </cell>
          <cell r="P110">
            <v>3939101.6924889921</v>
          </cell>
          <cell r="Q110">
            <v>7310685.9466454675</v>
          </cell>
          <cell r="R110">
            <v>6381477.7397001265</v>
          </cell>
          <cell r="S110">
            <v>21097088.194500536</v>
          </cell>
          <cell r="T110">
            <v>2870617.944708759</v>
          </cell>
          <cell r="U110">
            <v>929208.20694534073</v>
          </cell>
        </row>
        <row r="111">
          <cell r="L111">
            <v>24</v>
          </cell>
          <cell r="M111" t="str">
            <v>Taxes Other Than Income</v>
          </cell>
          <cell r="N111">
            <v>2925301.6600781446</v>
          </cell>
          <cell r="O111">
            <v>43720385.044919506</v>
          </cell>
          <cell r="P111">
            <v>14824567.525832109</v>
          </cell>
          <cell r="Q111">
            <v>10914958.967417149</v>
          </cell>
          <cell r="R111">
            <v>9562714.0876962561</v>
          </cell>
          <cell r="S111">
            <v>29505497.366039582</v>
          </cell>
          <cell r="T111">
            <v>4059537.4674049593</v>
          </cell>
          <cell r="U111">
            <v>1352244.8797208923</v>
          </cell>
        </row>
        <row r="112">
          <cell r="L112">
            <v>25</v>
          </cell>
          <cell r="M112" t="str">
            <v>Income Taxes - Federal</v>
          </cell>
          <cell r="N112">
            <v>9250276.8362342324</v>
          </cell>
          <cell r="O112">
            <v>101292935.68248914</v>
          </cell>
          <cell r="P112">
            <v>1802568.1543045172</v>
          </cell>
          <cell r="Q112">
            <v>67838295.135842294</v>
          </cell>
          <cell r="R112">
            <v>48553565.400620922</v>
          </cell>
          <cell r="S112">
            <v>161701770.85074285</v>
          </cell>
          <cell r="T112">
            <v>190060398.8763189</v>
          </cell>
          <cell r="U112">
            <v>19284729.735221371</v>
          </cell>
        </row>
        <row r="113">
          <cell r="L113">
            <v>26</v>
          </cell>
          <cell r="M113" t="str">
            <v>Income Taxes - State</v>
          </cell>
          <cell r="N113">
            <v>1436742.5174018354</v>
          </cell>
          <cell r="O113">
            <v>15730625.419231487</v>
          </cell>
          <cell r="P113">
            <v>283476.16809933656</v>
          </cell>
          <cell r="Q113">
            <v>10535204.029209018</v>
          </cell>
          <cell r="R113">
            <v>7540667.1337487474</v>
          </cell>
          <cell r="S113">
            <v>25088566.368405588</v>
          </cell>
          <cell r="T113">
            <v>29518254.295964748</v>
          </cell>
          <cell r="U113">
            <v>2994536.8954602703</v>
          </cell>
        </row>
        <row r="114">
          <cell r="L114">
            <v>27</v>
          </cell>
          <cell r="M114" t="str">
            <v>Income Taxes - Def Net</v>
          </cell>
          <cell r="N114">
            <v>-876161.23317237303</v>
          </cell>
          <cell r="O114">
            <v>91399905.291789487</v>
          </cell>
          <cell r="P114">
            <v>30534835.31192496</v>
          </cell>
          <cell r="Q114">
            <v>56494676.43094606</v>
          </cell>
          <cell r="R114">
            <v>63646289.405324183</v>
          </cell>
          <cell r="S114">
            <v>82210275.789523512</v>
          </cell>
          <cell r="T114">
            <v>8151764.4144744426</v>
          </cell>
          <cell r="U114">
            <v>-7151612.9743781239</v>
          </cell>
        </row>
        <row r="115">
          <cell r="L115">
            <v>28</v>
          </cell>
          <cell r="M115" t="str">
            <v>Investment Tax Credit Adj.</v>
          </cell>
          <cell r="N115">
            <v>0</v>
          </cell>
          <cell r="O115">
            <v>0</v>
          </cell>
          <cell r="P115">
            <v>0</v>
          </cell>
          <cell r="Q115">
            <v>-159091.2202468568</v>
          </cell>
          <cell r="R115">
            <v>0</v>
          </cell>
          <cell r="S115">
            <v>-3236669.942259694</v>
          </cell>
          <cell r="T115">
            <v>-471303.95582357759</v>
          </cell>
          <cell r="U115">
            <v>-159091.2202468568</v>
          </cell>
        </row>
        <row r="116">
          <cell r="L116">
            <v>29</v>
          </cell>
          <cell r="M116" t="str">
            <v>Misc Revenue &amp; Expense</v>
          </cell>
          <cell r="N116">
            <v>-98125.795669174113</v>
          </cell>
          <cell r="O116">
            <v>-1697705.3571810017</v>
          </cell>
          <cell r="P116">
            <v>-656372.57084070041</v>
          </cell>
          <cell r="Q116">
            <v>-1096784.6938362089</v>
          </cell>
          <cell r="R116">
            <v>-940939.08277364704</v>
          </cell>
          <cell r="S116">
            <v>-2737017.7019309746</v>
          </cell>
          <cell r="T116">
            <v>-433069.28734627937</v>
          </cell>
          <cell r="U116">
            <v>-155845.61106256192</v>
          </cell>
        </row>
        <row r="117">
          <cell r="L117">
            <v>30</v>
          </cell>
        </row>
        <row r="118">
          <cell r="L118">
            <v>31</v>
          </cell>
          <cell r="M118" t="str">
            <v xml:space="preserve">   Total Operating Expenses:</v>
          </cell>
          <cell r="N118">
            <v>73522556.653087303</v>
          </cell>
          <cell r="O118">
            <v>996452676.71819973</v>
          </cell>
          <cell r="P118">
            <v>249613166.37873447</v>
          </cell>
          <cell r="Q118">
            <v>503638369.67028081</v>
          </cell>
          <cell r="R118">
            <v>436540156.13020426</v>
          </cell>
          <cell r="S118">
            <v>1389859588.0893893</v>
          </cell>
          <cell r="T118">
            <v>387159149.96324104</v>
          </cell>
          <cell r="U118">
            <v>67098213.540076531</v>
          </cell>
        </row>
        <row r="119">
          <cell r="L119">
            <v>32</v>
          </cell>
        </row>
        <row r="120">
          <cell r="L120">
            <v>33</v>
          </cell>
          <cell r="M120" t="str">
            <v xml:space="preserve">   Operating Rev For Return:</v>
          </cell>
          <cell r="N120">
            <v>23033518.140701488</v>
          </cell>
          <cell r="O120">
            <v>199147901.41051197</v>
          </cell>
          <cell r="P120">
            <v>52878576.365122616</v>
          </cell>
          <cell r="Q120">
            <v>44506902.78296078</v>
          </cell>
          <cell r="R120">
            <v>37036015.961159408</v>
          </cell>
          <cell r="S120">
            <v>322718202.12321496</v>
          </cell>
          <cell r="T120">
            <v>-150575773.0655984</v>
          </cell>
          <cell r="U120">
            <v>7470886.8218013719</v>
          </cell>
        </row>
        <row r="121">
          <cell r="L121">
            <v>34</v>
          </cell>
        </row>
        <row r="122">
          <cell r="L122">
            <v>35</v>
          </cell>
        </row>
        <row r="123">
          <cell r="L123">
            <v>36</v>
          </cell>
          <cell r="M123" t="str">
            <v xml:space="preserve">   Rate Base:</v>
          </cell>
        </row>
        <row r="124">
          <cell r="L124">
            <v>37</v>
          </cell>
          <cell r="M124" t="str">
            <v>Electric Plant In Service</v>
          </cell>
          <cell r="N124">
            <v>401581255.98865986</v>
          </cell>
          <cell r="O124">
            <v>4618302168.3146343</v>
          </cell>
          <cell r="P124">
            <v>1225289687.2345366</v>
          </cell>
          <cell r="Q124">
            <v>2053842622.5817668</v>
          </cell>
          <cell r="R124">
            <v>1764192748.9209111</v>
          </cell>
          <cell r="S124">
            <v>6317648384.7700195</v>
          </cell>
          <cell r="T124">
            <v>870323354.12187529</v>
          </cell>
          <cell r="U124">
            <v>289649873.66085577</v>
          </cell>
        </row>
        <row r="125">
          <cell r="L125">
            <v>38</v>
          </cell>
          <cell r="M125" t="str">
            <v>Plant Held for Future Use</v>
          </cell>
          <cell r="N125">
            <v>20547.331798199626</v>
          </cell>
          <cell r="O125">
            <v>302901.68470859702</v>
          </cell>
          <cell r="P125">
            <v>87266.504170015818</v>
          </cell>
          <cell r="Q125">
            <v>176255.70974186464</v>
          </cell>
          <cell r="R125">
            <v>150575.5969006079</v>
          </cell>
          <cell r="S125">
            <v>3195400.8132239608</v>
          </cell>
          <cell r="T125">
            <v>71368.919350704382</v>
          </cell>
          <cell r="U125">
            <v>25680.112841256763</v>
          </cell>
        </row>
        <row r="126">
          <cell r="L126">
            <v>39</v>
          </cell>
          <cell r="M126" t="str">
            <v>Misc Deferred Debits</v>
          </cell>
          <cell r="N126">
            <v>3615729.5778764524</v>
          </cell>
          <cell r="O126">
            <v>33760284.935231231</v>
          </cell>
          <cell r="P126">
            <v>7951987.0589400027</v>
          </cell>
          <cell r="Q126">
            <v>10265127.583698526</v>
          </cell>
          <cell r="R126">
            <v>8820100.9964857176</v>
          </cell>
          <cell r="S126">
            <v>34093966.075673029</v>
          </cell>
          <cell r="T126">
            <v>3960294.3864742434</v>
          </cell>
          <cell r="U126">
            <v>1445026.587212808</v>
          </cell>
        </row>
        <row r="127">
          <cell r="L127">
            <v>40</v>
          </cell>
          <cell r="M127" t="str">
            <v>Elec Plant Acq Adj</v>
          </cell>
          <cell r="N127">
            <v>1343492.4739906483</v>
          </cell>
          <cell r="O127">
            <v>20604737.04690434</v>
          </cell>
          <cell r="P127">
            <v>5818997.5786938407</v>
          </cell>
          <cell r="Q127">
            <v>10873583.282813422</v>
          </cell>
          <cell r="R127">
            <v>9344563.5079870913</v>
          </cell>
          <cell r="S127">
            <v>31107513.906939492</v>
          </cell>
          <cell r="T127">
            <v>4529684.7135243677</v>
          </cell>
          <cell r="U127">
            <v>1529019.7748263313</v>
          </cell>
        </row>
        <row r="128">
          <cell r="L128">
            <v>41</v>
          </cell>
          <cell r="M128" t="str">
            <v>Nuclear Fuel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</row>
        <row r="129">
          <cell r="L129">
            <v>42</v>
          </cell>
          <cell r="M129" t="str">
            <v>Prepayments</v>
          </cell>
          <cell r="N129">
            <v>844035.96648442757</v>
          </cell>
          <cell r="O129">
            <v>11683491.676999206</v>
          </cell>
          <cell r="P129">
            <v>2605582.9621024551</v>
          </cell>
          <cell r="Q129">
            <v>4361031.1832581842</v>
          </cell>
          <cell r="R129">
            <v>3746410.483978942</v>
          </cell>
          <cell r="S129">
            <v>17016377.536400147</v>
          </cell>
          <cell r="T129">
            <v>2025251.8817885662</v>
          </cell>
          <cell r="U129">
            <v>614620.69927924196</v>
          </cell>
        </row>
        <row r="130">
          <cell r="L130">
            <v>43</v>
          </cell>
          <cell r="M130" t="str">
            <v>Fuel Stock</v>
          </cell>
          <cell r="N130">
            <v>1398781.3471350542</v>
          </cell>
          <cell r="O130">
            <v>21242559.346699387</v>
          </cell>
          <cell r="P130">
            <v>6143563.5914632399</v>
          </cell>
          <cell r="Q130">
            <v>12877726.265436551</v>
          </cell>
          <cell r="R130">
            <v>11049386.888123896</v>
          </cell>
          <cell r="S130">
            <v>32584851.766852781</v>
          </cell>
          <cell r="T130">
            <v>5106270.3588159988</v>
          </cell>
          <cell r="U130">
            <v>1828339.3773126549</v>
          </cell>
        </row>
        <row r="131">
          <cell r="L131">
            <v>44</v>
          </cell>
          <cell r="M131" t="str">
            <v>Material &amp; Supplies</v>
          </cell>
          <cell r="N131">
            <v>2223061.9970098077</v>
          </cell>
          <cell r="O131">
            <v>42517829.683028325</v>
          </cell>
          <cell r="P131">
            <v>9623301.8700704481</v>
          </cell>
          <cell r="Q131">
            <v>18886695.958392911</v>
          </cell>
          <cell r="R131">
            <v>16441916.949006658</v>
          </cell>
          <cell r="S131">
            <v>62359173.279504694</v>
          </cell>
          <cell r="T131">
            <v>9082246.8670831565</v>
          </cell>
          <cell r="U131">
            <v>2444779.0093862512</v>
          </cell>
        </row>
        <row r="132">
          <cell r="L132">
            <v>45</v>
          </cell>
          <cell r="M132" t="str">
            <v>Working Capital</v>
          </cell>
          <cell r="N132">
            <v>1550522.6262029598</v>
          </cell>
          <cell r="O132">
            <v>19340085.577705681</v>
          </cell>
          <cell r="P132">
            <v>5253078.4654786699</v>
          </cell>
          <cell r="Q132">
            <v>6713081.5870866543</v>
          </cell>
          <cell r="R132">
            <v>5686246.6276979689</v>
          </cell>
          <cell r="S132">
            <v>30889979.417202611</v>
          </cell>
          <cell r="T132">
            <v>6082727.3801285494</v>
          </cell>
          <cell r="U132">
            <v>1026834.9593886852</v>
          </cell>
        </row>
        <row r="133">
          <cell r="L133">
            <v>46</v>
          </cell>
          <cell r="M133" t="str">
            <v>Weatherization</v>
          </cell>
          <cell r="N133">
            <v>425688.76669051923</v>
          </cell>
          <cell r="O133">
            <v>-732.55173672793501</v>
          </cell>
          <cell r="P133">
            <v>2114671.1003364646</v>
          </cell>
          <cell r="Q133">
            <v>435655.61537236022</v>
          </cell>
          <cell r="R133">
            <v>410255.28008704475</v>
          </cell>
          <cell r="S133">
            <v>6947294.7866472173</v>
          </cell>
          <cell r="T133">
            <v>6130536.5279048262</v>
          </cell>
          <cell r="U133">
            <v>25400.335285315479</v>
          </cell>
        </row>
        <row r="134">
          <cell r="L134">
            <v>47</v>
          </cell>
          <cell r="M134" t="str">
            <v xml:space="preserve">Misc Rate Base </v>
          </cell>
          <cell r="N134">
            <v>212302.64218375471</v>
          </cell>
          <cell r="O134">
            <v>3009326.2867616592</v>
          </cell>
          <cell r="P134">
            <v>-67330.842732923338</v>
          </cell>
          <cell r="Q134">
            <v>1554251.5626466076</v>
          </cell>
          <cell r="R134">
            <v>1496734.359663211</v>
          </cell>
          <cell r="S134">
            <v>1100028.7336455691</v>
          </cell>
          <cell r="T134">
            <v>165676.64708917835</v>
          </cell>
          <cell r="U134">
            <v>57517.202983396557</v>
          </cell>
        </row>
        <row r="135">
          <cell r="L135">
            <v>48</v>
          </cell>
        </row>
        <row r="136">
          <cell r="L136">
            <v>49</v>
          </cell>
          <cell r="M136" t="str">
            <v xml:space="preserve">   Total Electric Plant:</v>
          </cell>
          <cell r="N136">
            <v>413215418.71803164</v>
          </cell>
          <cell r="O136">
            <v>4770762652.0009356</v>
          </cell>
          <cell r="P136">
            <v>1264820805.5230589</v>
          </cell>
          <cell r="Q136">
            <v>2119986031.330214</v>
          </cell>
          <cell r="R136">
            <v>1821338939.6108422</v>
          </cell>
          <cell r="S136">
            <v>6536942971.0861082</v>
          </cell>
          <cell r="T136">
            <v>907477411.80403495</v>
          </cell>
          <cell r="U136">
            <v>298647091.71937168</v>
          </cell>
        </row>
        <row r="137">
          <cell r="L137">
            <v>50</v>
          </cell>
        </row>
        <row r="138">
          <cell r="L138">
            <v>51</v>
          </cell>
          <cell r="M138" t="str">
            <v>Rate Base Deductions:</v>
          </cell>
        </row>
        <row r="139">
          <cell r="L139">
            <v>52</v>
          </cell>
          <cell r="M139" t="str">
            <v>Accum Prov For Deprec</v>
          </cell>
          <cell r="N139">
            <v>-163845852.30708534</v>
          </cell>
          <cell r="O139">
            <v>-1858345450.4365263</v>
          </cell>
          <cell r="P139">
            <v>-497932984.59576213</v>
          </cell>
          <cell r="Q139">
            <v>-831137174.43873882</v>
          </cell>
          <cell r="R139">
            <v>-715313016.19122219</v>
          </cell>
          <cell r="S139">
            <v>-2356074390.2279129</v>
          </cell>
          <cell r="T139">
            <v>-354610961.17235363</v>
          </cell>
          <cell r="U139">
            <v>-115824158.24751669</v>
          </cell>
        </row>
        <row r="140">
          <cell r="L140">
            <v>53</v>
          </cell>
          <cell r="M140" t="str">
            <v>Accum Prov For Amort</v>
          </cell>
          <cell r="N140">
            <v>-9978667.089073075</v>
          </cell>
          <cell r="O140">
            <v>-120232308.51489189</v>
          </cell>
          <cell r="P140">
            <v>-30115997.053364202</v>
          </cell>
          <cell r="Q140">
            <v>-51704685.604418293</v>
          </cell>
          <cell r="R140">
            <v>-45412100.966754362</v>
          </cell>
          <cell r="S140">
            <v>-155704319.32401595</v>
          </cell>
          <cell r="T140">
            <v>-20544322.449913599</v>
          </cell>
          <cell r="U140">
            <v>-6292584.6376639334</v>
          </cell>
        </row>
        <row r="141">
          <cell r="L141">
            <v>54</v>
          </cell>
          <cell r="M141" t="str">
            <v>Accum Def Income Tax</v>
          </cell>
          <cell r="N141">
            <v>-32035615.186389167</v>
          </cell>
          <cell r="O141">
            <v>-352637184.03380418</v>
          </cell>
          <cell r="P141">
            <v>-81420857.407931209</v>
          </cell>
          <cell r="Q141">
            <v>-149792001.52761921</v>
          </cell>
          <cell r="R141">
            <v>-126361660.2964336</v>
          </cell>
          <cell r="S141">
            <v>-526633061.12041563</v>
          </cell>
          <cell r="T141">
            <v>-74804411.222944036</v>
          </cell>
          <cell r="U141">
            <v>-23430341.231185619</v>
          </cell>
        </row>
        <row r="142">
          <cell r="L142">
            <v>55</v>
          </cell>
          <cell r="M142" t="str">
            <v>Unamortized ITC</v>
          </cell>
          <cell r="N142">
            <v>-511968.497714</v>
          </cell>
          <cell r="O142">
            <v>-7435151.3652519993</v>
          </cell>
          <cell r="P142">
            <v>-1518612.2619079999</v>
          </cell>
          <cell r="Q142">
            <v>-1473498.4486219999</v>
          </cell>
          <cell r="R142">
            <v>-1420990.3057579999</v>
          </cell>
          <cell r="S142">
            <v>-182037.45933000001</v>
          </cell>
          <cell r="T142">
            <v>-54226.68849</v>
          </cell>
          <cell r="U142">
            <v>-52508.142864000001</v>
          </cell>
        </row>
        <row r="143">
          <cell r="L143">
            <v>56</v>
          </cell>
          <cell r="M143" t="str">
            <v>Customer Adv For Const</v>
          </cell>
          <cell r="N143">
            <v>-43289.234162741814</v>
          </cell>
          <cell r="O143">
            <v>-952907.69054787629</v>
          </cell>
          <cell r="P143">
            <v>-180641.76176943476</v>
          </cell>
          <cell r="Q143">
            <v>-2251330.0111730294</v>
          </cell>
          <cell r="R143">
            <v>-1571838.2282699586</v>
          </cell>
          <cell r="S143">
            <v>-8961854.477613965</v>
          </cell>
          <cell r="T143">
            <v>-152535.11640252912</v>
          </cell>
          <cell r="U143">
            <v>-679491.78290307068</v>
          </cell>
        </row>
        <row r="144">
          <cell r="L144">
            <v>57</v>
          </cell>
          <cell r="M144" t="str">
            <v>Customer Service Deposits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</row>
        <row r="145">
          <cell r="L145">
            <v>58</v>
          </cell>
          <cell r="M145" t="str">
            <v>Misc Rate Base Deductions</v>
          </cell>
          <cell r="N145">
            <v>-1449850.9307884783</v>
          </cell>
          <cell r="O145">
            <v>-18964525.992807724</v>
          </cell>
          <cell r="P145">
            <v>-5134994.8289773138</v>
          </cell>
          <cell r="Q145">
            <v>-8886366.0883483402</v>
          </cell>
          <cell r="R145">
            <v>-7763410.8232013173</v>
          </cell>
          <cell r="S145">
            <v>-23796258.37694316</v>
          </cell>
          <cell r="T145">
            <v>-3538138.540483742</v>
          </cell>
          <cell r="U145">
            <v>-1122955.2651470238</v>
          </cell>
        </row>
        <row r="146">
          <cell r="L146">
            <v>59</v>
          </cell>
        </row>
        <row r="147">
          <cell r="L147">
            <v>60</v>
          </cell>
          <cell r="M147" t="str">
            <v xml:space="preserve">     Total Rate Base Deductions</v>
          </cell>
          <cell r="N147">
            <v>-207865243.24521282</v>
          </cell>
          <cell r="O147">
            <v>-2358567528.0338302</v>
          </cell>
          <cell r="P147">
            <v>-616304087.90971243</v>
          </cell>
          <cell r="Q147">
            <v>-1045245056.1189196</v>
          </cell>
          <cell r="R147">
            <v>-897843016.81163931</v>
          </cell>
          <cell r="S147">
            <v>-3071351920.9862318</v>
          </cell>
          <cell r="T147">
            <v>-453704595.19058746</v>
          </cell>
          <cell r="U147">
            <v>-147402039.30728033</v>
          </cell>
        </row>
        <row r="148">
          <cell r="L148">
            <v>61</v>
          </cell>
        </row>
        <row r="149">
          <cell r="L149">
            <v>62</v>
          </cell>
          <cell r="M149" t="str">
            <v xml:space="preserve">   Total Rate Base:</v>
          </cell>
          <cell r="N149">
            <v>205350175.47281882</v>
          </cell>
          <cell r="O149">
            <v>2412195123.9671054</v>
          </cell>
          <cell r="P149">
            <v>648516717.61334646</v>
          </cell>
          <cell r="Q149">
            <v>1074740975.2112942</v>
          </cell>
          <cell r="R149">
            <v>923495922.79920292</v>
          </cell>
          <cell r="S149">
            <v>3465591050.0998764</v>
          </cell>
          <cell r="T149">
            <v>453772816.61344749</v>
          </cell>
          <cell r="U149">
            <v>151245052.41209134</v>
          </cell>
        </row>
        <row r="150">
          <cell r="L150">
            <v>63</v>
          </cell>
        </row>
        <row r="151">
          <cell r="L151">
            <v>64</v>
          </cell>
        </row>
        <row r="152">
          <cell r="L152">
            <v>65</v>
          </cell>
        </row>
        <row r="153">
          <cell r="L153">
            <v>66</v>
          </cell>
        </row>
        <row r="154">
          <cell r="L154">
            <v>67</v>
          </cell>
          <cell r="M154" t="str">
            <v>TAX CALCULATION:</v>
          </cell>
        </row>
        <row r="155">
          <cell r="L155">
            <v>68</v>
          </cell>
          <cell r="M155" t="str">
            <v>Operating Revenue</v>
          </cell>
        </row>
        <row r="156">
          <cell r="L156">
            <v>69</v>
          </cell>
          <cell r="M156" t="str">
            <v>Other Deductions</v>
          </cell>
        </row>
        <row r="157">
          <cell r="L157">
            <v>70</v>
          </cell>
          <cell r="M157" t="str">
            <v>Interest (AFUDC)</v>
          </cell>
        </row>
        <row r="158">
          <cell r="L158">
            <v>71</v>
          </cell>
          <cell r="M158" t="str">
            <v>Interest</v>
          </cell>
          <cell r="N158">
            <v>6345234.8412789628</v>
          </cell>
          <cell r="O158">
            <v>74231724.709248871</v>
          </cell>
          <cell r="P158">
            <v>19658722.305478308</v>
          </cell>
          <cell r="Q158">
            <v>32957704.835922886</v>
          </cell>
          <cell r="R158">
            <v>28425709.959654726</v>
          </cell>
          <cell r="S158">
            <v>102953856.27889845</v>
          </cell>
          <cell r="T158">
            <v>13394957.451136254</v>
          </cell>
          <cell r="U158">
            <v>4531994.8762681605</v>
          </cell>
        </row>
        <row r="159">
          <cell r="L159">
            <v>72</v>
          </cell>
          <cell r="M159" t="str">
            <v>Schedule "M" Addition</v>
          </cell>
          <cell r="N159">
            <v>5419450.9833342414</v>
          </cell>
          <cell r="O159">
            <v>59741766.390885524</v>
          </cell>
          <cell r="P159">
            <v>13862570.399922663</v>
          </cell>
          <cell r="Q159">
            <v>88663844.648804635</v>
          </cell>
          <cell r="R159">
            <v>44989788.735160053</v>
          </cell>
          <cell r="S159">
            <v>138083220.4580397</v>
          </cell>
          <cell r="T159">
            <v>519406528.07502437</v>
          </cell>
          <cell r="U159">
            <v>43674055.913644575</v>
          </cell>
        </row>
        <row r="160">
          <cell r="L160">
            <v>73</v>
          </cell>
          <cell r="M160" t="str">
            <v>Schedule "M" Deduction</v>
          </cell>
          <cell r="N160">
            <v>4232271.0233328938</v>
          </cell>
          <cell r="O160">
            <v>89908994.165886521</v>
          </cell>
          <cell r="P160">
            <v>74308170.292738914</v>
          </cell>
          <cell r="Q160">
            <v>31880328.953448478</v>
          </cell>
          <cell r="R160">
            <v>28018520.957520735</v>
          </cell>
          <cell r="S160">
            <v>139633864.72855154</v>
          </cell>
          <cell r="T160">
            <v>13839148.487362694</v>
          </cell>
          <cell r="U160">
            <v>3861807.9959277445</v>
          </cell>
        </row>
        <row r="161">
          <cell r="L161">
            <v>74</v>
          </cell>
          <cell r="M161" t="str">
            <v>Income Before Tax</v>
          </cell>
        </row>
        <row r="162">
          <cell r="L162">
            <v>75</v>
          </cell>
        </row>
        <row r="163">
          <cell r="L163">
            <v>76</v>
          </cell>
          <cell r="M163" t="str">
            <v>State Income Taxes</v>
          </cell>
        </row>
        <row r="164">
          <cell r="L164">
            <v>77</v>
          </cell>
          <cell r="M164" t="str">
            <v>Taxable Income</v>
          </cell>
        </row>
        <row r="165">
          <cell r="L165">
            <v>78</v>
          </cell>
        </row>
        <row r="166">
          <cell r="L166">
            <v>79</v>
          </cell>
          <cell r="M166" t="str">
            <v>Federal Income Taxes</v>
          </cell>
        </row>
        <row r="168">
          <cell r="M168" t="str">
            <v>Cash Working Capital</v>
          </cell>
          <cell r="N168">
            <v>780397.5760495764</v>
          </cell>
          <cell r="O168">
            <v>10709159.374646192</v>
          </cell>
          <cell r="P168">
            <v>2999273.534884125</v>
          </cell>
          <cell r="Q168">
            <v>3102352.584305211</v>
          </cell>
          <cell r="R168">
            <v>2573889.8839197443</v>
          </cell>
          <cell r="S168">
            <v>19190256.983265389</v>
          </cell>
          <cell r="T168">
            <v>4579354.8226917861</v>
          </cell>
          <cell r="U168">
            <v>528462.70038546692</v>
          </cell>
        </row>
        <row r="170">
          <cell r="M170" t="str">
            <v>Unadjusted Results Input</v>
          </cell>
        </row>
        <row r="171">
          <cell r="M171" t="str">
            <v>West Control Area Method</v>
          </cell>
        </row>
        <row r="172">
          <cell r="M172" t="str">
            <v>Year End Balance</v>
          </cell>
        </row>
        <row r="174">
          <cell r="N174" t="str">
            <v>CALIFORNIA</v>
          </cell>
          <cell r="O174" t="str">
            <v>OREGON</v>
          </cell>
          <cell r="P174" t="str">
            <v>WASHINGTON</v>
          </cell>
          <cell r="Q174" t="str">
            <v>WY-ALL</v>
          </cell>
          <cell r="R174" t="str">
            <v>WY-PPL</v>
          </cell>
          <cell r="S174" t="str">
            <v>UTAH</v>
          </cell>
          <cell r="T174" t="str">
            <v>IDAHO</v>
          </cell>
          <cell r="U174" t="str">
            <v>WY-UPL</v>
          </cell>
        </row>
        <row r="175">
          <cell r="L175">
            <v>1</v>
          </cell>
          <cell r="M175" t="str">
            <v xml:space="preserve">   Operating Revenues:</v>
          </cell>
        </row>
        <row r="176">
          <cell r="L176">
            <v>2</v>
          </cell>
          <cell r="M176" t="str">
            <v>General Business Revenues</v>
          </cell>
          <cell r="N176">
            <v>83183125.009999812</v>
          </cell>
          <cell r="O176">
            <v>993373656.84000003</v>
          </cell>
          <cell r="P176">
            <v>246437321.489999</v>
          </cell>
          <cell r="Q176">
            <v>445083073.21999991</v>
          </cell>
          <cell r="R176">
            <v>385095501.87999988</v>
          </cell>
          <cell r="S176">
            <v>1412248642.5399981</v>
          </cell>
          <cell r="T176">
            <v>193553940.7899999</v>
          </cell>
          <cell r="U176">
            <v>59987571.340000004</v>
          </cell>
        </row>
        <row r="177">
          <cell r="L177">
            <v>3</v>
          </cell>
          <cell r="M177" t="str">
            <v>Interdepartmental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</row>
        <row r="178">
          <cell r="L178">
            <v>4</v>
          </cell>
          <cell r="M178" t="str">
            <v>Special Sales</v>
          </cell>
          <cell r="N178">
            <v>39310397.865007512</v>
          </cell>
          <cell r="O178">
            <v>618124242.45340872</v>
          </cell>
          <cell r="P178">
            <v>178104375.22158393</v>
          </cell>
          <cell r="Q178">
            <v>33164.879999999997</v>
          </cell>
          <cell r="R178">
            <v>33164.879999999997</v>
          </cell>
          <cell r="S178">
            <v>0</v>
          </cell>
          <cell r="T178">
            <v>0</v>
          </cell>
          <cell r="U178">
            <v>0</v>
          </cell>
        </row>
        <row r="179">
          <cell r="L179">
            <v>5</v>
          </cell>
          <cell r="M179" t="str">
            <v>Other Operating Revenues</v>
          </cell>
          <cell r="N179">
            <v>3129374.675892855</v>
          </cell>
          <cell r="O179">
            <v>44787304.307373337</v>
          </cell>
          <cell r="P179">
            <v>12074828.215200946</v>
          </cell>
          <cell r="Q179">
            <v>17958596.636718635</v>
          </cell>
          <cell r="R179">
            <v>15442525.092052221</v>
          </cell>
          <cell r="S179">
            <v>57704226.789684422</v>
          </cell>
          <cell r="T179">
            <v>7527471.6762563065</v>
          </cell>
          <cell r="U179">
            <v>2516071.5446664141</v>
          </cell>
        </row>
        <row r="180">
          <cell r="L180">
            <v>6</v>
          </cell>
          <cell r="M180" t="str">
            <v xml:space="preserve">   Total Operating Revenues</v>
          </cell>
          <cell r="N180">
            <v>125622897.55090019</v>
          </cell>
          <cell r="O180">
            <v>1656285203.6007822</v>
          </cell>
          <cell r="P180">
            <v>436616524.92678386</v>
          </cell>
          <cell r="Q180">
            <v>463074834.73671854</v>
          </cell>
          <cell r="R180">
            <v>400571191.85205209</v>
          </cell>
          <cell r="S180">
            <v>1469952869.3296826</v>
          </cell>
          <cell r="T180">
            <v>201081412.4662562</v>
          </cell>
          <cell r="U180">
            <v>62503642.884666421</v>
          </cell>
        </row>
        <row r="181">
          <cell r="L181">
            <v>7</v>
          </cell>
        </row>
        <row r="182">
          <cell r="L182">
            <v>8</v>
          </cell>
          <cell r="M182" t="str">
            <v xml:space="preserve">   Operating Expenses:</v>
          </cell>
        </row>
        <row r="183">
          <cell r="L183">
            <v>9</v>
          </cell>
          <cell r="M183" t="str">
            <v>Steam Production</v>
          </cell>
          <cell r="N183">
            <v>9814202.4565289859</v>
          </cell>
          <cell r="O183">
            <v>149773307.47830266</v>
          </cell>
          <cell r="P183">
            <v>43298300.177284896</v>
          </cell>
          <cell r="Q183">
            <v>47420059.191665381</v>
          </cell>
          <cell r="R183">
            <v>41134357.139952593</v>
          </cell>
          <cell r="S183">
            <v>138686736.549292</v>
          </cell>
          <cell r="T183">
            <v>19517757.106272735</v>
          </cell>
          <cell r="U183">
            <v>6285702.0517127905</v>
          </cell>
        </row>
        <row r="184">
          <cell r="L184">
            <v>10</v>
          </cell>
          <cell r="M184" t="str">
            <v>Nuclear Production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</row>
        <row r="185">
          <cell r="L185">
            <v>11</v>
          </cell>
          <cell r="M185" t="str">
            <v>Hydro Production</v>
          </cell>
          <cell r="N185">
            <v>1022916.5897913858</v>
          </cell>
          <cell r="O185">
            <v>16059473.154595006</v>
          </cell>
          <cell r="P185">
            <v>4634547.8556136005</v>
          </cell>
          <cell r="Q185">
            <v>2903149.8887448744</v>
          </cell>
          <cell r="R185">
            <v>2518335.4565604585</v>
          </cell>
          <cell r="S185">
            <v>8491039.9904328883</v>
          </cell>
          <cell r="T185">
            <v>1194932.3641294558</v>
          </cell>
          <cell r="U185">
            <v>384814.43218441569</v>
          </cell>
        </row>
        <row r="186">
          <cell r="L186">
            <v>12</v>
          </cell>
          <cell r="M186" t="str">
            <v>Other Power Supply</v>
          </cell>
          <cell r="N186">
            <v>55649044.286849491</v>
          </cell>
          <cell r="O186">
            <v>870656633.86181653</v>
          </cell>
          <cell r="P186">
            <v>253545147.16122916</v>
          </cell>
          <cell r="Q186">
            <v>16047970.678930271</v>
          </cell>
          <cell r="R186">
            <v>13910330.552413058</v>
          </cell>
          <cell r="S186">
            <v>46730338.07257387</v>
          </cell>
          <cell r="T186">
            <v>6608344.8451751405</v>
          </cell>
          <cell r="U186">
            <v>2137640.1265172148</v>
          </cell>
        </row>
        <row r="187">
          <cell r="L187">
            <v>13</v>
          </cell>
          <cell r="M187" t="str">
            <v>Transmission</v>
          </cell>
          <cell r="N187">
            <v>4593284.6759204203</v>
          </cell>
          <cell r="O187">
            <v>71981028.977797985</v>
          </cell>
          <cell r="P187">
            <v>20810063.863494288</v>
          </cell>
          <cell r="Q187">
            <v>7164632.7587076072</v>
          </cell>
          <cell r="R187">
            <v>6209504.4067674922</v>
          </cell>
          <cell r="S187">
            <v>20847506.622740816</v>
          </cell>
          <cell r="T187">
            <v>2967693.4218012225</v>
          </cell>
          <cell r="U187">
            <v>955128.35194011475</v>
          </cell>
        </row>
        <row r="188">
          <cell r="L188">
            <v>14</v>
          </cell>
          <cell r="M188" t="str">
            <v>Distribution</v>
          </cell>
          <cell r="N188">
            <v>12075114.033972474</v>
          </cell>
          <cell r="O188">
            <v>71061447.641564712</v>
          </cell>
          <cell r="P188">
            <v>13877910.489037171</v>
          </cell>
          <cell r="Q188">
            <v>19746061.040123675</v>
          </cell>
          <cell r="R188">
            <v>17144372.990740594</v>
          </cell>
          <cell r="S188">
            <v>91606105.768322304</v>
          </cell>
          <cell r="T188">
            <v>10353531.906979438</v>
          </cell>
          <cell r="U188">
            <v>2601688.049383081</v>
          </cell>
        </row>
        <row r="189">
          <cell r="L189">
            <v>15</v>
          </cell>
          <cell r="M189" t="str">
            <v>Customer Accounting</v>
          </cell>
          <cell r="N189">
            <v>2332027.9998118654</v>
          </cell>
          <cell r="O189">
            <v>32515929.91458204</v>
          </cell>
          <cell r="P189">
            <v>7667033.219568898</v>
          </cell>
          <cell r="Q189">
            <v>7622445.2691864362</v>
          </cell>
          <cell r="R189">
            <v>6809721.5917297499</v>
          </cell>
          <cell r="S189">
            <v>38772856.521554686</v>
          </cell>
          <cell r="T189">
            <v>4294075.7952959491</v>
          </cell>
          <cell r="U189">
            <v>812723.67745668651</v>
          </cell>
        </row>
        <row r="190">
          <cell r="L190">
            <v>16</v>
          </cell>
          <cell r="M190" t="str">
            <v>Customer Service &amp; Info</v>
          </cell>
          <cell r="N190">
            <v>444397.9727179184</v>
          </cell>
          <cell r="O190">
            <v>3815172.1110386685</v>
          </cell>
          <cell r="P190">
            <v>2721935.7823128244</v>
          </cell>
          <cell r="Q190">
            <v>1367447.8864710606</v>
          </cell>
          <cell r="R190">
            <v>1298493.6568853322</v>
          </cell>
          <cell r="S190">
            <v>21895096.676711783</v>
          </cell>
          <cell r="T190">
            <v>2970759.4407476452</v>
          </cell>
          <cell r="U190">
            <v>68954.229585728492</v>
          </cell>
        </row>
        <row r="191">
          <cell r="L191">
            <v>17</v>
          </cell>
          <cell r="M191" t="str">
            <v>Sales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</row>
        <row r="192">
          <cell r="L192">
            <v>18</v>
          </cell>
          <cell r="M192" t="str">
            <v>Administrative &amp; General</v>
          </cell>
          <cell r="N192">
            <v>3543244.5273854798</v>
          </cell>
          <cell r="O192">
            <v>50836585.975319989</v>
          </cell>
          <cell r="P192">
            <v>11946953.990633933</v>
          </cell>
          <cell r="Q192">
            <v>23097341.429153875</v>
          </cell>
          <cell r="R192">
            <v>20185964.260430437</v>
          </cell>
          <cell r="S192">
            <v>72011677.067809641</v>
          </cell>
          <cell r="T192">
            <v>9680711.4045848921</v>
          </cell>
          <cell r="U192">
            <v>2911377.1687234375</v>
          </cell>
        </row>
        <row r="193">
          <cell r="L193">
            <v>19</v>
          </cell>
        </row>
        <row r="194">
          <cell r="L194">
            <v>20</v>
          </cell>
          <cell r="M194" t="str">
            <v xml:space="preserve">   Total O&amp;M Expenses</v>
          </cell>
          <cell r="N194">
            <v>89474232.542978019</v>
          </cell>
          <cell r="O194">
            <v>1266699579.1150177</v>
          </cell>
          <cell r="P194">
            <v>358501892.53917474</v>
          </cell>
          <cell r="Q194">
            <v>125369108.14298317</v>
          </cell>
          <cell r="R194">
            <v>109211080.05547971</v>
          </cell>
          <cell r="S194">
            <v>439041357.26943803</v>
          </cell>
          <cell r="T194">
            <v>57587806.284986481</v>
          </cell>
          <cell r="U194">
            <v>16158028.087503469</v>
          </cell>
        </row>
        <row r="195">
          <cell r="L195">
            <v>21</v>
          </cell>
        </row>
        <row r="196">
          <cell r="L196">
            <v>22</v>
          </cell>
          <cell r="M196" t="str">
            <v>Depreciation</v>
          </cell>
          <cell r="N196">
            <v>11176666.614527365</v>
          </cell>
          <cell r="O196">
            <v>114931886.29967923</v>
          </cell>
          <cell r="P196">
            <v>31323517.197703015</v>
          </cell>
          <cell r="Q196">
            <v>56012641.387849331</v>
          </cell>
          <cell r="R196">
            <v>48086727.191070087</v>
          </cell>
          <cell r="S196">
            <v>173950226.48989594</v>
          </cell>
          <cell r="T196">
            <v>23878070.232737921</v>
          </cell>
          <cell r="U196">
            <v>7925914.1967792409</v>
          </cell>
        </row>
        <row r="197">
          <cell r="L197">
            <v>23</v>
          </cell>
          <cell r="M197" t="str">
            <v xml:space="preserve">Amortization </v>
          </cell>
          <cell r="N197">
            <v>1199131.3858157741</v>
          </cell>
          <cell r="O197">
            <v>16060581.771631308</v>
          </cell>
          <cell r="P197">
            <v>3948170.7211783836</v>
          </cell>
          <cell r="Q197">
            <v>6996362.1364249969</v>
          </cell>
          <cell r="R197">
            <v>6088254.6042614356</v>
          </cell>
          <cell r="S197">
            <v>21726141.834309928</v>
          </cell>
          <cell r="T197">
            <v>2905599.2161411177</v>
          </cell>
          <cell r="U197">
            <v>908107.53216356155</v>
          </cell>
        </row>
        <row r="198">
          <cell r="L198">
            <v>24</v>
          </cell>
          <cell r="M198" t="str">
            <v>Taxes Other Than Income</v>
          </cell>
          <cell r="N198">
            <v>2744174.2459703428</v>
          </cell>
          <cell r="O198">
            <v>41511920.700678051</v>
          </cell>
          <cell r="P198">
            <v>14275508.958059788</v>
          </cell>
          <cell r="Q198">
            <v>11290504.686904153</v>
          </cell>
          <cell r="R198">
            <v>9888623.7490878738</v>
          </cell>
          <cell r="S198">
            <v>31915053.54858068</v>
          </cell>
          <cell r="T198">
            <v>4332830.0047350619</v>
          </cell>
          <cell r="U198">
            <v>1401880.9378162795</v>
          </cell>
        </row>
        <row r="199">
          <cell r="L199">
            <v>25</v>
          </cell>
          <cell r="M199" t="str">
            <v>Income Taxes - Federal</v>
          </cell>
          <cell r="N199">
            <v>1987639.4722036484</v>
          </cell>
          <cell r="O199">
            <v>4591940.427015122</v>
          </cell>
          <cell r="P199">
            <v>-10899819.650943227</v>
          </cell>
          <cell r="Q199">
            <v>54239428.181733243</v>
          </cell>
          <cell r="R199">
            <v>45381142.436536133</v>
          </cell>
          <cell r="S199">
            <v>182394445.68742815</v>
          </cell>
          <cell r="T199">
            <v>26158784.898147378</v>
          </cell>
          <cell r="U199">
            <v>8858285.7451971099</v>
          </cell>
        </row>
        <row r="200">
          <cell r="L200">
            <v>26</v>
          </cell>
          <cell r="M200" t="str">
            <v>Income Taxes - State</v>
          </cell>
          <cell r="N200">
            <v>270087.19295455288</v>
          </cell>
          <cell r="O200">
            <v>623968.4396949705</v>
          </cell>
          <cell r="P200">
            <v>0</v>
          </cell>
          <cell r="Q200">
            <v>7370237.4650584832</v>
          </cell>
          <cell r="R200">
            <v>6166543.5533768544</v>
          </cell>
          <cell r="S200">
            <v>24784375.906764958</v>
          </cell>
          <cell r="T200">
            <v>3554544.4146415587</v>
          </cell>
          <cell r="U200">
            <v>1203693.9116816283</v>
          </cell>
        </row>
        <row r="201">
          <cell r="L201">
            <v>27</v>
          </cell>
          <cell r="M201" t="str">
            <v>Income Taxes - Def Net</v>
          </cell>
          <cell r="N201">
            <v>4812347.0805898057</v>
          </cell>
          <cell r="O201">
            <v>57345580.631218269</v>
          </cell>
          <cell r="P201">
            <v>14681371.397010637</v>
          </cell>
          <cell r="Q201">
            <v>34532961.035852268</v>
          </cell>
          <cell r="R201">
            <v>32069283.882578455</v>
          </cell>
          <cell r="S201">
            <v>59863835.226557069</v>
          </cell>
          <cell r="T201">
            <v>9453143.9847043306</v>
          </cell>
          <cell r="U201">
            <v>2463677.1532738139</v>
          </cell>
        </row>
        <row r="202">
          <cell r="L202">
            <v>28</v>
          </cell>
          <cell r="M202" t="str">
            <v>Investment Tax Credit Adj.</v>
          </cell>
          <cell r="N202">
            <v>0</v>
          </cell>
          <cell r="O202">
            <v>0</v>
          </cell>
          <cell r="P202">
            <v>0</v>
          </cell>
          <cell r="Q202">
            <v>-897401.65566157573</v>
          </cell>
          <cell r="R202">
            <v>-778450.4744278494</v>
          </cell>
          <cell r="S202">
            <v>-2624691.6754950746</v>
          </cell>
          <cell r="T202">
            <v>-369369.24480911979</v>
          </cell>
          <cell r="U202">
            <v>-118951.18123372628</v>
          </cell>
        </row>
        <row r="203">
          <cell r="L203">
            <v>29</v>
          </cell>
          <cell r="M203" t="str">
            <v>Misc Revenue &amp; Expense</v>
          </cell>
          <cell r="N203">
            <v>-104153.41565857115</v>
          </cell>
          <cell r="O203">
            <v>-1775820.0851916987</v>
          </cell>
          <cell r="P203">
            <v>-679488.77061225707</v>
          </cell>
          <cell r="Q203">
            <v>-1080451.0173497088</v>
          </cell>
          <cell r="R203">
            <v>-928837.70177896752</v>
          </cell>
          <cell r="S203">
            <v>-2662999.4931062153</v>
          </cell>
          <cell r="T203">
            <v>-417891.18341069319</v>
          </cell>
          <cell r="U203">
            <v>-151613.31557074119</v>
          </cell>
        </row>
        <row r="204">
          <cell r="L204">
            <v>30</v>
          </cell>
        </row>
        <row r="205">
          <cell r="L205">
            <v>31</v>
          </cell>
          <cell r="M205" t="str">
            <v xml:space="preserve">   Total Operating Expenses:</v>
          </cell>
          <cell r="N205">
            <v>111560125.11938091</v>
          </cell>
          <cell r="O205">
            <v>1499989637.2997427</v>
          </cell>
          <cell r="P205">
            <v>411151152.3915711</v>
          </cell>
          <cell r="Q205">
            <v>293833390.36379433</v>
          </cell>
          <cell r="R205">
            <v>255184367.29618371</v>
          </cell>
          <cell r="S205">
            <v>928387744.79437339</v>
          </cell>
          <cell r="T205">
            <v>127083518.60787404</v>
          </cell>
          <cell r="U205">
            <v>38649023.067610636</v>
          </cell>
        </row>
        <row r="206">
          <cell r="L206">
            <v>32</v>
          </cell>
        </row>
        <row r="207">
          <cell r="L207">
            <v>33</v>
          </cell>
          <cell r="M207" t="str">
            <v xml:space="preserve">   Operating Rev For Return:</v>
          </cell>
          <cell r="N207">
            <v>14062772.431519285</v>
          </cell>
          <cell r="O207">
            <v>156295566.30103946</v>
          </cell>
          <cell r="P207">
            <v>25465372.535212755</v>
          </cell>
          <cell r="Q207">
            <v>169241444.37292418</v>
          </cell>
          <cell r="R207">
            <v>145386824.55586839</v>
          </cell>
          <cell r="S207">
            <v>541565124.5353092</v>
          </cell>
          <cell r="T207">
            <v>73997893.858382165</v>
          </cell>
          <cell r="U207">
            <v>23854619.817055784</v>
          </cell>
        </row>
        <row r="208">
          <cell r="L208">
            <v>34</v>
          </cell>
        </row>
        <row r="209">
          <cell r="L209">
            <v>35</v>
          </cell>
        </row>
        <row r="210">
          <cell r="L210">
            <v>36</v>
          </cell>
          <cell r="M210" t="str">
            <v xml:space="preserve">   Rate Base:</v>
          </cell>
        </row>
        <row r="211">
          <cell r="L211">
            <v>37</v>
          </cell>
          <cell r="M211" t="str">
            <v>Electric Plant In Service</v>
          </cell>
          <cell r="N211">
            <v>381219212.26865935</v>
          </cell>
          <cell r="O211">
            <v>4360392344.2109432</v>
          </cell>
          <cell r="P211">
            <v>1165713303.9850171</v>
          </cell>
          <cell r="Q211">
            <v>2232737348.4397378</v>
          </cell>
          <cell r="R211">
            <v>1918622533.4400635</v>
          </cell>
          <cell r="S211">
            <v>7157003221.9093065</v>
          </cell>
          <cell r="T211">
            <v>972387478.54307377</v>
          </cell>
          <cell r="U211">
            <v>314114814.99967444</v>
          </cell>
        </row>
        <row r="212">
          <cell r="L212">
            <v>38</v>
          </cell>
          <cell r="M212" t="str">
            <v>Plant Held for Future Use</v>
          </cell>
          <cell r="N212">
            <v>22671.644040263593</v>
          </cell>
          <cell r="O212">
            <v>635788.19251786673</v>
          </cell>
          <cell r="P212">
            <v>102718.85344186971</v>
          </cell>
          <cell r="Q212">
            <v>1800017.7868809509</v>
          </cell>
          <cell r="R212">
            <v>1559138.9835814147</v>
          </cell>
          <cell r="S212">
            <v>6619846.9768716563</v>
          </cell>
          <cell r="T212">
            <v>736503.56102110702</v>
          </cell>
          <cell r="U212">
            <v>240878.80329953617</v>
          </cell>
        </row>
        <row r="213">
          <cell r="L213">
            <v>39</v>
          </cell>
          <cell r="M213" t="str">
            <v>Misc Deferred Debits</v>
          </cell>
          <cell r="N213">
            <v>4800133.947975711</v>
          </cell>
          <cell r="O213">
            <v>32488648.892950866</v>
          </cell>
          <cell r="P213">
            <v>8368048.5872633168</v>
          </cell>
          <cell r="Q213">
            <v>10234366.315186631</v>
          </cell>
          <cell r="R213">
            <v>8851815.955552645</v>
          </cell>
          <cell r="S213">
            <v>32763207.956257425</v>
          </cell>
          <cell r="T213">
            <v>3977597.3931464492</v>
          </cell>
          <cell r="U213">
            <v>1382550.3596339866</v>
          </cell>
        </row>
        <row r="214">
          <cell r="L214">
            <v>40</v>
          </cell>
          <cell r="M214" t="str">
            <v>Elec Plant Acq Adj</v>
          </cell>
          <cell r="N214">
            <v>0</v>
          </cell>
          <cell r="O214">
            <v>0</v>
          </cell>
          <cell r="P214">
            <v>0</v>
          </cell>
          <cell r="Q214">
            <v>16540197.978727881</v>
          </cell>
          <cell r="R214">
            <v>14347783.829504002</v>
          </cell>
          <cell r="S214">
            <v>48376242.312371247</v>
          </cell>
          <cell r="T214">
            <v>6807921.9576345561</v>
          </cell>
          <cell r="U214">
            <v>2192414.149223878</v>
          </cell>
        </row>
        <row r="215">
          <cell r="L215">
            <v>41</v>
          </cell>
          <cell r="M215" t="str">
            <v>Nuclear Fuel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</row>
        <row r="216">
          <cell r="L216">
            <v>42</v>
          </cell>
          <cell r="M216" t="str">
            <v>Prepayments</v>
          </cell>
          <cell r="N216">
            <v>805045.37281655683</v>
          </cell>
          <cell r="O216">
            <v>11254085.655683765</v>
          </cell>
          <cell r="P216">
            <v>2587030.9658879163</v>
          </cell>
          <cell r="Q216">
            <v>4861623.1093060775</v>
          </cell>
          <cell r="R216">
            <v>4192265.0616671746</v>
          </cell>
          <cell r="S216">
            <v>17196758.239302102</v>
          </cell>
          <cell r="T216">
            <v>2217417.017184475</v>
          </cell>
          <cell r="U216">
            <v>669358.04763890291</v>
          </cell>
        </row>
        <row r="217">
          <cell r="L217">
            <v>43</v>
          </cell>
          <cell r="M217" t="str">
            <v>Fuel Stock</v>
          </cell>
          <cell r="N217">
            <v>575838.12682024785</v>
          </cell>
          <cell r="O217">
            <v>8700195.8507311381</v>
          </cell>
          <cell r="P217">
            <v>2516743.8687479584</v>
          </cell>
          <cell r="Q217">
            <v>17243905.931475069</v>
          </cell>
          <cell r="R217">
            <v>14795101.254695127</v>
          </cell>
          <cell r="S217">
            <v>43610400.749598995</v>
          </cell>
          <cell r="T217">
            <v>6784852.8414635612</v>
          </cell>
          <cell r="U217">
            <v>2448804.6767799417</v>
          </cell>
        </row>
        <row r="218">
          <cell r="L218">
            <v>44</v>
          </cell>
          <cell r="M218" t="str">
            <v>Material &amp; Supplies</v>
          </cell>
          <cell r="N218">
            <v>1422984.2406841528</v>
          </cell>
          <cell r="O218">
            <v>31349694.812579129</v>
          </cell>
          <cell r="P218">
            <v>6381359.7166456878</v>
          </cell>
          <cell r="Q218">
            <v>23837683.258493494</v>
          </cell>
          <cell r="R218">
            <v>20704701.182152528</v>
          </cell>
          <cell r="S218">
            <v>76108721.919340476</v>
          </cell>
          <cell r="T218">
            <v>11054792.260025123</v>
          </cell>
          <cell r="U218">
            <v>3132982.076340965</v>
          </cell>
        </row>
        <row r="219">
          <cell r="L219">
            <v>45</v>
          </cell>
          <cell r="M219" t="str">
            <v>Working Capital</v>
          </cell>
          <cell r="N219">
            <v>4294579.1596392496</v>
          </cell>
          <cell r="O219">
            <v>47874675.27990827</v>
          </cell>
          <cell r="P219">
            <v>12445164.2767238</v>
          </cell>
          <cell r="Q219">
            <v>18919612.177968025</v>
          </cell>
          <cell r="R219">
            <v>16441830.487643089</v>
          </cell>
          <cell r="S219">
            <v>66633438.079022579</v>
          </cell>
          <cell r="T219">
            <v>8662200.1792673357</v>
          </cell>
          <cell r="U219">
            <v>2477781.6903249379</v>
          </cell>
        </row>
        <row r="220">
          <cell r="L220">
            <v>46</v>
          </cell>
          <cell r="M220" t="str">
            <v>Weatherization</v>
          </cell>
          <cell r="N220">
            <v>408768.05909013504</v>
          </cell>
          <cell r="O220">
            <v>-659.56623574720356</v>
          </cell>
          <cell r="P220">
            <v>2100038.7293716506</v>
          </cell>
          <cell r="Q220">
            <v>416267.61062639923</v>
          </cell>
          <cell r="R220">
            <v>396339.43058747589</v>
          </cell>
          <cell r="S220">
            <v>6556322.3983376445</v>
          </cell>
          <cell r="T220">
            <v>5594051.545794636</v>
          </cell>
          <cell r="U220">
            <v>19928.180038923318</v>
          </cell>
        </row>
        <row r="221">
          <cell r="L221">
            <v>47</v>
          </cell>
          <cell r="M221" t="str">
            <v xml:space="preserve">Misc Rate Base </v>
          </cell>
          <cell r="N221">
            <v>294257.54585847346</v>
          </cell>
          <cell r="O221">
            <v>4380157.0086926091</v>
          </cell>
          <cell r="P221">
            <v>474771.24544890749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</row>
        <row r="222">
          <cell r="L222">
            <v>48</v>
          </cell>
        </row>
        <row r="223">
          <cell r="L223">
            <v>49</v>
          </cell>
          <cell r="M223" t="str">
            <v xml:space="preserve">   Total Electric Plant:</v>
          </cell>
          <cell r="N223">
            <v>393843490.36558419</v>
          </cell>
          <cell r="O223">
            <v>4497074930.3377714</v>
          </cell>
          <cell r="P223">
            <v>1200689180.2285483</v>
          </cell>
          <cell r="Q223">
            <v>2326591022.6084023</v>
          </cell>
          <cell r="R223">
            <v>1999911509.6254468</v>
          </cell>
          <cell r="S223">
            <v>7454868160.5404081</v>
          </cell>
          <cell r="T223">
            <v>1018222815.2986109</v>
          </cell>
          <cell r="U223">
            <v>326679512.98295552</v>
          </cell>
        </row>
        <row r="224">
          <cell r="L224">
            <v>50</v>
          </cell>
        </row>
        <row r="225">
          <cell r="L225">
            <v>51</v>
          </cell>
          <cell r="M225" t="str">
            <v>Rate Base Deductions:</v>
          </cell>
        </row>
        <row r="226">
          <cell r="L226">
            <v>52</v>
          </cell>
          <cell r="M226" t="str">
            <v>Accum Prov For Deprec</v>
          </cell>
          <cell r="N226">
            <v>-152826693.41288137</v>
          </cell>
          <cell r="O226">
            <v>-1691337276.7234855</v>
          </cell>
          <cell r="P226">
            <v>-455513070.28755075</v>
          </cell>
          <cell r="Q226">
            <v>-879920227.30174887</v>
          </cell>
          <cell r="R226">
            <v>-756325611.02722955</v>
          </cell>
          <cell r="S226">
            <v>-2623054396.4685593</v>
          </cell>
          <cell r="T226">
            <v>-387558957.21713632</v>
          </cell>
          <cell r="U226">
            <v>-123594616.27451937</v>
          </cell>
        </row>
        <row r="227">
          <cell r="L227">
            <v>53</v>
          </cell>
          <cell r="M227" t="str">
            <v>Accum Prov For Amort</v>
          </cell>
          <cell r="N227">
            <v>-10324749.58527774</v>
          </cell>
          <cell r="O227">
            <v>-126907043.87070373</v>
          </cell>
          <cell r="P227">
            <v>-32275734.255299926</v>
          </cell>
          <cell r="Q227">
            <v>-51854664.295759693</v>
          </cell>
          <cell r="R227">
            <v>-45592413.330981344</v>
          </cell>
          <cell r="S227">
            <v>-161924814.3183862</v>
          </cell>
          <cell r="T227">
            <v>-21041538.195306227</v>
          </cell>
          <cell r="U227">
            <v>-6262250.9647783469</v>
          </cell>
        </row>
        <row r="228">
          <cell r="L228">
            <v>54</v>
          </cell>
          <cell r="M228" t="str">
            <v>Accum Def Income Tax</v>
          </cell>
          <cell r="N228">
            <v>-34476087.604964301</v>
          </cell>
          <cell r="O228">
            <v>-371666372.68181461</v>
          </cell>
          <cell r="P228">
            <v>-88855752.481450364</v>
          </cell>
          <cell r="Q228">
            <v>-155919475.35228878</v>
          </cell>
          <cell r="R228">
            <v>-130232952.61759609</v>
          </cell>
          <cell r="S228">
            <v>-565555972.11549258</v>
          </cell>
          <cell r="T228">
            <v>-80027600.770381257</v>
          </cell>
          <cell r="U228">
            <v>-25686522.734692682</v>
          </cell>
        </row>
        <row r="229">
          <cell r="L229">
            <v>55</v>
          </cell>
          <cell r="M229" t="str">
            <v>Unamortized ITC</v>
          </cell>
          <cell r="N229">
            <v>-485987.87262933265</v>
          </cell>
          <cell r="O229">
            <v>-7045038.4936113218</v>
          </cell>
          <cell r="P229">
            <v>-1439630.7646533309</v>
          </cell>
          <cell r="Q229">
            <v>-1400533.0246153311</v>
          </cell>
          <cell r="R229">
            <v>-1349474.934647331</v>
          </cell>
          <cell r="S229">
            <v>-177010.35437666654</v>
          </cell>
          <cell r="T229">
            <v>-52729.176629999958</v>
          </cell>
          <cell r="U229">
            <v>-51058.089967999957</v>
          </cell>
        </row>
        <row r="230">
          <cell r="L230">
            <v>56</v>
          </cell>
          <cell r="M230" t="str">
            <v>Customer Adv For Const</v>
          </cell>
          <cell r="N230">
            <v>72279.237831746432</v>
          </cell>
          <cell r="O230">
            <v>-77901.235620867694</v>
          </cell>
          <cell r="P230">
            <v>206261.66434642594</v>
          </cell>
          <cell r="Q230">
            <v>-4383409.1810825616</v>
          </cell>
          <cell r="R230">
            <v>-3334655.9585801507</v>
          </cell>
          <cell r="S230">
            <v>-12435484.812841244</v>
          </cell>
          <cell r="T230">
            <v>-242622.92722368348</v>
          </cell>
          <cell r="U230">
            <v>-1048753.2225024106</v>
          </cell>
        </row>
        <row r="231">
          <cell r="L231">
            <v>57</v>
          </cell>
          <cell r="M231" t="str">
            <v>Customer Service Deposits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</row>
        <row r="232">
          <cell r="L232">
            <v>58</v>
          </cell>
          <cell r="M232" t="str">
            <v>Misc Rate Base Deductions</v>
          </cell>
          <cell r="N232">
            <v>-1430169.9403596641</v>
          </cell>
          <cell r="O232">
            <v>-17743277.136641763</v>
          </cell>
          <cell r="P232">
            <v>-4709705.5381272128</v>
          </cell>
          <cell r="Q232">
            <v>-8538060.2185078822</v>
          </cell>
          <cell r="R232">
            <v>-7377891.3963859901</v>
          </cell>
          <cell r="S232">
            <v>-25857754.273543406</v>
          </cell>
          <cell r="T232">
            <v>-3707991.0253507737</v>
          </cell>
          <cell r="U232">
            <v>-1160168.8221218926</v>
          </cell>
        </row>
        <row r="233">
          <cell r="L233">
            <v>59</v>
          </cell>
        </row>
        <row r="234">
          <cell r="L234">
            <v>60</v>
          </cell>
          <cell r="M234" t="str">
            <v xml:space="preserve">     Total Rate Base Deductions</v>
          </cell>
          <cell r="N234">
            <v>-199471409.17828068</v>
          </cell>
          <cell r="O234">
            <v>-2214776910.1418781</v>
          </cell>
          <cell r="P234">
            <v>-582587631.6627351</v>
          </cell>
          <cell r="Q234">
            <v>-1102016369.3740032</v>
          </cell>
          <cell r="R234">
            <v>-944212999.26542044</v>
          </cell>
          <cell r="S234">
            <v>-3389005432.3431997</v>
          </cell>
          <cell r="T234">
            <v>-492631439.31202829</v>
          </cell>
          <cell r="U234">
            <v>-157803370.10858271</v>
          </cell>
        </row>
        <row r="235">
          <cell r="L235">
            <v>61</v>
          </cell>
        </row>
        <row r="236">
          <cell r="L236">
            <v>62</v>
          </cell>
          <cell r="M236" t="str">
            <v xml:space="preserve">   Total Rate Base:</v>
          </cell>
          <cell r="N236">
            <v>194372081.18730351</v>
          </cell>
          <cell r="O236">
            <v>2282298020.1958933</v>
          </cell>
          <cell r="P236">
            <v>618101548.56581318</v>
          </cell>
          <cell r="Q236">
            <v>1224574653.2343991</v>
          </cell>
          <cell r="R236">
            <v>1055698510.3600264</v>
          </cell>
          <cell r="S236">
            <v>4065862728.1972084</v>
          </cell>
          <cell r="T236">
            <v>525591375.98658264</v>
          </cell>
          <cell r="U236">
            <v>168876142.87437281</v>
          </cell>
        </row>
        <row r="237">
          <cell r="L237">
            <v>63</v>
          </cell>
        </row>
        <row r="238">
          <cell r="L238">
            <v>64</v>
          </cell>
        </row>
        <row r="239">
          <cell r="L239">
            <v>65</v>
          </cell>
        </row>
        <row r="240">
          <cell r="L240">
            <v>66</v>
          </cell>
        </row>
        <row r="241">
          <cell r="L241">
            <v>67</v>
          </cell>
          <cell r="M241" t="str">
            <v>TAX CALCULATION:</v>
          </cell>
        </row>
        <row r="242">
          <cell r="L242">
            <v>68</v>
          </cell>
          <cell r="M242" t="str">
            <v>Operating Revenue</v>
          </cell>
        </row>
        <row r="243">
          <cell r="L243">
            <v>69</v>
          </cell>
          <cell r="M243" t="str">
            <v>Other Deductions</v>
          </cell>
        </row>
        <row r="244">
          <cell r="L244">
            <v>70</v>
          </cell>
          <cell r="M244" t="str">
            <v>Interest (AFUDC)</v>
          </cell>
          <cell r="N244">
            <v>-1010225.6662520111</v>
          </cell>
          <cell r="O244">
            <v>-11776816.51031982</v>
          </cell>
          <cell r="P244">
            <v>-3140569.6544362712</v>
          </cell>
          <cell r="R244">
            <v>-5173271.1010654038</v>
          </cell>
          <cell r="S244">
            <v>-20253937.863352448</v>
          </cell>
          <cell r="T244">
            <v>-2611812.631759353</v>
          </cell>
          <cell r="U244">
            <v>-853597.63067418325</v>
          </cell>
        </row>
        <row r="245">
          <cell r="L245">
            <v>71</v>
          </cell>
          <cell r="M245" t="str">
            <v>Interest</v>
          </cell>
          <cell r="N245">
            <v>6643946.5583185395</v>
          </cell>
          <cell r="O245">
            <v>77452535.74083063</v>
          </cell>
          <cell r="P245">
            <v>20654570.205253847</v>
          </cell>
          <cell r="Q245">
            <v>39636880.258880608</v>
          </cell>
          <cell r="R245">
            <v>34023028.59190876</v>
          </cell>
          <cell r="S245">
            <v>133203981.30337067</v>
          </cell>
          <cell r="T245">
            <v>17177096.291890908</v>
          </cell>
          <cell r="U245">
            <v>5613851.6669718483</v>
          </cell>
        </row>
        <row r="246">
          <cell r="L246">
            <v>72</v>
          </cell>
          <cell r="M246" t="str">
            <v>Schedule "M" Addition</v>
          </cell>
          <cell r="N246">
            <v>22947148.722242586</v>
          </cell>
          <cell r="O246">
            <v>246882999.28594142</v>
          </cell>
          <cell r="P246">
            <v>64341052.459853157</v>
          </cell>
          <cell r="Q246">
            <v>105406337.18158698</v>
          </cell>
          <cell r="R246">
            <v>89953727.490022525</v>
          </cell>
          <cell r="S246">
            <v>340376769.20689952</v>
          </cell>
          <cell r="T246">
            <v>44987117.181632355</v>
          </cell>
          <cell r="U246">
            <v>15452609.691564448</v>
          </cell>
        </row>
        <row r="247">
          <cell r="L247">
            <v>73</v>
          </cell>
          <cell r="M247" t="str">
            <v>Schedule "M" Deduction</v>
          </cell>
          <cell r="N247">
            <v>32497216.89390694</v>
          </cell>
          <cell r="O247">
            <v>386320537.62323135</v>
          </cell>
          <cell r="P247">
            <v>107216318.05015349</v>
          </cell>
          <cell r="Q247">
            <v>173942962.78434196</v>
          </cell>
          <cell r="R247">
            <v>153502363.4382025</v>
          </cell>
          <cell r="S247">
            <v>487498451.86231428</v>
          </cell>
          <cell r="T247">
            <v>64922901.594647318</v>
          </cell>
          <cell r="U247">
            <v>20440599.34613945</v>
          </cell>
        </row>
        <row r="248">
          <cell r="L248">
            <v>74</v>
          </cell>
          <cell r="M248" t="str">
            <v>Income Before Tax</v>
          </cell>
        </row>
        <row r="249">
          <cell r="L249">
            <v>75</v>
          </cell>
        </row>
        <row r="250">
          <cell r="L250">
            <v>76</v>
          </cell>
          <cell r="M250" t="str">
            <v>State Income Taxes</v>
          </cell>
        </row>
        <row r="251">
          <cell r="L251">
            <v>77</v>
          </cell>
          <cell r="M251" t="str">
            <v>Taxable Income</v>
          </cell>
        </row>
        <row r="252">
          <cell r="L252">
            <v>78</v>
          </cell>
        </row>
        <row r="253">
          <cell r="L253">
            <v>79</v>
          </cell>
          <cell r="M253" t="str">
            <v>Federal Income Taxes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M147"/>
  <sheetViews>
    <sheetView tabSelected="1" view="pageBreakPreview" topLeftCell="A3" zoomScale="85" zoomScaleNormal="100" zoomScaleSheetLayoutView="85" workbookViewId="0">
      <selection activeCell="D11" sqref="D11"/>
    </sheetView>
  </sheetViews>
  <sheetFormatPr defaultColWidth="9.140625" defaultRowHeight="12.75" x14ac:dyDescent="0.2"/>
  <cols>
    <col min="1" max="1" width="40" style="15" customWidth="1"/>
    <col min="2" max="2" width="15.7109375" style="15" customWidth="1"/>
    <col min="3" max="3" width="0.7109375" style="15" customWidth="1"/>
    <col min="4" max="4" width="15.7109375" style="185" customWidth="1"/>
    <col min="5" max="5" width="0.7109375" style="15" customWidth="1"/>
    <col min="6" max="6" width="15.7109375" style="185" customWidth="1"/>
    <col min="7" max="7" width="0.7109375" style="15" customWidth="1"/>
    <col min="8" max="8" width="15.7109375" style="185" customWidth="1"/>
    <col min="9" max="9" width="0.7109375" style="15" customWidth="1"/>
    <col min="10" max="10" width="15.85546875" style="185" customWidth="1"/>
    <col min="11" max="11" width="9.140625" style="15"/>
    <col min="12" max="12" width="13.85546875" style="15" bestFit="1" customWidth="1"/>
    <col min="13" max="16384" width="9.140625" style="15"/>
  </cols>
  <sheetData>
    <row r="1" spans="1:13" x14ac:dyDescent="0.2">
      <c r="A1" s="4" t="s">
        <v>6</v>
      </c>
    </row>
    <row r="2" spans="1:13" x14ac:dyDescent="0.2">
      <c r="A2" s="1" t="s">
        <v>127</v>
      </c>
    </row>
    <row r="3" spans="1:13" x14ac:dyDescent="0.2">
      <c r="A3" s="1" t="s">
        <v>130</v>
      </c>
    </row>
    <row r="4" spans="1:13" x14ac:dyDescent="0.2">
      <c r="A4" s="1"/>
    </row>
    <row r="5" spans="1:13" x14ac:dyDescent="0.2">
      <c r="A5" s="1"/>
      <c r="B5" s="25" t="s">
        <v>72</v>
      </c>
      <c r="C5" s="26"/>
      <c r="D5" s="187" t="s">
        <v>73</v>
      </c>
      <c r="E5" s="26"/>
      <c r="F5" s="187" t="s">
        <v>74</v>
      </c>
      <c r="G5" s="26"/>
      <c r="H5" s="187" t="s">
        <v>75</v>
      </c>
      <c r="I5" s="26"/>
      <c r="J5" s="187" t="s">
        <v>76</v>
      </c>
    </row>
    <row r="6" spans="1:13" x14ac:dyDescent="0.2">
      <c r="A6" s="1"/>
      <c r="B6" s="88" t="s">
        <v>109</v>
      </c>
      <c r="D6" s="188"/>
      <c r="F6" s="195" t="s">
        <v>77</v>
      </c>
      <c r="H6" s="195"/>
      <c r="J6" s="195" t="s">
        <v>78</v>
      </c>
    </row>
    <row r="7" spans="1:13" ht="43.5" customHeight="1" x14ac:dyDescent="0.2">
      <c r="A7" s="16"/>
      <c r="B7" s="24" t="s">
        <v>83</v>
      </c>
      <c r="C7" s="24"/>
      <c r="D7" s="189" t="s">
        <v>104</v>
      </c>
      <c r="E7" s="24"/>
      <c r="F7" s="189" t="s">
        <v>71</v>
      </c>
      <c r="G7" s="24"/>
      <c r="H7" s="189" t="s">
        <v>82</v>
      </c>
      <c r="I7" s="24"/>
      <c r="J7" s="189" t="s">
        <v>83</v>
      </c>
    </row>
    <row r="8" spans="1:13" x14ac:dyDescent="0.2">
      <c r="A8" s="9" t="s">
        <v>9</v>
      </c>
      <c r="B8" s="7"/>
      <c r="D8" s="148"/>
      <c r="F8" s="148"/>
      <c r="H8" s="148"/>
      <c r="J8" s="148"/>
    </row>
    <row r="9" spans="1:13" x14ac:dyDescent="0.2">
      <c r="A9" s="9" t="s">
        <v>10</v>
      </c>
      <c r="B9" s="11">
        <v>366359248.40368605</v>
      </c>
      <c r="D9" s="148">
        <f>Adjustments!B10</f>
        <v>0</v>
      </c>
      <c r="F9" s="148">
        <f>B9+D9</f>
        <v>366359248.40368605</v>
      </c>
      <c r="H9" s="148">
        <f>-(F37-(F64*Overall_ROR))/gross_up_factor</f>
        <v>-1831221.3130839071</v>
      </c>
      <c r="J9" s="148">
        <f>F9+H9</f>
        <v>364528027.09060216</v>
      </c>
      <c r="L9" s="121">
        <v>-1867250.0272613927</v>
      </c>
      <c r="M9" s="15" t="s">
        <v>135</v>
      </c>
    </row>
    <row r="10" spans="1:13" x14ac:dyDescent="0.2">
      <c r="A10" s="9" t="s">
        <v>11</v>
      </c>
      <c r="B10" s="11">
        <v>0</v>
      </c>
      <c r="D10" s="148">
        <f>Adjustments!B11</f>
        <v>0</v>
      </c>
      <c r="F10" s="148">
        <f>B10+D10</f>
        <v>0</v>
      </c>
      <c r="H10" s="148"/>
      <c r="J10" s="148">
        <f t="shared" ref="J10:J12" si="0">F10+H10</f>
        <v>0</v>
      </c>
      <c r="L10" s="122">
        <f>H9-L9</f>
        <v>36028.714177485555</v>
      </c>
      <c r="M10" s="15" t="s">
        <v>136</v>
      </c>
    </row>
    <row r="11" spans="1:13" x14ac:dyDescent="0.2">
      <c r="A11" s="9" t="s">
        <v>12</v>
      </c>
      <c r="B11" s="11">
        <v>2218213.8014192116</v>
      </c>
      <c r="D11" s="148">
        <f>Adjustments!B12</f>
        <v>0</v>
      </c>
      <c r="F11" s="148">
        <f>B11+D11</f>
        <v>2218213.8014192116</v>
      </c>
      <c r="H11" s="148"/>
      <c r="J11" s="148">
        <f t="shared" si="0"/>
        <v>2218213.8014192116</v>
      </c>
    </row>
    <row r="12" spans="1:13" x14ac:dyDescent="0.2">
      <c r="A12" s="9" t="s">
        <v>13</v>
      </c>
      <c r="B12" s="11">
        <v>13849210.275009101</v>
      </c>
      <c r="D12" s="148">
        <f>Adjustments!B13</f>
        <v>0</v>
      </c>
      <c r="F12" s="148">
        <f>B12+D12</f>
        <v>13849210.275009101</v>
      </c>
      <c r="H12" s="148"/>
      <c r="J12" s="148">
        <f t="shared" si="0"/>
        <v>13849210.275009101</v>
      </c>
    </row>
    <row r="13" spans="1:13" ht="13.5" thickBot="1" x14ac:dyDescent="0.25">
      <c r="A13" s="9" t="s">
        <v>14</v>
      </c>
      <c r="B13" s="8">
        <f>SUM(B9:B12)</f>
        <v>382426672.48011434</v>
      </c>
      <c r="D13" s="190">
        <f>SUM(D9:D12)</f>
        <v>0</v>
      </c>
      <c r="F13" s="190">
        <f>SUM(F9:F12)</f>
        <v>382426672.48011434</v>
      </c>
      <c r="H13" s="190">
        <f>SUM(H9:H12)</f>
        <v>-1831221.3130839071</v>
      </c>
      <c r="J13" s="190">
        <f>SUM(J9:J12)</f>
        <v>380595451.16703045</v>
      </c>
    </row>
    <row r="14" spans="1:13" ht="13.5" thickTop="1" x14ac:dyDescent="0.2">
      <c r="A14" s="9"/>
      <c r="B14" s="7"/>
      <c r="D14" s="148"/>
      <c r="F14" s="148"/>
      <c r="H14" s="148"/>
      <c r="J14" s="148"/>
    </row>
    <row r="15" spans="1:13" x14ac:dyDescent="0.2">
      <c r="A15" s="9" t="s">
        <v>15</v>
      </c>
      <c r="B15" s="7"/>
      <c r="D15" s="148"/>
      <c r="F15" s="148"/>
      <c r="H15" s="148"/>
      <c r="J15" s="148"/>
    </row>
    <row r="16" spans="1:13" x14ac:dyDescent="0.2">
      <c r="A16" s="9" t="s">
        <v>16</v>
      </c>
      <c r="B16" s="11">
        <v>68669129.345882222</v>
      </c>
      <c r="D16" s="148">
        <f>Adjustments!B17</f>
        <v>0</v>
      </c>
      <c r="F16" s="148">
        <f t="shared" ref="F16:F25" si="1">B16+D16</f>
        <v>68669129.345882222</v>
      </c>
      <c r="H16" s="148"/>
      <c r="J16" s="148">
        <f t="shared" ref="J16:J25" si="2">F16+H16</f>
        <v>68669129.345882222</v>
      </c>
    </row>
    <row r="17" spans="1:10" x14ac:dyDescent="0.2">
      <c r="A17" s="9" t="s">
        <v>17</v>
      </c>
      <c r="B17" s="11">
        <v>0</v>
      </c>
      <c r="D17" s="148">
        <f>Adjustments!B18</f>
        <v>0</v>
      </c>
      <c r="F17" s="148">
        <f t="shared" si="1"/>
        <v>0</v>
      </c>
      <c r="H17" s="148"/>
      <c r="J17" s="148">
        <f t="shared" si="2"/>
        <v>0</v>
      </c>
    </row>
    <row r="18" spans="1:10" x14ac:dyDescent="0.2">
      <c r="A18" s="9" t="s">
        <v>18</v>
      </c>
      <c r="B18" s="11">
        <v>3407007.9200268453</v>
      </c>
      <c r="D18" s="148">
        <f>Adjustments!B19</f>
        <v>0</v>
      </c>
      <c r="F18" s="148">
        <f t="shared" si="1"/>
        <v>3407007.9200268453</v>
      </c>
      <c r="H18" s="148"/>
      <c r="J18" s="148">
        <f t="shared" si="2"/>
        <v>3407007.9200268453</v>
      </c>
    </row>
    <row r="19" spans="1:10" x14ac:dyDescent="0.2">
      <c r="A19" s="9" t="s">
        <v>19</v>
      </c>
      <c r="B19" s="11">
        <v>52058272.880133539</v>
      </c>
      <c r="D19" s="148">
        <f>Adjustments!B20</f>
        <v>0</v>
      </c>
      <c r="F19" s="148">
        <f t="shared" si="1"/>
        <v>52058272.880133539</v>
      </c>
      <c r="H19" s="148"/>
      <c r="J19" s="148">
        <f t="shared" si="2"/>
        <v>52058272.880133539</v>
      </c>
    </row>
    <row r="20" spans="1:10" x14ac:dyDescent="0.2">
      <c r="A20" s="9" t="s">
        <v>20</v>
      </c>
      <c r="B20" s="11">
        <v>16427542.398784848</v>
      </c>
      <c r="D20" s="148">
        <f>Adjustments!B21</f>
        <v>0</v>
      </c>
      <c r="F20" s="148">
        <f t="shared" si="1"/>
        <v>16427542.398784848</v>
      </c>
      <c r="H20" s="148"/>
      <c r="J20" s="148">
        <f t="shared" si="2"/>
        <v>16427542.398784848</v>
      </c>
    </row>
    <row r="21" spans="1:10" x14ac:dyDescent="0.2">
      <c r="A21" s="9" t="s">
        <v>21</v>
      </c>
      <c r="B21" s="11">
        <v>12374940.184378542</v>
      </c>
      <c r="D21" s="148">
        <f>Adjustments!B22</f>
        <v>0</v>
      </c>
      <c r="F21" s="148">
        <f t="shared" si="1"/>
        <v>12374940.184378542</v>
      </c>
      <c r="H21" s="148"/>
      <c r="J21" s="148">
        <f t="shared" si="2"/>
        <v>12374940.184378542</v>
      </c>
    </row>
    <row r="22" spans="1:10" x14ac:dyDescent="0.2">
      <c r="A22" s="9" t="s">
        <v>22</v>
      </c>
      <c r="B22" s="11">
        <v>7101912.873423445</v>
      </c>
      <c r="D22" s="148">
        <f>Adjustments!B23</f>
        <v>0</v>
      </c>
      <c r="F22" s="148">
        <f t="shared" si="1"/>
        <v>7101912.873423445</v>
      </c>
      <c r="H22" s="148">
        <f>H9*uncollectible_perc</f>
        <v>-9419.0395818064335</v>
      </c>
      <c r="J22" s="148">
        <f t="shared" si="2"/>
        <v>7092493.8338416386</v>
      </c>
    </row>
    <row r="23" spans="1:10" x14ac:dyDescent="0.2">
      <c r="A23" s="9" t="s">
        <v>23</v>
      </c>
      <c r="B23" s="11">
        <v>1037713.8594706436</v>
      </c>
      <c r="D23" s="148">
        <f>Adjustments!B24</f>
        <v>0</v>
      </c>
      <c r="F23" s="148">
        <f t="shared" si="1"/>
        <v>1037713.8594706436</v>
      </c>
      <c r="H23" s="148"/>
      <c r="J23" s="148">
        <f t="shared" si="2"/>
        <v>1037713.8594706436</v>
      </c>
    </row>
    <row r="24" spans="1:10" x14ac:dyDescent="0.2">
      <c r="A24" s="9" t="s">
        <v>24</v>
      </c>
      <c r="B24" s="11">
        <v>0</v>
      </c>
      <c r="D24" s="148">
        <f>Adjustments!B25</f>
        <v>0</v>
      </c>
      <c r="F24" s="148">
        <f t="shared" si="1"/>
        <v>0</v>
      </c>
      <c r="H24" s="148"/>
      <c r="J24" s="148">
        <f t="shared" si="2"/>
        <v>0</v>
      </c>
    </row>
    <row r="25" spans="1:10" x14ac:dyDescent="0.2">
      <c r="A25" s="9" t="s">
        <v>25</v>
      </c>
      <c r="B25" s="11">
        <v>6531279.6868191902</v>
      </c>
      <c r="D25" s="148">
        <f>Adjustments!B26</f>
        <v>0</v>
      </c>
      <c r="F25" s="148">
        <f t="shared" si="1"/>
        <v>6531279.6868191902</v>
      </c>
      <c r="H25" s="148"/>
      <c r="J25" s="148">
        <f t="shared" si="2"/>
        <v>6531279.6868191902</v>
      </c>
    </row>
    <row r="26" spans="1:10" x14ac:dyDescent="0.2">
      <c r="A26" s="9" t="s">
        <v>26</v>
      </c>
      <c r="B26" s="6">
        <f>SUM(B16:B25)</f>
        <v>167607799.14891928</v>
      </c>
      <c r="D26" s="191">
        <f>SUM(D16:D25)</f>
        <v>0</v>
      </c>
      <c r="F26" s="191">
        <f>SUM(F16:F25)</f>
        <v>167607799.14891928</v>
      </c>
      <c r="H26" s="191">
        <f>SUM(H16:H25)</f>
        <v>-9419.0395818064335</v>
      </c>
      <c r="J26" s="191">
        <f>SUM(J16:J25)</f>
        <v>167598380.10933748</v>
      </c>
    </row>
    <row r="27" spans="1:10" x14ac:dyDescent="0.2">
      <c r="A27" s="9" t="s">
        <v>27</v>
      </c>
      <c r="B27" s="11">
        <v>117309607.36845624</v>
      </c>
      <c r="D27" s="148">
        <f>Adjustments!B28</f>
        <v>-373989.55090377829</v>
      </c>
      <c r="F27" s="148">
        <f>B27+D27</f>
        <v>116935617.81755246</v>
      </c>
      <c r="H27" s="148"/>
      <c r="J27" s="148">
        <f t="shared" ref="J27:J34" si="3">F27+H27</f>
        <v>116935617.81755246</v>
      </c>
    </row>
    <row r="28" spans="1:10" x14ac:dyDescent="0.2">
      <c r="A28" s="9" t="s">
        <v>28</v>
      </c>
      <c r="B28" s="11">
        <v>7134745.3027785588</v>
      </c>
      <c r="D28" s="148">
        <f>Adjustments!B29</f>
        <v>0</v>
      </c>
      <c r="F28" s="148">
        <f>B28+D28</f>
        <v>7134745.3027785588</v>
      </c>
      <c r="H28" s="148"/>
      <c r="J28" s="148">
        <f t="shared" si="3"/>
        <v>7134745.3027785588</v>
      </c>
    </row>
    <row r="29" spans="1:10" x14ac:dyDescent="0.2">
      <c r="A29" s="9" t="s">
        <v>29</v>
      </c>
      <c r="B29" s="11">
        <v>24625697.053818107</v>
      </c>
      <c r="D29" s="148">
        <f>Adjustments!B30</f>
        <v>0</v>
      </c>
      <c r="F29" s="148">
        <f>B29+D29</f>
        <v>24625697.053818107</v>
      </c>
      <c r="H29" s="148">
        <f>H9*(WUTC_reg_fee_perc+WA_rev_tax_perc)</f>
        <v>-75995.684492982153</v>
      </c>
      <c r="J29" s="148">
        <f t="shared" si="3"/>
        <v>24549701.369325124</v>
      </c>
    </row>
    <row r="30" spans="1:10" x14ac:dyDescent="0.2">
      <c r="A30" s="9" t="s">
        <v>30</v>
      </c>
      <c r="B30" s="11">
        <v>3670093.6939849933</v>
      </c>
      <c r="D30" s="148">
        <f>D84</f>
        <v>-3155719.7500801533</v>
      </c>
      <c r="F30" s="148">
        <f>F84</f>
        <v>514373.94390483201</v>
      </c>
      <c r="H30" s="148">
        <f>H84</f>
        <v>-366619.38369191485</v>
      </c>
      <c r="I30" s="11">
        <f>I84</f>
        <v>0</v>
      </c>
      <c r="J30" s="148">
        <f>J84</f>
        <v>147754.56021291949</v>
      </c>
    </row>
    <row r="31" spans="1:10" x14ac:dyDescent="0.2">
      <c r="A31" s="9" t="s">
        <v>31</v>
      </c>
      <c r="B31" s="11">
        <v>0</v>
      </c>
      <c r="D31" s="148">
        <f>D79</f>
        <v>0</v>
      </c>
      <c r="F31" s="148">
        <f>F79</f>
        <v>0</v>
      </c>
      <c r="H31" s="148">
        <f>H79</f>
        <v>0</v>
      </c>
      <c r="J31" s="148">
        <f>J79</f>
        <v>0</v>
      </c>
    </row>
    <row r="32" spans="1:10" x14ac:dyDescent="0.2">
      <c r="A32" s="9" t="s">
        <v>32</v>
      </c>
      <c r="B32" s="11">
        <v>-15901789.281915484</v>
      </c>
      <c r="D32" s="148">
        <f>Adjustments!B33</f>
        <v>3375261.962126852</v>
      </c>
      <c r="F32" s="148">
        <f>B32+D32</f>
        <v>-12526527.319788631</v>
      </c>
      <c r="H32" s="148"/>
      <c r="J32" s="148">
        <f t="shared" si="3"/>
        <v>-12526527.319788631</v>
      </c>
    </row>
    <row r="33" spans="1:10" x14ac:dyDescent="0.2">
      <c r="A33" s="9" t="s">
        <v>33</v>
      </c>
      <c r="B33" s="11">
        <v>0</v>
      </c>
      <c r="D33" s="148">
        <f>Adjustments!B34</f>
        <v>0</v>
      </c>
      <c r="F33" s="148">
        <f>B33+D33</f>
        <v>0</v>
      </c>
      <c r="H33" s="148"/>
      <c r="J33" s="148">
        <f t="shared" si="3"/>
        <v>0</v>
      </c>
    </row>
    <row r="34" spans="1:10" x14ac:dyDescent="0.2">
      <c r="A34" s="9" t="s">
        <v>34</v>
      </c>
      <c r="B34" s="11">
        <v>65435.101564292796</v>
      </c>
      <c r="D34" s="148">
        <f>Adjustments!B35</f>
        <v>0</v>
      </c>
      <c r="F34" s="148">
        <f>B34+D34</f>
        <v>65435.101564292796</v>
      </c>
      <c r="H34" s="148"/>
      <c r="J34" s="148">
        <f t="shared" si="3"/>
        <v>65435.101564292796</v>
      </c>
    </row>
    <row r="35" spans="1:10" x14ac:dyDescent="0.2">
      <c r="A35" s="9" t="s">
        <v>35</v>
      </c>
      <c r="B35" s="6">
        <f>SUM(B26:B34)</f>
        <v>304511588.38760597</v>
      </c>
      <c r="D35" s="191">
        <f>SUM(D26:D34)</f>
        <v>-154447.33885707986</v>
      </c>
      <c r="F35" s="191">
        <f>SUM(F26:F34)</f>
        <v>304357141.04874885</v>
      </c>
      <c r="H35" s="191">
        <f>SUM(H26:H34)</f>
        <v>-452034.10776670341</v>
      </c>
      <c r="J35" s="191">
        <f>SUM(J26:J34)</f>
        <v>303905106.94098216</v>
      </c>
    </row>
    <row r="36" spans="1:10" x14ac:dyDescent="0.2">
      <c r="A36" s="9"/>
      <c r="B36" s="7"/>
      <c r="D36" s="148"/>
      <c r="F36" s="148"/>
      <c r="H36" s="148"/>
      <c r="J36" s="148"/>
    </row>
    <row r="37" spans="1:10" ht="13.5" thickBot="1" x14ac:dyDescent="0.25">
      <c r="A37" s="9" t="s">
        <v>36</v>
      </c>
      <c r="B37" s="8">
        <f>B13-B35</f>
        <v>77915084.092508376</v>
      </c>
      <c r="D37" s="190">
        <f>D13-D35</f>
        <v>154447.33885707986</v>
      </c>
      <c r="F37" s="190">
        <f>F13-F35</f>
        <v>78069531.43136549</v>
      </c>
      <c r="H37" s="190">
        <f>H13-H35</f>
        <v>-1379187.2053172037</v>
      </c>
      <c r="J37" s="190">
        <f>J13-J35</f>
        <v>76690344.226048291</v>
      </c>
    </row>
    <row r="38" spans="1:10" ht="13.5" thickTop="1" x14ac:dyDescent="0.2">
      <c r="A38" s="9"/>
      <c r="B38" s="7"/>
      <c r="D38" s="148"/>
      <c r="F38" s="148"/>
      <c r="H38" s="148"/>
      <c r="J38" s="148"/>
    </row>
    <row r="39" spans="1:10" x14ac:dyDescent="0.2">
      <c r="A39" s="9" t="s">
        <v>37</v>
      </c>
      <c r="B39" s="7"/>
      <c r="D39" s="148"/>
      <c r="F39" s="148"/>
      <c r="H39" s="148"/>
      <c r="J39" s="148"/>
    </row>
    <row r="40" spans="1:10" x14ac:dyDescent="0.2">
      <c r="A40" s="9" t="s">
        <v>38</v>
      </c>
      <c r="B40" s="11">
        <v>2182560253.960989</v>
      </c>
      <c r="D40" s="148">
        <f>Adjustments!B41</f>
        <v>-14305793.198213298</v>
      </c>
      <c r="F40" s="148">
        <f t="shared" ref="F40:F50" si="4">B40+D40</f>
        <v>2168254460.7627759</v>
      </c>
      <c r="H40" s="148"/>
      <c r="J40" s="148">
        <f t="shared" ref="J40:J50" si="5">F40+H40</f>
        <v>2168254460.7627759</v>
      </c>
    </row>
    <row r="41" spans="1:10" x14ac:dyDescent="0.2">
      <c r="A41" s="9" t="s">
        <v>39</v>
      </c>
      <c r="B41" s="11">
        <v>34942.962564657755</v>
      </c>
      <c r="D41" s="148">
        <f>Adjustments!B42</f>
        <v>0</v>
      </c>
      <c r="F41" s="148">
        <f t="shared" si="4"/>
        <v>34942.962564657755</v>
      </c>
      <c r="H41" s="148"/>
      <c r="J41" s="148">
        <f t="shared" si="5"/>
        <v>34942.962564657755</v>
      </c>
    </row>
    <row r="42" spans="1:10" x14ac:dyDescent="0.2">
      <c r="A42" s="9" t="s">
        <v>40</v>
      </c>
      <c r="B42" s="11">
        <v>430572.05631386954</v>
      </c>
      <c r="D42" s="148">
        <f>Adjustments!B43</f>
        <v>0</v>
      </c>
      <c r="F42" s="148">
        <f t="shared" si="4"/>
        <v>430572.05631386954</v>
      </c>
      <c r="H42" s="148"/>
      <c r="J42" s="148">
        <f t="shared" si="5"/>
        <v>430572.05631386954</v>
      </c>
    </row>
    <row r="43" spans="1:10" x14ac:dyDescent="0.2">
      <c r="A43" s="9" t="s">
        <v>41</v>
      </c>
      <c r="B43" s="11">
        <v>0</v>
      </c>
      <c r="D43" s="148">
        <f>Adjustments!B44</f>
        <v>0</v>
      </c>
      <c r="F43" s="148">
        <f t="shared" si="4"/>
        <v>0</v>
      </c>
      <c r="H43" s="148"/>
      <c r="J43" s="148">
        <f t="shared" si="5"/>
        <v>0</v>
      </c>
    </row>
    <row r="44" spans="1:10" x14ac:dyDescent="0.2">
      <c r="A44" s="9" t="s">
        <v>42</v>
      </c>
      <c r="B44" s="11">
        <v>0</v>
      </c>
      <c r="D44" s="148">
        <f>Adjustments!B45</f>
        <v>0</v>
      </c>
      <c r="F44" s="148">
        <f t="shared" si="4"/>
        <v>0</v>
      </c>
      <c r="H44" s="148"/>
      <c r="J44" s="148">
        <f t="shared" si="5"/>
        <v>0</v>
      </c>
    </row>
    <row r="45" spans="1:10" x14ac:dyDescent="0.2">
      <c r="A45" s="9" t="s">
        <v>43</v>
      </c>
      <c r="B45" s="11">
        <v>0</v>
      </c>
      <c r="D45" s="148">
        <f>Adjustments!B46</f>
        <v>0</v>
      </c>
      <c r="F45" s="148">
        <f t="shared" si="4"/>
        <v>0</v>
      </c>
      <c r="H45" s="148"/>
      <c r="J45" s="148">
        <f t="shared" si="5"/>
        <v>0</v>
      </c>
    </row>
    <row r="46" spans="1:10" x14ac:dyDescent="0.2">
      <c r="A46" s="9" t="s">
        <v>44</v>
      </c>
      <c r="B46" s="11">
        <v>0</v>
      </c>
      <c r="D46" s="148">
        <f>Adjustments!B47</f>
        <v>0</v>
      </c>
      <c r="F46" s="148">
        <f t="shared" si="4"/>
        <v>0</v>
      </c>
      <c r="H46" s="148"/>
      <c r="J46" s="148">
        <f t="shared" si="5"/>
        <v>0</v>
      </c>
    </row>
    <row r="47" spans="1:10" x14ac:dyDescent="0.2">
      <c r="A47" s="9" t="s">
        <v>45</v>
      </c>
      <c r="B47" s="11">
        <v>1.1001713573932648E-4</v>
      </c>
      <c r="D47" s="148">
        <f>Adjustments!B48</f>
        <v>0</v>
      </c>
      <c r="F47" s="148">
        <f t="shared" si="4"/>
        <v>1.1001713573932648E-4</v>
      </c>
      <c r="H47" s="148"/>
      <c r="J47" s="148">
        <f t="shared" si="5"/>
        <v>1.1001713573932648E-4</v>
      </c>
    </row>
    <row r="48" spans="1:10" x14ac:dyDescent="0.2">
      <c r="A48" s="9" t="s">
        <v>46</v>
      </c>
      <c r="B48" s="11">
        <v>23459504.952025533</v>
      </c>
      <c r="D48" s="148">
        <f>Adjustments!B49</f>
        <v>0</v>
      </c>
      <c r="F48" s="148">
        <f t="shared" si="4"/>
        <v>23459504.952025533</v>
      </c>
      <c r="H48" s="148"/>
      <c r="J48" s="148">
        <f t="shared" si="5"/>
        <v>23459504.952025533</v>
      </c>
    </row>
    <row r="49" spans="1:10" x14ac:dyDescent="0.2">
      <c r="A49" s="9" t="s">
        <v>47</v>
      </c>
      <c r="B49" s="11">
        <v>5092.6441051398033</v>
      </c>
      <c r="D49" s="148">
        <f>Adjustments!B50</f>
        <v>0</v>
      </c>
      <c r="F49" s="148">
        <f t="shared" si="4"/>
        <v>5092.6441051398033</v>
      </c>
      <c r="H49" s="148"/>
      <c r="J49" s="148">
        <f t="shared" si="5"/>
        <v>5092.6441051398033</v>
      </c>
    </row>
    <row r="50" spans="1:10" x14ac:dyDescent="0.2">
      <c r="A50" s="9" t="s">
        <v>48</v>
      </c>
      <c r="B50" s="11">
        <v>0</v>
      </c>
      <c r="D50" s="148">
        <f>Adjustments!B51</f>
        <v>0</v>
      </c>
      <c r="F50" s="148">
        <f t="shared" si="4"/>
        <v>0</v>
      </c>
      <c r="H50" s="148"/>
      <c r="J50" s="148">
        <f t="shared" si="5"/>
        <v>0</v>
      </c>
    </row>
    <row r="51" spans="1:10" ht="13.5" thickBot="1" x14ac:dyDescent="0.25">
      <c r="A51" s="9" t="s">
        <v>49</v>
      </c>
      <c r="B51" s="8">
        <f>SUM(B40:B50)</f>
        <v>2206490366.576108</v>
      </c>
      <c r="D51" s="190">
        <f>SUM(D40:D50)</f>
        <v>-14305793.198213298</v>
      </c>
      <c r="F51" s="190">
        <f>SUM(F40:F50)</f>
        <v>2192184573.3778949</v>
      </c>
      <c r="H51" s="190">
        <f>SUM(H40:H50)</f>
        <v>0</v>
      </c>
      <c r="J51" s="190">
        <f>SUM(J40:J50)</f>
        <v>2192184573.3778949</v>
      </c>
    </row>
    <row r="52" spans="1:10" ht="13.5" thickTop="1" x14ac:dyDescent="0.2">
      <c r="A52" s="9"/>
      <c r="B52" s="7"/>
      <c r="D52" s="148"/>
      <c r="F52" s="148"/>
      <c r="H52" s="148"/>
      <c r="J52" s="148"/>
    </row>
    <row r="53" spans="1:10" x14ac:dyDescent="0.2">
      <c r="A53" s="9" t="s">
        <v>50</v>
      </c>
      <c r="B53" s="7"/>
      <c r="D53" s="148"/>
      <c r="F53" s="148"/>
      <c r="H53" s="148"/>
      <c r="J53" s="148"/>
    </row>
    <row r="54" spans="1:10" x14ac:dyDescent="0.2">
      <c r="A54" s="9" t="s">
        <v>51</v>
      </c>
      <c r="B54" s="11">
        <v>-764511699.83147621</v>
      </c>
      <c r="D54" s="148">
        <f>Adjustments!B55</f>
        <v>-427516.76984959608</v>
      </c>
      <c r="F54" s="148">
        <f t="shared" ref="F54:F60" si="6">B54+D54</f>
        <v>-764939216.60132575</v>
      </c>
      <c r="H54" s="148"/>
      <c r="J54" s="148">
        <f t="shared" ref="J54:J61" si="7">F54+H54</f>
        <v>-764939216.60132575</v>
      </c>
    </row>
    <row r="55" spans="1:10" x14ac:dyDescent="0.2">
      <c r="A55" s="9" t="s">
        <v>52</v>
      </c>
      <c r="B55" s="11">
        <v>-61873796.613600463</v>
      </c>
      <c r="D55" s="148">
        <f>Adjustments!B56</f>
        <v>0</v>
      </c>
      <c r="F55" s="148">
        <f t="shared" si="6"/>
        <v>-61873796.613600463</v>
      </c>
      <c r="H55" s="148"/>
      <c r="J55" s="148">
        <f t="shared" si="7"/>
        <v>-61873796.613600463</v>
      </c>
    </row>
    <row r="56" spans="1:10" x14ac:dyDescent="0.2">
      <c r="A56" s="9" t="s">
        <v>53</v>
      </c>
      <c r="B56" s="11">
        <v>-236009448.53391173</v>
      </c>
      <c r="D56" s="148">
        <f>Adjustments!B57</f>
        <v>-2350138.0147582744</v>
      </c>
      <c r="F56" s="148">
        <f t="shared" si="6"/>
        <v>-238359586.54867002</v>
      </c>
      <c r="H56" s="148"/>
      <c r="J56" s="148">
        <f t="shared" si="7"/>
        <v>-238359586.54867002</v>
      </c>
    </row>
    <row r="57" spans="1:10" x14ac:dyDescent="0.2">
      <c r="A57" s="9" t="s">
        <v>54</v>
      </c>
      <c r="B57" s="11">
        <v>-19597.460327859608</v>
      </c>
      <c r="D57" s="148">
        <f>Adjustments!B58</f>
        <v>0</v>
      </c>
      <c r="F57" s="148">
        <f t="shared" si="6"/>
        <v>-19597.460327859608</v>
      </c>
      <c r="H57" s="148"/>
      <c r="J57" s="148">
        <f t="shared" si="7"/>
        <v>-19597.460327859608</v>
      </c>
    </row>
    <row r="58" spans="1:10" x14ac:dyDescent="0.2">
      <c r="A58" s="9" t="s">
        <v>55</v>
      </c>
      <c r="B58" s="11">
        <v>-2479813.3255259153</v>
      </c>
      <c r="D58" s="148">
        <f>Adjustments!B59</f>
        <v>0</v>
      </c>
      <c r="F58" s="148">
        <f t="shared" si="6"/>
        <v>-2479813.3255259153</v>
      </c>
      <c r="H58" s="148"/>
      <c r="J58" s="148">
        <f t="shared" si="7"/>
        <v>-2479813.3255259153</v>
      </c>
    </row>
    <row r="59" spans="1:10" x14ac:dyDescent="0.2">
      <c r="A59" s="9" t="s">
        <v>56</v>
      </c>
      <c r="B59" s="11">
        <v>-2829106.1541666668</v>
      </c>
      <c r="D59" s="148">
        <f>Adjustments!B60</f>
        <v>0</v>
      </c>
      <c r="F59" s="148">
        <f t="shared" si="6"/>
        <v>-2829106.1541666668</v>
      </c>
      <c r="H59" s="148"/>
      <c r="J59" s="148">
        <f t="shared" si="7"/>
        <v>-2829106.1541666668</v>
      </c>
    </row>
    <row r="60" spans="1:10" x14ac:dyDescent="0.2">
      <c r="A60" s="9" t="s">
        <v>57</v>
      </c>
      <c r="B60" s="11">
        <v>-51955666.231506482</v>
      </c>
      <c r="D60" s="148">
        <f>Adjustments!B61</f>
        <v>0</v>
      </c>
      <c r="F60" s="148">
        <f t="shared" si="6"/>
        <v>-51955666.231506482</v>
      </c>
      <c r="H60" s="148"/>
      <c r="J60" s="148">
        <f t="shared" si="7"/>
        <v>-51955666.231506482</v>
      </c>
    </row>
    <row r="61" spans="1:10" x14ac:dyDescent="0.2">
      <c r="A61" s="9"/>
      <c r="B61" s="7"/>
      <c r="D61" s="148"/>
      <c r="F61" s="148"/>
      <c r="H61" s="148"/>
      <c r="J61" s="148">
        <f t="shared" si="7"/>
        <v>0</v>
      </c>
    </row>
    <row r="62" spans="1:10" ht="13.5" thickBot="1" x14ac:dyDescent="0.25">
      <c r="A62" s="9" t="s">
        <v>58</v>
      </c>
      <c r="B62" s="8">
        <f>SUM(B54:B60)</f>
        <v>-1119679128.1505153</v>
      </c>
      <c r="D62" s="190">
        <f>SUM(D54:D60)</f>
        <v>-2777654.7846078705</v>
      </c>
      <c r="F62" s="190">
        <f>SUM(F54:F60)</f>
        <v>-1122456782.9351232</v>
      </c>
      <c r="H62" s="190">
        <f>SUM(H54:H60)</f>
        <v>0</v>
      </c>
      <c r="J62" s="190">
        <f>SUM(J54:J60)</f>
        <v>-1122456782.9351232</v>
      </c>
    </row>
    <row r="63" spans="1:10" ht="13.5" thickTop="1" x14ac:dyDescent="0.2">
      <c r="A63" s="9"/>
      <c r="B63" s="7"/>
      <c r="D63" s="148"/>
      <c r="F63" s="148"/>
      <c r="H63" s="148"/>
      <c r="J63" s="148"/>
    </row>
    <row r="64" spans="1:10" ht="13.5" thickBot="1" x14ac:dyDescent="0.25">
      <c r="A64" s="9" t="s">
        <v>59</v>
      </c>
      <c r="B64" s="8">
        <f>B51+B62</f>
        <v>1086811238.4255927</v>
      </c>
      <c r="D64" s="190">
        <f>D51+D62</f>
        <v>-17083447.982821167</v>
      </c>
      <c r="F64" s="190">
        <f>F51+F62</f>
        <v>1069727790.4427717</v>
      </c>
      <c r="H64" s="190">
        <f>H51+H62</f>
        <v>0</v>
      </c>
      <c r="J64" s="190">
        <f>J51+J62</f>
        <v>1069727790.4427717</v>
      </c>
    </row>
    <row r="65" spans="1:10" ht="13.5" thickTop="1" x14ac:dyDescent="0.2">
      <c r="A65" s="9"/>
      <c r="B65" s="7"/>
      <c r="D65" s="148"/>
      <c r="F65" s="148"/>
      <c r="H65" s="148"/>
      <c r="J65" s="148"/>
    </row>
    <row r="66" spans="1:10" x14ac:dyDescent="0.2">
      <c r="A66" s="9" t="s">
        <v>8</v>
      </c>
      <c r="B66" s="19">
        <f>B37/B64</f>
        <v>7.1691459692098822E-2</v>
      </c>
      <c r="D66" s="192">
        <f>F66-B66</f>
        <v>1.2892856235404843E-3</v>
      </c>
      <c r="F66" s="192">
        <f>F37/F64</f>
        <v>7.2980745315639306E-2</v>
      </c>
      <c r="H66" s="192">
        <f>J66-F66</f>
        <v>-1.2892880017133512E-3</v>
      </c>
      <c r="J66" s="192">
        <f>J37/J64</f>
        <v>7.1691457313925955E-2</v>
      </c>
    </row>
    <row r="67" spans="1:10" x14ac:dyDescent="0.2">
      <c r="A67" s="9" t="s">
        <v>60</v>
      </c>
      <c r="B67" s="19">
        <f>(B66-Weighted_cost_debt-Weighted_cost_pref)/Percent_common</f>
        <v>9.499999937291001E-2</v>
      </c>
      <c r="D67" s="192">
        <f>F67-B67</f>
        <v>2.6258363004897922E-3</v>
      </c>
      <c r="F67" s="192">
        <f>(F66-Weighted_cost_debt-Weighted_cost_pref)/Percent_common</f>
        <v>9.7625835673399802E-2</v>
      </c>
      <c r="H67" s="192">
        <f>J67-F67</f>
        <v>-2.6258356733998012E-3</v>
      </c>
      <c r="J67" s="192">
        <f>ROUND((J66-Weighted_cost_debt-Weighted_cost_pref)/Percent_common,3)</f>
        <v>9.5000000000000001E-2</v>
      </c>
    </row>
    <row r="68" spans="1:10" x14ac:dyDescent="0.2">
      <c r="A68" s="12" t="s">
        <v>7</v>
      </c>
      <c r="B68" s="11">
        <f>-(B37-(B64*Overall_ROR))/gross_up_factor</f>
        <v>0.44430785307978871</v>
      </c>
      <c r="C68" s="73"/>
      <c r="D68" s="148">
        <f>-(D37-(D64*Overall_ROR))/gross_up_factor</f>
        <v>-1831221.7573917336</v>
      </c>
      <c r="E68" s="73"/>
      <c r="F68" s="148">
        <f>-(F37-(F64*Overall_ROR))/gross_up_factor</f>
        <v>-1831221.3130839071</v>
      </c>
      <c r="G68" s="73"/>
      <c r="H68" s="148"/>
      <c r="I68" s="73"/>
      <c r="J68" s="148"/>
    </row>
    <row r="69" spans="1:10" x14ac:dyDescent="0.2">
      <c r="A69" s="9"/>
      <c r="B69" s="17"/>
      <c r="D69" s="173"/>
      <c r="F69" s="173"/>
      <c r="H69" s="173"/>
      <c r="J69" s="173"/>
    </row>
    <row r="70" spans="1:10" x14ac:dyDescent="0.2">
      <c r="A70" s="9" t="s">
        <v>61</v>
      </c>
      <c r="B70" s="7"/>
      <c r="D70" s="148"/>
      <c r="F70" s="148"/>
      <c r="H70" s="148"/>
      <c r="J70" s="148"/>
    </row>
    <row r="71" spans="1:10" x14ac:dyDescent="0.2">
      <c r="A71" s="9" t="s">
        <v>62</v>
      </c>
      <c r="B71" s="11">
        <v>65683388.504577897</v>
      </c>
      <c r="D71" s="148">
        <f t="shared" ref="D71:J71" si="8">D13-D26-D27-D28-D29-D34</f>
        <v>373989.55090377829</v>
      </c>
      <c r="F71" s="148">
        <f>F13-F26-F27-F28-F29-F34</f>
        <v>66057378.055481635</v>
      </c>
      <c r="H71" s="148">
        <f t="shared" si="8"/>
        <v>-1745806.5890091185</v>
      </c>
      <c r="J71" s="148">
        <f t="shared" si="8"/>
        <v>64311571.466472536</v>
      </c>
    </row>
    <row r="72" spans="1:10" x14ac:dyDescent="0.2">
      <c r="A72" s="9" t="s">
        <v>63</v>
      </c>
      <c r="B72" s="11">
        <v>0</v>
      </c>
      <c r="D72" s="148"/>
      <c r="F72" s="148"/>
      <c r="H72" s="148"/>
      <c r="J72" s="148"/>
    </row>
    <row r="73" spans="1:10" x14ac:dyDescent="0.2">
      <c r="A73" s="9" t="s">
        <v>64</v>
      </c>
      <c r="B73" s="11">
        <v>-3016519.6037139692</v>
      </c>
      <c r="D73" s="148">
        <f>Adjustments!B74</f>
        <v>0</v>
      </c>
      <c r="F73" s="148">
        <f>B73+D73</f>
        <v>-3016519.6037139692</v>
      </c>
      <c r="H73" s="148"/>
      <c r="J73" s="148">
        <f t="shared" ref="J73:J76" si="9">F73+H73</f>
        <v>-3016519.6037139692</v>
      </c>
    </row>
    <row r="74" spans="1:10" x14ac:dyDescent="0.2">
      <c r="A74" s="9" t="s">
        <v>65</v>
      </c>
      <c r="B74" s="11">
        <v>27206102.259058326</v>
      </c>
      <c r="D74" s="148">
        <f>Adjustments!B75</f>
        <v>-427649.27001603693</v>
      </c>
      <c r="F74" s="148">
        <f>B74+D74</f>
        <v>26778452.98904229</v>
      </c>
      <c r="H74" s="148"/>
      <c r="J74" s="148">
        <f t="shared" si="9"/>
        <v>26778452.98904229</v>
      </c>
    </row>
    <row r="75" spans="1:10" x14ac:dyDescent="0.2">
      <c r="A75" s="9" t="s">
        <v>66</v>
      </c>
      <c r="B75" s="11">
        <v>159781242.06404316</v>
      </c>
      <c r="C75" s="16"/>
      <c r="D75" s="148">
        <f>Adjustments!B76</f>
        <v>-751999.29109733645</v>
      </c>
      <c r="F75" s="148">
        <f>B75+D75</f>
        <v>159029242.77294582</v>
      </c>
      <c r="H75" s="148"/>
      <c r="J75" s="148">
        <f t="shared" si="9"/>
        <v>159029242.77294582</v>
      </c>
    </row>
    <row r="76" spans="1:10" x14ac:dyDescent="0.2">
      <c r="A76" s="9" t="s">
        <v>67</v>
      </c>
      <c r="B76" s="67">
        <v>111825407.85880338</v>
      </c>
      <c r="C76" s="16"/>
      <c r="D76" s="193">
        <f>Adjustments!B77</f>
        <v>15076876.434966065</v>
      </c>
      <c r="F76" s="193">
        <f>B76+D76</f>
        <v>126902284.29376945</v>
      </c>
      <c r="H76" s="193"/>
      <c r="J76" s="193">
        <f t="shared" si="9"/>
        <v>126902284.29376945</v>
      </c>
    </row>
    <row r="77" spans="1:10" x14ac:dyDescent="0.2">
      <c r="A77" s="9" t="s">
        <v>68</v>
      </c>
      <c r="B77" s="7">
        <f t="shared" ref="B77:J77" si="10">B71-B73-B74+B75-B76</f>
        <v>89449640.054473326</v>
      </c>
      <c r="C77" s="16"/>
      <c r="D77" s="148">
        <f t="shared" si="10"/>
        <v>-15027236.905143587</v>
      </c>
      <c r="F77" s="148">
        <f t="shared" si="10"/>
        <v>74422403.149329692</v>
      </c>
      <c r="H77" s="148">
        <f t="shared" si="10"/>
        <v>-1745806.5890091185</v>
      </c>
      <c r="J77" s="148">
        <f t="shared" si="10"/>
        <v>72676596.560320586</v>
      </c>
    </row>
    <row r="78" spans="1:10" x14ac:dyDescent="0.2">
      <c r="A78" s="9"/>
      <c r="B78" s="7"/>
      <c r="C78" s="16"/>
      <c r="D78" s="148"/>
      <c r="F78" s="148"/>
      <c r="H78" s="148"/>
      <c r="J78" s="148"/>
    </row>
    <row r="79" spans="1:10" x14ac:dyDescent="0.2">
      <c r="A79" s="9" t="s">
        <v>69</v>
      </c>
      <c r="B79" s="7">
        <v>0</v>
      </c>
      <c r="C79" s="16"/>
      <c r="D79" s="148">
        <v>0</v>
      </c>
      <c r="F79" s="148">
        <v>0</v>
      </c>
      <c r="H79" s="148">
        <v>0</v>
      </c>
      <c r="J79" s="148">
        <v>0</v>
      </c>
    </row>
    <row r="80" spans="1:10" x14ac:dyDescent="0.2">
      <c r="A80" s="9" t="s">
        <v>70</v>
      </c>
      <c r="B80" s="7">
        <f>B77-B79</f>
        <v>89449640.054473326</v>
      </c>
      <c r="C80" s="16"/>
      <c r="D80" s="148">
        <f>D77-D79</f>
        <v>-15027236.905143587</v>
      </c>
      <c r="F80" s="148">
        <f>F77-F79</f>
        <v>74422403.149329692</v>
      </c>
      <c r="H80" s="148">
        <f>H77-H79</f>
        <v>-1745806.5890091185</v>
      </c>
      <c r="J80" s="148">
        <f>J77-J79</f>
        <v>72676596.560320586</v>
      </c>
    </row>
    <row r="81" spans="1:10" x14ac:dyDescent="0.2">
      <c r="A81" s="9"/>
      <c r="B81" s="7"/>
      <c r="C81" s="16"/>
      <c r="D81" s="148"/>
      <c r="F81" s="148"/>
      <c r="H81" s="148"/>
      <c r="J81" s="148"/>
    </row>
    <row r="82" spans="1:10" x14ac:dyDescent="0.2">
      <c r="A82" s="9" t="s">
        <v>79</v>
      </c>
      <c r="B82" s="7">
        <f>B80*0.21</f>
        <v>18784424.411439396</v>
      </c>
      <c r="C82" s="16"/>
      <c r="D82" s="148">
        <f>D80*0.21</f>
        <v>-3155719.7500801533</v>
      </c>
      <c r="F82" s="148">
        <f>F80*0.21</f>
        <v>15628704.661359236</v>
      </c>
      <c r="H82" s="148">
        <f>H80*0.21</f>
        <v>-366619.38369191485</v>
      </c>
      <c r="J82" s="148">
        <f>J80*0.21</f>
        <v>15262085.277667323</v>
      </c>
    </row>
    <row r="83" spans="1:10" x14ac:dyDescent="0.2">
      <c r="A83" s="9" t="s">
        <v>80</v>
      </c>
      <c r="B83" s="7">
        <f>B84-B82</f>
        <v>-15114330.717454404</v>
      </c>
      <c r="C83" s="16"/>
      <c r="D83" s="148">
        <f>Adjustments!B84</f>
        <v>0</v>
      </c>
      <c r="F83" s="148">
        <f>B83+D83</f>
        <v>-15114330.717454404</v>
      </c>
      <c r="H83" s="148"/>
      <c r="J83" s="148">
        <f t="shared" ref="J83" si="11">F83+H83</f>
        <v>-15114330.717454404</v>
      </c>
    </row>
    <row r="84" spans="1:10" x14ac:dyDescent="0.2">
      <c r="A84" s="9" t="s">
        <v>81</v>
      </c>
      <c r="B84" s="11">
        <v>3670093.6939849933</v>
      </c>
      <c r="C84" s="16"/>
      <c r="D84" s="148">
        <f>D82+D83</f>
        <v>-3155719.7500801533</v>
      </c>
      <c r="F84" s="148">
        <f>F82+F83</f>
        <v>514373.94390483201</v>
      </c>
      <c r="H84" s="148">
        <f>H82+H83</f>
        <v>-366619.38369191485</v>
      </c>
      <c r="J84" s="148">
        <f>J82+J83</f>
        <v>147754.56021291949</v>
      </c>
    </row>
    <row r="85" spans="1:10" x14ac:dyDescent="0.2">
      <c r="A85" s="9"/>
      <c r="B85" s="7"/>
      <c r="D85" s="148"/>
      <c r="F85" s="148"/>
      <c r="H85" s="148"/>
      <c r="J85" s="148"/>
    </row>
    <row r="86" spans="1:10" x14ac:dyDescent="0.2">
      <c r="A86" s="9"/>
      <c r="B86" s="7"/>
      <c r="C86" s="16"/>
      <c r="D86" s="148"/>
      <c r="F86" s="148"/>
      <c r="H86" s="148"/>
      <c r="J86" s="148"/>
    </row>
    <row r="87" spans="1:10" x14ac:dyDescent="0.2">
      <c r="A87" s="9"/>
      <c r="B87" s="7"/>
      <c r="C87" s="16"/>
      <c r="D87" s="148"/>
      <c r="F87" s="148"/>
      <c r="H87" s="148"/>
      <c r="J87" s="148"/>
    </row>
    <row r="88" spans="1:10" x14ac:dyDescent="0.2">
      <c r="A88" s="9"/>
      <c r="B88" s="7"/>
      <c r="C88" s="16"/>
      <c r="D88" s="148"/>
      <c r="F88" s="148"/>
      <c r="H88" s="148"/>
      <c r="J88" s="148"/>
    </row>
    <row r="89" spans="1:10" x14ac:dyDescent="0.2">
      <c r="A89" s="9"/>
      <c r="B89" s="7"/>
      <c r="C89" s="16"/>
      <c r="D89" s="148"/>
      <c r="F89" s="148"/>
      <c r="H89" s="148"/>
      <c r="J89" s="148"/>
    </row>
    <row r="90" spans="1:10" x14ac:dyDescent="0.2">
      <c r="A90" s="18"/>
      <c r="B90" s="7"/>
      <c r="C90" s="16"/>
      <c r="D90" s="148"/>
      <c r="F90" s="148"/>
      <c r="H90" s="148"/>
      <c r="J90" s="148"/>
    </row>
    <row r="91" spans="1:10" x14ac:dyDescent="0.2">
      <c r="A91" s="16"/>
      <c r="B91" s="5"/>
      <c r="D91" s="194"/>
      <c r="F91" s="194"/>
      <c r="H91" s="194"/>
      <c r="J91" s="194"/>
    </row>
    <row r="92" spans="1:10" x14ac:dyDescent="0.2">
      <c r="A92" s="16"/>
    </row>
    <row r="93" spans="1:10" x14ac:dyDescent="0.2">
      <c r="A93" s="16"/>
    </row>
    <row r="94" spans="1:10" x14ac:dyDescent="0.2">
      <c r="A94" s="16"/>
    </row>
    <row r="95" spans="1:10" x14ac:dyDescent="0.2">
      <c r="A95" s="16"/>
    </row>
    <row r="96" spans="1:10" x14ac:dyDescent="0.2">
      <c r="A96" s="16"/>
    </row>
    <row r="97" spans="1:1" x14ac:dyDescent="0.2">
      <c r="A97" s="16"/>
    </row>
    <row r="98" spans="1:1" x14ac:dyDescent="0.2">
      <c r="A98" s="16"/>
    </row>
    <row r="99" spans="1:1" x14ac:dyDescent="0.2">
      <c r="A99" s="16"/>
    </row>
    <row r="100" spans="1:1" x14ac:dyDescent="0.2">
      <c r="A100" s="16"/>
    </row>
    <row r="101" spans="1:1" x14ac:dyDescent="0.2">
      <c r="A101" s="16"/>
    </row>
    <row r="102" spans="1:1" x14ac:dyDescent="0.2">
      <c r="A102" s="16"/>
    </row>
    <row r="103" spans="1:1" x14ac:dyDescent="0.2">
      <c r="A103" s="16"/>
    </row>
    <row r="104" spans="1:1" x14ac:dyDescent="0.2">
      <c r="A104" s="16"/>
    </row>
    <row r="105" spans="1:1" x14ac:dyDescent="0.2">
      <c r="A105" s="16"/>
    </row>
    <row r="106" spans="1:1" x14ac:dyDescent="0.2">
      <c r="A106" s="16"/>
    </row>
    <row r="107" spans="1:1" x14ac:dyDescent="0.2">
      <c r="A107" s="16"/>
    </row>
    <row r="108" spans="1:1" x14ac:dyDescent="0.2">
      <c r="A108" s="16"/>
    </row>
    <row r="109" spans="1:1" x14ac:dyDescent="0.2">
      <c r="A109" s="16"/>
    </row>
    <row r="110" spans="1:1" x14ac:dyDescent="0.2">
      <c r="A110" s="16"/>
    </row>
    <row r="111" spans="1:1" x14ac:dyDescent="0.2">
      <c r="A111" s="16"/>
    </row>
    <row r="112" spans="1:1" x14ac:dyDescent="0.2">
      <c r="A112" s="16"/>
    </row>
    <row r="113" spans="1:1" x14ac:dyDescent="0.2">
      <c r="A113" s="16"/>
    </row>
    <row r="114" spans="1:1" x14ac:dyDescent="0.2">
      <c r="A114" s="16"/>
    </row>
    <row r="115" spans="1:1" x14ac:dyDescent="0.2">
      <c r="A115" s="16"/>
    </row>
    <row r="116" spans="1:1" x14ac:dyDescent="0.2">
      <c r="A116" s="16"/>
    </row>
    <row r="117" spans="1:1" x14ac:dyDescent="0.2">
      <c r="A117" s="16"/>
    </row>
    <row r="118" spans="1:1" x14ac:dyDescent="0.2">
      <c r="A118" s="16"/>
    </row>
    <row r="119" spans="1:1" x14ac:dyDescent="0.2">
      <c r="A119" s="16"/>
    </row>
    <row r="120" spans="1:1" x14ac:dyDescent="0.2">
      <c r="A120" s="16"/>
    </row>
    <row r="121" spans="1:1" x14ac:dyDescent="0.2">
      <c r="A121" s="16"/>
    </row>
    <row r="122" spans="1:1" x14ac:dyDescent="0.2">
      <c r="A122" s="16"/>
    </row>
    <row r="123" spans="1:1" x14ac:dyDescent="0.2">
      <c r="A123" s="16"/>
    </row>
    <row r="124" spans="1:1" x14ac:dyDescent="0.2">
      <c r="A124" s="16"/>
    </row>
    <row r="125" spans="1:1" x14ac:dyDescent="0.2">
      <c r="A125" s="16"/>
    </row>
    <row r="126" spans="1:1" x14ac:dyDescent="0.2">
      <c r="A126" s="16"/>
    </row>
    <row r="127" spans="1:1" x14ac:dyDescent="0.2">
      <c r="A127" s="16"/>
    </row>
    <row r="128" spans="1:1" x14ac:dyDescent="0.2">
      <c r="A128" s="16"/>
    </row>
    <row r="129" spans="1:1" x14ac:dyDescent="0.2">
      <c r="A129" s="16"/>
    </row>
    <row r="130" spans="1:1" x14ac:dyDescent="0.2">
      <c r="A130" s="16"/>
    </row>
    <row r="131" spans="1:1" x14ac:dyDescent="0.2">
      <c r="A131" s="16"/>
    </row>
    <row r="132" spans="1:1" x14ac:dyDescent="0.2">
      <c r="A132" s="16"/>
    </row>
    <row r="133" spans="1:1" x14ac:dyDescent="0.2">
      <c r="A133" s="16"/>
    </row>
    <row r="134" spans="1:1" x14ac:dyDescent="0.2">
      <c r="A134" s="16"/>
    </row>
    <row r="135" spans="1:1" x14ac:dyDescent="0.2">
      <c r="A135" s="16"/>
    </row>
    <row r="136" spans="1:1" x14ac:dyDescent="0.2">
      <c r="A136" s="16"/>
    </row>
    <row r="137" spans="1:1" x14ac:dyDescent="0.2">
      <c r="A137" s="16"/>
    </row>
    <row r="138" spans="1:1" x14ac:dyDescent="0.2">
      <c r="A138" s="16"/>
    </row>
    <row r="139" spans="1:1" x14ac:dyDescent="0.2">
      <c r="A139" s="16"/>
    </row>
    <row r="140" spans="1:1" x14ac:dyDescent="0.2">
      <c r="A140" s="16"/>
    </row>
    <row r="141" spans="1:1" x14ac:dyDescent="0.2">
      <c r="A141" s="16"/>
    </row>
    <row r="142" spans="1:1" x14ac:dyDescent="0.2">
      <c r="A142" s="16"/>
    </row>
    <row r="143" spans="1:1" x14ac:dyDescent="0.2">
      <c r="A143" s="16"/>
    </row>
    <row r="144" spans="1:1" x14ac:dyDescent="0.2">
      <c r="A144" s="16"/>
    </row>
    <row r="145" spans="1:1" x14ac:dyDescent="0.2">
      <c r="A145" s="16"/>
    </row>
    <row r="146" spans="1:1" x14ac:dyDescent="0.2">
      <c r="A146" s="16"/>
    </row>
    <row r="147" spans="1:1" x14ac:dyDescent="0.2">
      <c r="A147" s="16"/>
    </row>
  </sheetData>
  <phoneticPr fontId="3" type="noConversion"/>
  <pageMargins left="0.5" right="0.5" top="0.75" bottom="0.75" header="0.5" footer="0.5"/>
  <pageSetup scale="63" orientation="portrait" r:id="rId1"/>
  <headerFooter alignWithMargins="0">
    <oddHeader>&amp;LWA UE-210532
Bench Request 2&amp;R&amp;"Arial,Bold"Attachment Bench Request 2-4</oddHeader>
    <oddFooter>&amp;L&amp;F (&amp;A)&amp;Cpage &amp;P of &amp;N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pageSetUpPr fitToPage="1"/>
  </sheetPr>
  <dimension ref="A1:I28"/>
  <sheetViews>
    <sheetView view="pageBreakPreview" zoomScale="80" zoomScaleNormal="100" zoomScaleSheetLayoutView="80" workbookViewId="0">
      <selection activeCell="D11" sqref="D11"/>
    </sheetView>
  </sheetViews>
  <sheetFormatPr defaultColWidth="9.140625" defaultRowHeight="12.75" x14ac:dyDescent="0.2"/>
  <cols>
    <col min="1" max="1" width="5" style="73" customWidth="1"/>
    <col min="2" max="2" width="7.140625" style="61" customWidth="1"/>
    <col min="3" max="3" width="49.85546875" style="73" customWidth="1"/>
    <col min="4" max="6" width="14.5703125" style="73" customWidth="1"/>
    <col min="7" max="7" width="1.85546875" style="73" customWidth="1"/>
    <col min="8" max="8" width="20.5703125" style="94" customWidth="1"/>
    <col min="9" max="9" width="9.5703125" style="73" bestFit="1" customWidth="1"/>
    <col min="10" max="16384" width="9.140625" style="73"/>
  </cols>
  <sheetData>
    <row r="1" spans="1:9" x14ac:dyDescent="0.2">
      <c r="A1" s="118" t="s">
        <v>6</v>
      </c>
    </row>
    <row r="2" spans="1:9" x14ac:dyDescent="0.2">
      <c r="A2" s="118" t="s">
        <v>129</v>
      </c>
    </row>
    <row r="3" spans="1:9" x14ac:dyDescent="0.2">
      <c r="A3" s="90" t="s">
        <v>120</v>
      </c>
      <c r="C3" s="91"/>
      <c r="D3" s="91"/>
      <c r="E3" s="91"/>
      <c r="F3" s="91"/>
      <c r="G3" s="91"/>
      <c r="H3" s="92"/>
    </row>
    <row r="4" spans="1:9" ht="6" customHeight="1" x14ac:dyDescent="0.2">
      <c r="A4" s="93"/>
    </row>
    <row r="5" spans="1:9" ht="12.75" customHeight="1" x14ac:dyDescent="0.2">
      <c r="A5" s="196" t="s">
        <v>131</v>
      </c>
      <c r="B5" s="196"/>
      <c r="C5" s="196"/>
      <c r="D5" s="196"/>
      <c r="E5" s="196"/>
      <c r="F5" s="196"/>
      <c r="G5" s="111"/>
      <c r="H5" s="111"/>
    </row>
    <row r="6" spans="1:9" ht="12.75" customHeight="1" x14ac:dyDescent="0.2">
      <c r="A6" s="196"/>
      <c r="B6" s="196"/>
      <c r="C6" s="196"/>
      <c r="D6" s="196"/>
      <c r="E6" s="196"/>
      <c r="F6" s="196"/>
      <c r="G6" s="111"/>
      <c r="H6" s="111"/>
    </row>
    <row r="7" spans="1:9" x14ac:dyDescent="0.2">
      <c r="B7" s="95" t="s">
        <v>102</v>
      </c>
      <c r="C7" s="95" t="s">
        <v>103</v>
      </c>
      <c r="D7" s="95" t="s">
        <v>121</v>
      </c>
      <c r="E7" s="95" t="s">
        <v>122</v>
      </c>
      <c r="F7" s="95" t="s">
        <v>123</v>
      </c>
      <c r="G7" s="113"/>
      <c r="H7" s="113"/>
    </row>
    <row r="8" spans="1:9" x14ac:dyDescent="0.2">
      <c r="D8" s="96" t="s">
        <v>95</v>
      </c>
      <c r="E8" s="97" t="s">
        <v>96</v>
      </c>
      <c r="F8" s="96" t="s">
        <v>97</v>
      </c>
      <c r="G8" s="114"/>
      <c r="H8" s="113"/>
    </row>
    <row r="9" spans="1:9" x14ac:dyDescent="0.2">
      <c r="C9" s="98" t="s">
        <v>107</v>
      </c>
      <c r="D9" s="47">
        <v>78075703.28017056</v>
      </c>
      <c r="E9" s="47">
        <v>1086811238.4255927</v>
      </c>
      <c r="F9" s="47">
        <f>-(D9-(E9*Overall_ROR))/gross_up_factor</f>
        <v>-213262.76708720002</v>
      </c>
      <c r="G9" s="3"/>
      <c r="H9" s="2"/>
    </row>
    <row r="10" spans="1:9" x14ac:dyDescent="0.2">
      <c r="C10" s="98"/>
      <c r="D10" s="47"/>
      <c r="E10" s="47"/>
      <c r="F10" s="47"/>
      <c r="G10" s="3"/>
      <c r="H10" s="115"/>
    </row>
    <row r="11" spans="1:9" s="102" customFormat="1" ht="24.75" customHeight="1" x14ac:dyDescent="0.2">
      <c r="A11" s="100" t="s">
        <v>101</v>
      </c>
      <c r="B11" s="100" t="s">
        <v>100</v>
      </c>
      <c r="C11" s="100"/>
      <c r="D11" s="100"/>
      <c r="E11" s="100"/>
      <c r="F11" s="101"/>
      <c r="G11" s="116"/>
      <c r="H11" s="117"/>
    </row>
    <row r="12" spans="1:9" s="185" customFormat="1" x14ac:dyDescent="0.2">
      <c r="A12" s="183">
        <v>1</v>
      </c>
      <c r="B12" s="184">
        <v>1</v>
      </c>
      <c r="C12" s="185" t="s">
        <v>113</v>
      </c>
      <c r="D12" s="129">
        <f>Adjustments!C38</f>
        <v>-467071.33338399976</v>
      </c>
      <c r="E12" s="129">
        <f>Adjustments!C65</f>
        <v>-11278000.950150354</v>
      </c>
      <c r="F12" s="129">
        <f>-(D12-(E12*Overall_ROR))/gross_up_factor</f>
        <v>-453382.48770320159</v>
      </c>
      <c r="G12" s="130"/>
      <c r="H12" s="130"/>
      <c r="I12" s="186"/>
    </row>
    <row r="13" spans="1:9" x14ac:dyDescent="0.2">
      <c r="A13" s="61">
        <f>A12+1</f>
        <v>2</v>
      </c>
      <c r="B13" s="103">
        <v>2</v>
      </c>
      <c r="C13" s="73" t="s">
        <v>112</v>
      </c>
      <c r="D13" s="13">
        <f>Adjustments!D38</f>
        <v>134862.01894444716</v>
      </c>
      <c r="E13" s="13">
        <f>Adjustments!D65</f>
        <v>-6206828.0326708136</v>
      </c>
      <c r="F13" s="13">
        <f>-(D13-(E13*Overall_ROR))/gross_up_factor</f>
        <v>-769884.59480255644</v>
      </c>
      <c r="G13" s="2"/>
      <c r="H13" s="2"/>
    </row>
    <row r="14" spans="1:9" s="185" customFormat="1" x14ac:dyDescent="0.2">
      <c r="A14" s="183">
        <f t="shared" ref="A14:A21" si="0">A13+1</f>
        <v>3</v>
      </c>
      <c r="B14" s="184">
        <v>3</v>
      </c>
      <c r="C14" s="185" t="s">
        <v>114</v>
      </c>
      <c r="D14" s="129">
        <f>Adjustments!E38</f>
        <v>-89806.346703367744</v>
      </c>
      <c r="E14" s="129">
        <f>Adjustments!E65</f>
        <v>0</v>
      </c>
      <c r="F14" s="129">
        <f>-(D14-(E14*Overall_ROR))/gross_up_factor</f>
        <v>119240.98347389995</v>
      </c>
      <c r="G14" s="130"/>
      <c r="H14" s="130"/>
    </row>
    <row r="15" spans="1:9" s="185" customFormat="1" x14ac:dyDescent="0.2">
      <c r="A15" s="183">
        <f t="shared" si="0"/>
        <v>4</v>
      </c>
      <c r="B15" s="184">
        <v>4</v>
      </c>
      <c r="C15" s="185" t="s">
        <v>115</v>
      </c>
      <c r="D15" s="129">
        <f>Adjustments!F38</f>
        <v>576463</v>
      </c>
      <c r="E15" s="129">
        <f>Adjustments!F65</f>
        <v>401381</v>
      </c>
      <c r="F15" s="129">
        <f>-(D15-(E15*Overall_ROR))/gross_up_factor</f>
        <v>-727195.6583598752</v>
      </c>
      <c r="G15" s="130"/>
      <c r="H15" s="130"/>
    </row>
    <row r="16" spans="1:9" s="15" customFormat="1" x14ac:dyDescent="0.2">
      <c r="A16" s="61">
        <f t="shared" si="0"/>
        <v>5</v>
      </c>
      <c r="C16" s="104" t="s">
        <v>99</v>
      </c>
      <c r="D16" s="105">
        <f>SUM(D12:D15)</f>
        <v>154447.33885707962</v>
      </c>
      <c r="E16" s="105">
        <f t="shared" ref="E16" si="1">SUM(E12:E15)</f>
        <v>-17083447.982821167</v>
      </c>
      <c r="F16" s="105">
        <f>ROUNDDOWN(SUM(F12:F15),0)</f>
        <v>-1831221</v>
      </c>
      <c r="G16" s="106"/>
      <c r="H16" s="89"/>
    </row>
    <row r="17" spans="1:8" x14ac:dyDescent="0.2">
      <c r="A17" s="61">
        <f t="shared" si="0"/>
        <v>6</v>
      </c>
      <c r="C17" s="107"/>
      <c r="D17" s="3"/>
      <c r="E17" s="3"/>
      <c r="F17" s="3"/>
      <c r="G17" s="3"/>
      <c r="H17" s="115"/>
    </row>
    <row r="18" spans="1:8" x14ac:dyDescent="0.2">
      <c r="A18" s="61">
        <f t="shared" si="0"/>
        <v>7</v>
      </c>
      <c r="C18" s="107"/>
      <c r="D18" s="3"/>
      <c r="E18" s="3"/>
      <c r="F18" s="3"/>
      <c r="G18" s="3"/>
      <c r="H18" s="99"/>
    </row>
    <row r="19" spans="1:8" x14ac:dyDescent="0.2">
      <c r="A19" s="61">
        <f t="shared" si="0"/>
        <v>8</v>
      </c>
      <c r="B19" s="110" t="s">
        <v>98</v>
      </c>
    </row>
    <row r="20" spans="1:8" x14ac:dyDescent="0.2">
      <c r="A20" s="61">
        <f t="shared" si="0"/>
        <v>9</v>
      </c>
      <c r="B20" s="110" t="s">
        <v>124</v>
      </c>
    </row>
    <row r="21" spans="1:8" x14ac:dyDescent="0.2">
      <c r="A21" s="61">
        <f t="shared" si="0"/>
        <v>10</v>
      </c>
      <c r="B21" s="110" t="s">
        <v>137</v>
      </c>
    </row>
    <row r="22" spans="1:8" x14ac:dyDescent="0.2">
      <c r="A22" s="61"/>
      <c r="B22" s="112"/>
    </row>
    <row r="23" spans="1:8" x14ac:dyDescent="0.2">
      <c r="E23" s="108"/>
      <c r="F23" s="109"/>
    </row>
    <row r="24" spans="1:8" x14ac:dyDescent="0.2">
      <c r="E24" s="108"/>
      <c r="F24" s="109"/>
    </row>
    <row r="26" spans="1:8" x14ac:dyDescent="0.2">
      <c r="F26" s="13"/>
    </row>
    <row r="27" spans="1:8" x14ac:dyDescent="0.2">
      <c r="F27" s="13"/>
    </row>
    <row r="28" spans="1:8" x14ac:dyDescent="0.2">
      <c r="F28" s="109"/>
    </row>
  </sheetData>
  <mergeCells count="1">
    <mergeCell ref="A5:F6"/>
  </mergeCells>
  <pageMargins left="0.5" right="0.5" top="1" bottom="0.5" header="0.5" footer="0.5"/>
  <pageSetup scale="92" orientation="portrait" r:id="rId1"/>
  <headerFooter alignWithMargins="0">
    <oddHeader>&amp;LWA UE-210532
Bench Request 2&amp;R&amp;"Arial,Bold"Attachment Bench Request 2-4</oddHeader>
    <oddFooter>&amp;L&amp;F (&amp;A)&amp;Cpage &amp;P of &amp;N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pageSetUpPr fitToPage="1"/>
  </sheetPr>
  <dimension ref="A1:I91"/>
  <sheetViews>
    <sheetView view="pageBreakPreview" zoomScale="70" zoomScaleNormal="80" zoomScaleSheetLayoutView="70" workbookViewId="0">
      <pane xSplit="2" ySplit="7" topLeftCell="C8" activePane="bottomRight" state="frozen"/>
      <selection activeCell="D11" sqref="D11"/>
      <selection pane="topRight" activeCell="D11" sqref="D11"/>
      <selection pane="bottomLeft" activeCell="D11" sqref="D11"/>
      <selection pane="bottomRight" activeCell="D11" sqref="D11"/>
    </sheetView>
  </sheetViews>
  <sheetFormatPr defaultColWidth="9.140625" defaultRowHeight="12.75" outlineLevelRow="1" x14ac:dyDescent="0.2"/>
  <cols>
    <col min="1" max="1" width="36.28515625" style="2" customWidth="1"/>
    <col min="2" max="2" width="20" style="13" customWidth="1"/>
    <col min="3" max="3" width="17.28515625" style="129" bestFit="1" customWidth="1"/>
    <col min="4" max="4" width="17.28515625" style="2" bestFit="1" customWidth="1"/>
    <col min="5" max="6" width="17.42578125" style="129" customWidth="1"/>
    <col min="7" max="7" width="9.140625" style="13"/>
    <col min="8" max="8" width="12" style="13" customWidth="1"/>
    <col min="9" max="9" width="11.28515625" style="13" bestFit="1" customWidth="1"/>
    <col min="10" max="16384" width="9.140625" style="13"/>
  </cols>
  <sheetData>
    <row r="1" spans="1:6" x14ac:dyDescent="0.2">
      <c r="A1" s="3" t="s">
        <v>6</v>
      </c>
    </row>
    <row r="2" spans="1:6" s="2" customFormat="1" x14ac:dyDescent="0.2">
      <c r="A2" s="44" t="s">
        <v>129</v>
      </c>
      <c r="C2" s="130"/>
      <c r="E2" s="130"/>
      <c r="F2" s="130"/>
    </row>
    <row r="3" spans="1:6" s="2" customFormat="1" x14ac:dyDescent="0.2">
      <c r="A3" s="45" t="s">
        <v>119</v>
      </c>
      <c r="C3" s="130"/>
      <c r="E3" s="130"/>
      <c r="F3" s="130"/>
    </row>
    <row r="4" spans="1:6" s="3" customFormat="1" ht="13.5" thickBot="1" x14ac:dyDescent="0.25">
      <c r="A4" s="46"/>
      <c r="C4" s="131"/>
      <c r="E4" s="131"/>
      <c r="F4" s="131"/>
    </row>
    <row r="5" spans="1:6" s="47" customFormat="1" ht="13.5" thickBot="1" x14ac:dyDescent="0.25">
      <c r="A5" s="3"/>
      <c r="B5" s="72"/>
      <c r="C5" s="132"/>
      <c r="D5" s="80"/>
      <c r="E5" s="151"/>
      <c r="F5" s="152"/>
    </row>
    <row r="6" spans="1:6" x14ac:dyDescent="0.2">
      <c r="B6" s="40"/>
      <c r="C6" s="133" t="s">
        <v>110</v>
      </c>
      <c r="D6" s="74" t="s">
        <v>111</v>
      </c>
      <c r="E6" s="153" t="s">
        <v>116</v>
      </c>
      <c r="F6" s="154" t="s">
        <v>117</v>
      </c>
    </row>
    <row r="7" spans="1:6" s="48" customFormat="1" ht="51" x14ac:dyDescent="0.2">
      <c r="A7" s="12"/>
      <c r="B7" s="41" t="s">
        <v>106</v>
      </c>
      <c r="C7" s="134" t="s">
        <v>125</v>
      </c>
      <c r="D7" s="75" t="s">
        <v>112</v>
      </c>
      <c r="E7" s="155" t="s">
        <v>126</v>
      </c>
      <c r="F7" s="156" t="s">
        <v>118</v>
      </c>
    </row>
    <row r="8" spans="1:6" x14ac:dyDescent="0.2">
      <c r="B8" s="49"/>
      <c r="C8" s="135"/>
      <c r="E8" s="130"/>
      <c r="F8" s="157"/>
    </row>
    <row r="9" spans="1:6" hidden="1" outlineLevel="1" x14ac:dyDescent="0.2">
      <c r="A9" s="12" t="s">
        <v>9</v>
      </c>
      <c r="B9" s="42"/>
      <c r="C9" s="136"/>
      <c r="D9" s="10"/>
      <c r="E9" s="150"/>
      <c r="F9" s="158"/>
    </row>
    <row r="10" spans="1:6" hidden="1" outlineLevel="1" x14ac:dyDescent="0.2">
      <c r="A10" s="12" t="s">
        <v>10</v>
      </c>
      <c r="B10" s="43">
        <f>SUM(C10:F10)</f>
        <v>0</v>
      </c>
      <c r="C10" s="137"/>
      <c r="D10" s="76"/>
      <c r="E10" s="159"/>
      <c r="F10" s="160"/>
    </row>
    <row r="11" spans="1:6" hidden="1" outlineLevel="1" x14ac:dyDescent="0.2">
      <c r="A11" s="12" t="s">
        <v>11</v>
      </c>
      <c r="B11" s="43">
        <f t="shared" ref="B11:B14" si="0">SUM(C11:F11)</f>
        <v>0</v>
      </c>
      <c r="C11" s="137"/>
      <c r="D11" s="76"/>
      <c r="E11" s="159"/>
      <c r="F11" s="160"/>
    </row>
    <row r="12" spans="1:6" hidden="1" outlineLevel="1" x14ac:dyDescent="0.2">
      <c r="A12" s="12" t="s">
        <v>12</v>
      </c>
      <c r="B12" s="43">
        <f t="shared" si="0"/>
        <v>0</v>
      </c>
      <c r="C12" s="137"/>
      <c r="D12" s="76"/>
      <c r="E12" s="159"/>
      <c r="F12" s="160"/>
    </row>
    <row r="13" spans="1:6" hidden="1" outlineLevel="1" x14ac:dyDescent="0.2">
      <c r="A13" s="12" t="s">
        <v>13</v>
      </c>
      <c r="B13" s="43">
        <f t="shared" si="0"/>
        <v>0</v>
      </c>
      <c r="C13" s="137"/>
      <c r="D13" s="76"/>
      <c r="E13" s="159"/>
      <c r="F13" s="160"/>
    </row>
    <row r="14" spans="1:6" hidden="1" outlineLevel="1" x14ac:dyDescent="0.2">
      <c r="A14" s="12" t="s">
        <v>14</v>
      </c>
      <c r="B14" s="50">
        <f t="shared" si="0"/>
        <v>0</v>
      </c>
      <c r="C14" s="138">
        <f>SUM(C10:C13)</f>
        <v>0</v>
      </c>
      <c r="D14" s="81">
        <f t="shared" ref="D14:F14" si="1">SUM(D10:D13)</f>
        <v>0</v>
      </c>
      <c r="E14" s="161">
        <f t="shared" si="1"/>
        <v>0</v>
      </c>
      <c r="F14" s="162">
        <f t="shared" si="1"/>
        <v>0</v>
      </c>
    </row>
    <row r="15" spans="1:6" hidden="1" outlineLevel="1" x14ac:dyDescent="0.2">
      <c r="A15" s="12"/>
      <c r="B15" s="42"/>
      <c r="C15" s="136"/>
      <c r="D15" s="10"/>
      <c r="E15" s="150"/>
      <c r="F15" s="158"/>
    </row>
    <row r="16" spans="1:6" hidden="1" outlineLevel="1" x14ac:dyDescent="0.2">
      <c r="A16" s="12" t="s">
        <v>15</v>
      </c>
      <c r="B16" s="42"/>
      <c r="C16" s="136"/>
      <c r="D16" s="10"/>
      <c r="E16" s="150"/>
      <c r="F16" s="158"/>
    </row>
    <row r="17" spans="1:6" hidden="1" outlineLevel="1" x14ac:dyDescent="0.2">
      <c r="A17" s="12" t="s">
        <v>16</v>
      </c>
      <c r="B17" s="43">
        <f t="shared" ref="B17:B36" si="2">SUM(C17:F17)</f>
        <v>0</v>
      </c>
      <c r="C17" s="137"/>
      <c r="D17" s="76"/>
      <c r="E17" s="159"/>
      <c r="F17" s="160"/>
    </row>
    <row r="18" spans="1:6" hidden="1" outlineLevel="1" x14ac:dyDescent="0.2">
      <c r="A18" s="12" t="s">
        <v>17</v>
      </c>
      <c r="B18" s="43">
        <f t="shared" si="2"/>
        <v>0</v>
      </c>
      <c r="C18" s="137"/>
      <c r="D18" s="76"/>
      <c r="E18" s="159"/>
      <c r="F18" s="160"/>
    </row>
    <row r="19" spans="1:6" hidden="1" outlineLevel="1" x14ac:dyDescent="0.2">
      <c r="A19" s="12" t="s">
        <v>18</v>
      </c>
      <c r="B19" s="43">
        <f t="shared" si="2"/>
        <v>0</v>
      </c>
      <c r="C19" s="137"/>
      <c r="D19" s="76"/>
      <c r="E19" s="159"/>
      <c r="F19" s="160"/>
    </row>
    <row r="20" spans="1:6" hidden="1" outlineLevel="1" x14ac:dyDescent="0.2">
      <c r="A20" s="12" t="s">
        <v>19</v>
      </c>
      <c r="B20" s="43">
        <f t="shared" si="2"/>
        <v>0</v>
      </c>
      <c r="C20" s="137"/>
      <c r="D20" s="76"/>
      <c r="E20" s="159"/>
      <c r="F20" s="160"/>
    </row>
    <row r="21" spans="1:6" hidden="1" outlineLevel="1" x14ac:dyDescent="0.2">
      <c r="A21" s="12" t="s">
        <v>20</v>
      </c>
      <c r="B21" s="43">
        <f t="shared" si="2"/>
        <v>0</v>
      </c>
      <c r="C21" s="137"/>
      <c r="D21" s="76"/>
      <c r="E21" s="159"/>
      <c r="F21" s="160"/>
    </row>
    <row r="22" spans="1:6" hidden="1" outlineLevel="1" x14ac:dyDescent="0.2">
      <c r="A22" s="12" t="s">
        <v>21</v>
      </c>
      <c r="B22" s="43">
        <f t="shared" si="2"/>
        <v>0</v>
      </c>
      <c r="C22" s="137"/>
      <c r="D22" s="76"/>
      <c r="E22" s="159"/>
      <c r="F22" s="160"/>
    </row>
    <row r="23" spans="1:6" hidden="1" outlineLevel="1" x14ac:dyDescent="0.2">
      <c r="A23" s="12" t="s">
        <v>22</v>
      </c>
      <c r="B23" s="43">
        <f t="shared" si="2"/>
        <v>0</v>
      </c>
      <c r="C23" s="137"/>
      <c r="D23" s="76"/>
      <c r="E23" s="159"/>
      <c r="F23" s="160"/>
    </row>
    <row r="24" spans="1:6" hidden="1" outlineLevel="1" x14ac:dyDescent="0.2">
      <c r="A24" s="12" t="s">
        <v>23</v>
      </c>
      <c r="B24" s="43">
        <f t="shared" si="2"/>
        <v>0</v>
      </c>
      <c r="C24" s="137"/>
      <c r="D24" s="76"/>
      <c r="E24" s="159"/>
      <c r="F24" s="160"/>
    </row>
    <row r="25" spans="1:6" hidden="1" outlineLevel="1" x14ac:dyDescent="0.2">
      <c r="A25" s="12" t="s">
        <v>24</v>
      </c>
      <c r="B25" s="43">
        <f t="shared" si="2"/>
        <v>0</v>
      </c>
      <c r="C25" s="137"/>
      <c r="D25" s="76"/>
      <c r="E25" s="159"/>
      <c r="F25" s="160"/>
    </row>
    <row r="26" spans="1:6" hidden="1" outlineLevel="1" x14ac:dyDescent="0.2">
      <c r="A26" s="12" t="s">
        <v>25</v>
      </c>
      <c r="B26" s="43">
        <f t="shared" si="2"/>
        <v>0</v>
      </c>
      <c r="C26" s="139"/>
      <c r="D26" s="82"/>
      <c r="E26" s="163"/>
      <c r="F26" s="164"/>
    </row>
    <row r="27" spans="1:6" hidden="1" outlineLevel="1" x14ac:dyDescent="0.2">
      <c r="A27" s="12" t="s">
        <v>26</v>
      </c>
      <c r="B27" s="51">
        <f t="shared" si="2"/>
        <v>0</v>
      </c>
      <c r="C27" s="136">
        <f>SUM(C17:C26)</f>
        <v>0</v>
      </c>
      <c r="D27" s="10">
        <f t="shared" ref="D27:F27" si="3">SUM(D17:D26)</f>
        <v>0</v>
      </c>
      <c r="E27" s="150">
        <f t="shared" si="3"/>
        <v>0</v>
      </c>
      <c r="F27" s="158">
        <f t="shared" si="3"/>
        <v>0</v>
      </c>
    </row>
    <row r="28" spans="1:6" collapsed="1" x14ac:dyDescent="0.2">
      <c r="A28" s="12" t="s">
        <v>27</v>
      </c>
      <c r="B28" s="43">
        <f t="shared" si="2"/>
        <v>-373989.55090377829</v>
      </c>
      <c r="C28" s="123">
        <v>-195159.14867164308</v>
      </c>
      <c r="D28" s="76">
        <v>-178830.40223213524</v>
      </c>
      <c r="E28" s="159"/>
      <c r="F28" s="160"/>
    </row>
    <row r="29" spans="1:6" x14ac:dyDescent="0.2">
      <c r="A29" s="12" t="s">
        <v>28</v>
      </c>
      <c r="B29" s="43">
        <f t="shared" si="2"/>
        <v>0</v>
      </c>
      <c r="C29" s="137"/>
      <c r="D29" s="76"/>
      <c r="E29" s="159"/>
      <c r="F29" s="160"/>
    </row>
    <row r="30" spans="1:6" x14ac:dyDescent="0.2">
      <c r="A30" s="12" t="s">
        <v>29</v>
      </c>
      <c r="B30" s="43">
        <f t="shared" si="2"/>
        <v>0</v>
      </c>
      <c r="C30" s="137"/>
      <c r="D30" s="76"/>
      <c r="E30" s="159"/>
      <c r="F30" s="160"/>
    </row>
    <row r="31" spans="1:6" x14ac:dyDescent="0.2">
      <c r="A31" s="12" t="s">
        <v>30</v>
      </c>
      <c r="B31" s="43">
        <f t="shared" si="2"/>
        <v>-3155719.7500801533</v>
      </c>
      <c r="C31" s="137">
        <f t="shared" ref="C31:D31" si="4">C85</f>
        <v>-3245526.0967835211</v>
      </c>
      <c r="D31" s="76">
        <f t="shared" si="4"/>
        <v>0</v>
      </c>
      <c r="E31" s="159">
        <f t="shared" ref="E31:F31" si="5">E85</f>
        <v>89806.346703367744</v>
      </c>
      <c r="F31" s="160">
        <f t="shared" si="5"/>
        <v>0</v>
      </c>
    </row>
    <row r="32" spans="1:6" x14ac:dyDescent="0.2">
      <c r="A32" s="12" t="s">
        <v>31</v>
      </c>
      <c r="B32" s="43">
        <f t="shared" si="2"/>
        <v>0</v>
      </c>
      <c r="C32" s="140">
        <v>0</v>
      </c>
      <c r="D32" s="77">
        <v>0</v>
      </c>
      <c r="E32" s="165">
        <v>0</v>
      </c>
      <c r="F32" s="166">
        <v>0</v>
      </c>
    </row>
    <row r="33" spans="1:6" x14ac:dyDescent="0.2">
      <c r="A33" s="12" t="s">
        <v>32</v>
      </c>
      <c r="B33" s="43">
        <f t="shared" si="2"/>
        <v>3375261.962126852</v>
      </c>
      <c r="C33" s="124">
        <v>3907756.5788391638</v>
      </c>
      <c r="D33" s="76">
        <v>43968.383287688077</v>
      </c>
      <c r="E33" s="159"/>
      <c r="F33" s="128">
        <v>-576463</v>
      </c>
    </row>
    <row r="34" spans="1:6" x14ac:dyDescent="0.2">
      <c r="A34" s="12" t="s">
        <v>33</v>
      </c>
      <c r="B34" s="43">
        <f t="shared" si="2"/>
        <v>0</v>
      </c>
      <c r="C34" s="137"/>
      <c r="D34" s="76"/>
      <c r="E34" s="159"/>
      <c r="F34" s="160"/>
    </row>
    <row r="35" spans="1:6" x14ac:dyDescent="0.2">
      <c r="A35" s="12" t="s">
        <v>34</v>
      </c>
      <c r="B35" s="43">
        <f t="shared" si="2"/>
        <v>0</v>
      </c>
      <c r="C35" s="137"/>
      <c r="D35" s="76"/>
      <c r="E35" s="159"/>
      <c r="F35" s="160"/>
    </row>
    <row r="36" spans="1:6" x14ac:dyDescent="0.2">
      <c r="A36" s="12" t="s">
        <v>35</v>
      </c>
      <c r="B36" s="50">
        <f t="shared" si="2"/>
        <v>-154447.33885707962</v>
      </c>
      <c r="C36" s="138">
        <f>SUM(C27:C35)</f>
        <v>467071.33338399976</v>
      </c>
      <c r="D36" s="81">
        <f t="shared" ref="D36:F36" si="6">SUM(D27:D35)</f>
        <v>-134862.01894444716</v>
      </c>
      <c r="E36" s="161">
        <f t="shared" si="6"/>
        <v>89806.346703367744</v>
      </c>
      <c r="F36" s="162">
        <f t="shared" si="6"/>
        <v>-576463</v>
      </c>
    </row>
    <row r="37" spans="1:6" x14ac:dyDescent="0.2">
      <c r="A37" s="12"/>
      <c r="B37" s="42"/>
      <c r="C37" s="136"/>
      <c r="D37" s="10"/>
      <c r="E37" s="150"/>
      <c r="F37" s="158"/>
    </row>
    <row r="38" spans="1:6" ht="13.5" thickBot="1" x14ac:dyDescent="0.25">
      <c r="A38" s="12" t="s">
        <v>36</v>
      </c>
      <c r="B38" s="52">
        <f t="shared" ref="B38" si="7">SUM(C38:F38)</f>
        <v>154447.33885707962</v>
      </c>
      <c r="C38" s="141">
        <f t="shared" ref="C38:D38" si="8">C14-C36</f>
        <v>-467071.33338399976</v>
      </c>
      <c r="D38" s="83">
        <f t="shared" si="8"/>
        <v>134862.01894444716</v>
      </c>
      <c r="E38" s="167">
        <f t="shared" ref="E38:F38" si="9">E14-E36</f>
        <v>-89806.346703367744</v>
      </c>
      <c r="F38" s="168">
        <f t="shared" si="9"/>
        <v>576463</v>
      </c>
    </row>
    <row r="39" spans="1:6" ht="13.5" thickTop="1" x14ac:dyDescent="0.2">
      <c r="A39" s="12"/>
      <c r="B39" s="42"/>
      <c r="C39" s="136"/>
      <c r="D39" s="10"/>
      <c r="E39" s="150"/>
      <c r="F39" s="158"/>
    </row>
    <row r="40" spans="1:6" x14ac:dyDescent="0.2">
      <c r="A40" s="12" t="s">
        <v>37</v>
      </c>
      <c r="B40" s="42"/>
      <c r="C40" s="136"/>
      <c r="D40" s="10"/>
      <c r="E40" s="150"/>
      <c r="F40" s="158"/>
    </row>
    <row r="41" spans="1:6" x14ac:dyDescent="0.2">
      <c r="A41" s="12" t="s">
        <v>38</v>
      </c>
      <c r="B41" s="43">
        <f t="shared" ref="B41:B52" si="10">SUM(C41:F41)</f>
        <v>-14305793.198213298</v>
      </c>
      <c r="C41" s="123">
        <v>-3735884.6909426255</v>
      </c>
      <c r="D41" s="76">
        <v>-10569908.507270671</v>
      </c>
      <c r="E41" s="159"/>
      <c r="F41" s="160"/>
    </row>
    <row r="42" spans="1:6" outlineLevel="1" x14ac:dyDescent="0.2">
      <c r="A42" s="12" t="s">
        <v>39</v>
      </c>
      <c r="B42" s="43">
        <f t="shared" si="10"/>
        <v>0</v>
      </c>
      <c r="C42" s="137"/>
      <c r="D42" s="76"/>
      <c r="E42" s="159"/>
      <c r="F42" s="160"/>
    </row>
    <row r="43" spans="1:6" outlineLevel="1" x14ac:dyDescent="0.2">
      <c r="A43" s="12" t="s">
        <v>40</v>
      </c>
      <c r="B43" s="43">
        <f t="shared" si="10"/>
        <v>0</v>
      </c>
      <c r="C43" s="137"/>
      <c r="D43" s="76"/>
      <c r="E43" s="159"/>
      <c r="F43" s="160"/>
    </row>
    <row r="44" spans="1:6" outlineLevel="1" x14ac:dyDescent="0.2">
      <c r="A44" s="12" t="s">
        <v>41</v>
      </c>
      <c r="B44" s="43">
        <f t="shared" si="10"/>
        <v>0</v>
      </c>
      <c r="C44" s="137"/>
      <c r="D44" s="76"/>
      <c r="E44" s="159"/>
      <c r="F44" s="160"/>
    </row>
    <row r="45" spans="1:6" outlineLevel="1" x14ac:dyDescent="0.2">
      <c r="A45" s="12" t="s">
        <v>42</v>
      </c>
      <c r="B45" s="43">
        <f t="shared" si="10"/>
        <v>0</v>
      </c>
      <c r="C45" s="137"/>
      <c r="D45" s="76"/>
      <c r="E45" s="159"/>
      <c r="F45" s="160"/>
    </row>
    <row r="46" spans="1:6" outlineLevel="1" x14ac:dyDescent="0.2">
      <c r="A46" s="12" t="s">
        <v>43</v>
      </c>
      <c r="B46" s="43">
        <f t="shared" si="10"/>
        <v>0</v>
      </c>
      <c r="C46" s="137"/>
      <c r="D46" s="76"/>
      <c r="E46" s="159"/>
      <c r="F46" s="160"/>
    </row>
    <row r="47" spans="1:6" outlineLevel="1" x14ac:dyDescent="0.2">
      <c r="A47" s="12" t="s">
        <v>44</v>
      </c>
      <c r="B47" s="43">
        <f t="shared" si="10"/>
        <v>0</v>
      </c>
      <c r="C47" s="137"/>
      <c r="D47" s="76"/>
      <c r="E47" s="159"/>
      <c r="F47" s="160"/>
    </row>
    <row r="48" spans="1:6" outlineLevel="1" x14ac:dyDescent="0.2">
      <c r="A48" s="12" t="s">
        <v>45</v>
      </c>
      <c r="B48" s="43">
        <f t="shared" si="10"/>
        <v>0</v>
      </c>
      <c r="C48" s="137"/>
      <c r="D48" s="76"/>
      <c r="E48" s="159"/>
      <c r="F48" s="160"/>
    </row>
    <row r="49" spans="1:6" outlineLevel="1" x14ac:dyDescent="0.2">
      <c r="A49" s="12" t="s">
        <v>46</v>
      </c>
      <c r="B49" s="43">
        <f t="shared" si="10"/>
        <v>0</v>
      </c>
      <c r="C49" s="137"/>
      <c r="D49" s="76"/>
      <c r="E49" s="159"/>
      <c r="F49" s="160"/>
    </row>
    <row r="50" spans="1:6" outlineLevel="1" x14ac:dyDescent="0.2">
      <c r="A50" s="12" t="s">
        <v>47</v>
      </c>
      <c r="B50" s="43">
        <f t="shared" si="10"/>
        <v>0</v>
      </c>
      <c r="C50" s="137"/>
      <c r="D50" s="76"/>
      <c r="E50" s="159"/>
      <c r="F50" s="160"/>
    </row>
    <row r="51" spans="1:6" outlineLevel="1" x14ac:dyDescent="0.2">
      <c r="A51" s="12" t="s">
        <v>48</v>
      </c>
      <c r="B51" s="43">
        <f t="shared" si="10"/>
        <v>0</v>
      </c>
      <c r="C51" s="137"/>
      <c r="D51" s="76"/>
      <c r="E51" s="159"/>
      <c r="F51" s="160"/>
    </row>
    <row r="52" spans="1:6" x14ac:dyDescent="0.2">
      <c r="A52" s="12" t="s">
        <v>49</v>
      </c>
      <c r="B52" s="53">
        <f t="shared" si="10"/>
        <v>-14305793.198213298</v>
      </c>
      <c r="C52" s="142">
        <f>SUM(C41:C51)</f>
        <v>-3735884.6909426255</v>
      </c>
      <c r="D52" s="84">
        <f t="shared" ref="D52:F52" si="11">SUM(D41:D51)</f>
        <v>-10569908.507270671</v>
      </c>
      <c r="E52" s="169">
        <f t="shared" si="11"/>
        <v>0</v>
      </c>
      <c r="F52" s="170">
        <f t="shared" si="11"/>
        <v>0</v>
      </c>
    </row>
    <row r="53" spans="1:6" x14ac:dyDescent="0.2">
      <c r="A53" s="12"/>
      <c r="B53" s="42"/>
      <c r="C53" s="136"/>
      <c r="D53" s="10"/>
      <c r="E53" s="150"/>
      <c r="F53" s="158"/>
    </row>
    <row r="54" spans="1:6" x14ac:dyDescent="0.2">
      <c r="A54" s="12" t="s">
        <v>50</v>
      </c>
      <c r="B54" s="42"/>
      <c r="C54" s="136"/>
      <c r="D54" s="10"/>
      <c r="E54" s="150"/>
      <c r="F54" s="158"/>
    </row>
    <row r="55" spans="1:6" x14ac:dyDescent="0.2">
      <c r="A55" s="12" t="s">
        <v>51</v>
      </c>
      <c r="B55" s="43">
        <f t="shared" ref="B55:B63" si="12">SUM(C55:F55)</f>
        <v>-427516.76984959608</v>
      </c>
      <c r="C55" s="123">
        <v>-3394162.4287793757</v>
      </c>
      <c r="D55" s="76">
        <v>2966645.6589297797</v>
      </c>
      <c r="E55" s="159"/>
      <c r="F55" s="160"/>
    </row>
    <row r="56" spans="1:6" x14ac:dyDescent="0.2">
      <c r="A56" s="12" t="s">
        <v>52</v>
      </c>
      <c r="B56" s="43">
        <f t="shared" si="12"/>
        <v>0</v>
      </c>
      <c r="C56" s="137"/>
      <c r="D56" s="76"/>
      <c r="E56" s="159"/>
      <c r="F56" s="160"/>
    </row>
    <row r="57" spans="1:6" x14ac:dyDescent="0.2">
      <c r="A57" s="12" t="s">
        <v>53</v>
      </c>
      <c r="B57" s="43">
        <f t="shared" si="12"/>
        <v>-2350138.0147582744</v>
      </c>
      <c r="C57" s="124">
        <v>-4147953.8304283526</v>
      </c>
      <c r="D57" s="76">
        <v>1396434.8156700782</v>
      </c>
      <c r="E57" s="159"/>
      <c r="F57" s="128">
        <v>401381</v>
      </c>
    </row>
    <row r="58" spans="1:6" outlineLevel="1" x14ac:dyDescent="0.2">
      <c r="A58" s="12" t="s">
        <v>54</v>
      </c>
      <c r="B58" s="43">
        <f t="shared" si="12"/>
        <v>0</v>
      </c>
      <c r="C58" s="137"/>
      <c r="D58" s="76"/>
      <c r="E58" s="159"/>
      <c r="F58" s="160"/>
    </row>
    <row r="59" spans="1:6" outlineLevel="1" x14ac:dyDescent="0.2">
      <c r="A59" s="12" t="s">
        <v>55</v>
      </c>
      <c r="B59" s="43">
        <f t="shared" si="12"/>
        <v>0</v>
      </c>
      <c r="C59" s="137"/>
      <c r="D59" s="76"/>
      <c r="E59" s="159"/>
      <c r="F59" s="160"/>
    </row>
    <row r="60" spans="1:6" outlineLevel="1" x14ac:dyDescent="0.2">
      <c r="A60" s="12" t="s">
        <v>56</v>
      </c>
      <c r="B60" s="43">
        <f t="shared" si="12"/>
        <v>0</v>
      </c>
      <c r="C60" s="137"/>
      <c r="D60" s="76"/>
      <c r="E60" s="159"/>
      <c r="F60" s="160"/>
    </row>
    <row r="61" spans="1:6" outlineLevel="1" x14ac:dyDescent="0.2">
      <c r="A61" s="12" t="s">
        <v>57</v>
      </c>
      <c r="B61" s="43">
        <f t="shared" si="12"/>
        <v>0</v>
      </c>
      <c r="C61" s="137"/>
      <c r="D61" s="76"/>
      <c r="E61" s="159"/>
      <c r="F61" s="160"/>
    </row>
    <row r="62" spans="1:6" outlineLevel="1" x14ac:dyDescent="0.2">
      <c r="A62" s="12"/>
      <c r="B62" s="42">
        <f t="shared" si="12"/>
        <v>0</v>
      </c>
      <c r="C62" s="136"/>
      <c r="D62" s="10"/>
      <c r="E62" s="150"/>
      <c r="F62" s="158"/>
    </row>
    <row r="63" spans="1:6" x14ac:dyDescent="0.2">
      <c r="A63" s="12" t="s">
        <v>58</v>
      </c>
      <c r="B63" s="50">
        <f t="shared" si="12"/>
        <v>-2777654.7846078705</v>
      </c>
      <c r="C63" s="138">
        <f t="shared" ref="C63:D63" si="13">SUM(C55:C62)</f>
        <v>-7542116.2592077283</v>
      </c>
      <c r="D63" s="81">
        <f t="shared" si="13"/>
        <v>4363080.4745998578</v>
      </c>
      <c r="E63" s="161">
        <f t="shared" ref="E63:F63" si="14">SUM(E55:E62)</f>
        <v>0</v>
      </c>
      <c r="F63" s="162">
        <f t="shared" si="14"/>
        <v>401381</v>
      </c>
    </row>
    <row r="64" spans="1:6" x14ac:dyDescent="0.2">
      <c r="A64" s="12"/>
      <c r="B64" s="42"/>
      <c r="C64" s="136"/>
      <c r="D64" s="10"/>
      <c r="E64" s="150"/>
      <c r="F64" s="158"/>
    </row>
    <row r="65" spans="1:9" ht="13.5" thickBot="1" x14ac:dyDescent="0.25">
      <c r="A65" s="12" t="s">
        <v>59</v>
      </c>
      <c r="B65" s="54">
        <f t="shared" ref="B65" si="15">SUM(C65:F65)</f>
        <v>-17083447.982821167</v>
      </c>
      <c r="C65" s="143">
        <f t="shared" ref="C65:D65" si="16">C52+C63</f>
        <v>-11278000.950150354</v>
      </c>
      <c r="D65" s="85">
        <f t="shared" si="16"/>
        <v>-6206828.0326708136</v>
      </c>
      <c r="E65" s="171">
        <f t="shared" ref="E65:F65" si="17">E52+E63</f>
        <v>0</v>
      </c>
      <c r="F65" s="172">
        <f t="shared" si="17"/>
        <v>401381</v>
      </c>
    </row>
    <row r="66" spans="1:9" ht="13.5" thickTop="1" x14ac:dyDescent="0.2">
      <c r="A66" s="12"/>
      <c r="B66" s="42"/>
      <c r="C66" s="136"/>
      <c r="D66" s="10"/>
      <c r="E66" s="150"/>
      <c r="F66" s="158"/>
    </row>
    <row r="67" spans="1:9" x14ac:dyDescent="0.2">
      <c r="A67" s="12"/>
      <c r="B67" s="42"/>
      <c r="C67" s="136"/>
      <c r="D67" s="10"/>
      <c r="E67" s="150"/>
      <c r="F67" s="158"/>
    </row>
    <row r="68" spans="1:9" s="66" customFormat="1" x14ac:dyDescent="0.2">
      <c r="A68" s="68" t="s">
        <v>94</v>
      </c>
      <c r="B68" s="14">
        <f t="shared" ref="B68:D68" si="18">(((B38+Unadj_Op_revenue)/(B65+Unadj_rate_base))-Weighted_cost_debt-Weighted_cost_pref)/Percent_common-Unadj_ROE</f>
        <v>2.6258363004897645E-3</v>
      </c>
      <c r="C68" s="144">
        <f t="shared" si="18"/>
        <v>6.4660772522120991E-4</v>
      </c>
      <c r="D68" s="78">
        <f t="shared" si="18"/>
        <v>1.0928457828620342E-3</v>
      </c>
      <c r="E68" s="173">
        <f t="shared" ref="E68:F68" si="19">(((E38+Unadj_Op_revenue)/(E65+Unadj_rate_base))-Weighted_cost_debt-Weighted_cost_pref)/Percent_common-Unadj_ROE</f>
        <v>-1.6829507888374562E-4</v>
      </c>
      <c r="F68" s="174">
        <f t="shared" si="19"/>
        <v>1.025975006209337E-3</v>
      </c>
      <c r="H68" s="119" t="s">
        <v>132</v>
      </c>
      <c r="I68" s="66" t="s">
        <v>133</v>
      </c>
    </row>
    <row r="69" spans="1:9" x14ac:dyDescent="0.2">
      <c r="A69" s="12" t="s">
        <v>7</v>
      </c>
      <c r="B69" s="55">
        <f>ROUNDDOWN(SUM(C69:F69),0)</f>
        <v>-1831221</v>
      </c>
      <c r="C69" s="145">
        <f t="shared" ref="C69:D69" si="20">-(C38-(C65*Overall_ROR))/gross_up_factor</f>
        <v>-453382.48770320159</v>
      </c>
      <c r="D69" s="79">
        <f t="shared" si="20"/>
        <v>-769884.59480255644</v>
      </c>
      <c r="E69" s="175">
        <f t="shared" ref="E69:F69" si="21">-(E38-(E65*Overall_ROR))/gross_up_factor</f>
        <v>119240.98347389995</v>
      </c>
      <c r="F69" s="176">
        <f t="shared" si="21"/>
        <v>-727195.6583598752</v>
      </c>
      <c r="H69" s="13">
        <v>-616597.36891670432</v>
      </c>
      <c r="I69" s="13">
        <v>-1867250.0272613927</v>
      </c>
    </row>
    <row r="70" spans="1:9" x14ac:dyDescent="0.2">
      <c r="A70" s="12"/>
      <c r="B70" s="14"/>
      <c r="C70" s="146"/>
      <c r="D70" s="78"/>
      <c r="E70" s="173"/>
      <c r="F70" s="174"/>
      <c r="G70" s="120" t="s">
        <v>134</v>
      </c>
      <c r="H70" s="13">
        <f>$B$69-H69</f>
        <v>-1214623.6310832957</v>
      </c>
      <c r="I70" s="13">
        <f>$B$69-I69</f>
        <v>36029.027261392679</v>
      </c>
    </row>
    <row r="71" spans="1:9" x14ac:dyDescent="0.2">
      <c r="A71" s="12" t="s">
        <v>61</v>
      </c>
      <c r="B71" s="42"/>
      <c r="C71" s="136"/>
      <c r="D71" s="10"/>
      <c r="E71" s="150"/>
      <c r="F71" s="158"/>
    </row>
    <row r="72" spans="1:9" x14ac:dyDescent="0.2">
      <c r="A72" s="12" t="s">
        <v>62</v>
      </c>
      <c r="B72" s="55">
        <f t="shared" ref="B72:B78" si="22">SUM(C72:F72)</f>
        <v>373989.55090377829</v>
      </c>
      <c r="C72" s="145">
        <f t="shared" ref="C72:D72" si="23">C14-C27-C28-C29-C30-C35</f>
        <v>195159.14867164308</v>
      </c>
      <c r="D72" s="79">
        <f t="shared" si="23"/>
        <v>178830.40223213524</v>
      </c>
      <c r="E72" s="175">
        <f t="shared" ref="E72:F72" si="24">E14-E27-E28-E29-E30-E35</f>
        <v>0</v>
      </c>
      <c r="F72" s="177">
        <f t="shared" si="24"/>
        <v>0</v>
      </c>
    </row>
    <row r="73" spans="1:9" x14ac:dyDescent="0.2">
      <c r="A73" s="12" t="s">
        <v>63</v>
      </c>
      <c r="B73" s="55">
        <f t="shared" si="22"/>
        <v>0</v>
      </c>
      <c r="C73" s="136"/>
      <c r="D73" s="10"/>
      <c r="E73" s="150"/>
      <c r="F73" s="158"/>
    </row>
    <row r="74" spans="1:9" x14ac:dyDescent="0.2">
      <c r="A74" s="12" t="s">
        <v>64</v>
      </c>
      <c r="B74" s="55">
        <f t="shared" si="22"/>
        <v>0</v>
      </c>
      <c r="C74" s="140"/>
      <c r="D74" s="77"/>
      <c r="E74" s="165"/>
      <c r="F74" s="166"/>
    </row>
    <row r="75" spans="1:9" x14ac:dyDescent="0.2">
      <c r="A75" s="12" t="s">
        <v>65</v>
      </c>
      <c r="B75" s="55">
        <f t="shared" si="22"/>
        <v>-427649.27001603693</v>
      </c>
      <c r="C75" s="140"/>
      <c r="D75" s="77"/>
      <c r="E75" s="127">
        <v>-427649.27001603693</v>
      </c>
      <c r="F75" s="166"/>
    </row>
    <row r="76" spans="1:9" x14ac:dyDescent="0.2">
      <c r="A76" s="12" t="s">
        <v>66</v>
      </c>
      <c r="B76" s="55">
        <f t="shared" si="22"/>
        <v>-751999.29109733645</v>
      </c>
      <c r="C76" s="125">
        <v>-573168.88886520115</v>
      </c>
      <c r="D76" s="77">
        <v>-178830.40223213524</v>
      </c>
      <c r="E76" s="165"/>
      <c r="F76" s="166"/>
    </row>
    <row r="77" spans="1:9" x14ac:dyDescent="0.2">
      <c r="A77" s="12" t="s">
        <v>67</v>
      </c>
      <c r="B77" s="55">
        <f t="shared" si="22"/>
        <v>15076876.434966065</v>
      </c>
      <c r="C77" s="126">
        <v>15076876.434966065</v>
      </c>
      <c r="D77" s="86"/>
      <c r="E77" s="178"/>
      <c r="F77" s="179"/>
    </row>
    <row r="78" spans="1:9" x14ac:dyDescent="0.2">
      <c r="A78" s="12" t="s">
        <v>68</v>
      </c>
      <c r="B78" s="56">
        <f t="shared" si="22"/>
        <v>-15027236.905143587</v>
      </c>
      <c r="C78" s="146">
        <f t="shared" ref="C78:D78" si="25">C72-C74-C75+C76-C77</f>
        <v>-15454886.175159624</v>
      </c>
      <c r="D78" s="11">
        <f t="shared" si="25"/>
        <v>0</v>
      </c>
      <c r="E78" s="148">
        <f t="shared" ref="E78:F78" si="26">E72-E74-E75+E76-E77</f>
        <v>427649.27001603693</v>
      </c>
      <c r="F78" s="180">
        <f t="shared" si="26"/>
        <v>0</v>
      </c>
    </row>
    <row r="79" spans="1:9" x14ac:dyDescent="0.2">
      <c r="A79" s="12"/>
      <c r="B79" s="42"/>
      <c r="C79" s="136"/>
      <c r="D79" s="10"/>
      <c r="E79" s="150"/>
      <c r="F79" s="158"/>
    </row>
    <row r="80" spans="1:9" x14ac:dyDescent="0.2">
      <c r="A80" s="12" t="s">
        <v>69</v>
      </c>
      <c r="B80" s="57">
        <f t="shared" ref="B80:B81" si="27">SUM(C80:F80)</f>
        <v>0</v>
      </c>
      <c r="C80" s="136">
        <v>0</v>
      </c>
      <c r="D80" s="10">
        <v>0</v>
      </c>
      <c r="E80" s="150">
        <v>0</v>
      </c>
      <c r="F80" s="158">
        <v>0</v>
      </c>
    </row>
    <row r="81" spans="1:6" x14ac:dyDescent="0.2">
      <c r="A81" s="12" t="s">
        <v>70</v>
      </c>
      <c r="B81" s="57">
        <f t="shared" si="27"/>
        <v>-15027236.905143587</v>
      </c>
      <c r="C81" s="136">
        <f>C78-C80</f>
        <v>-15454886.175159624</v>
      </c>
      <c r="D81" s="10">
        <f t="shared" ref="D81:F81" si="28">D78-D80</f>
        <v>0</v>
      </c>
      <c r="E81" s="150">
        <f t="shared" si="28"/>
        <v>427649.27001603693</v>
      </c>
      <c r="F81" s="158">
        <f t="shared" si="28"/>
        <v>0</v>
      </c>
    </row>
    <row r="82" spans="1:6" x14ac:dyDescent="0.2">
      <c r="A82" s="12"/>
      <c r="B82" s="57"/>
      <c r="C82" s="136"/>
      <c r="D82" s="10"/>
      <c r="E82" s="150"/>
      <c r="F82" s="158"/>
    </row>
    <row r="83" spans="1:6" x14ac:dyDescent="0.2">
      <c r="A83" s="12" t="s">
        <v>79</v>
      </c>
      <c r="B83" s="57">
        <f t="shared" ref="B83:B85" si="29">SUM(C83:F83)</f>
        <v>-3155719.7500801533</v>
      </c>
      <c r="C83" s="136">
        <f>C81*0.21</f>
        <v>-3245526.0967835211</v>
      </c>
      <c r="D83" s="10">
        <f>D81*0.21</f>
        <v>0</v>
      </c>
      <c r="E83" s="150">
        <f t="shared" ref="E83:F83" si="30">E81*0.21</f>
        <v>89806.346703367744</v>
      </c>
      <c r="F83" s="158">
        <f t="shared" si="30"/>
        <v>0</v>
      </c>
    </row>
    <row r="84" spans="1:6" x14ac:dyDescent="0.2">
      <c r="A84" s="12" t="s">
        <v>80</v>
      </c>
      <c r="B84" s="57">
        <f t="shared" si="29"/>
        <v>0</v>
      </c>
      <c r="C84" s="136"/>
      <c r="D84" s="10"/>
      <c r="E84" s="150"/>
      <c r="F84" s="158"/>
    </row>
    <row r="85" spans="1:6" s="2" customFormat="1" ht="13.5" thickBot="1" x14ac:dyDescent="0.25">
      <c r="A85" s="12" t="s">
        <v>81</v>
      </c>
      <c r="B85" s="58">
        <f t="shared" si="29"/>
        <v>-3155719.7500801533</v>
      </c>
      <c r="C85" s="147">
        <f>C83+C84</f>
        <v>-3245526.0967835211</v>
      </c>
      <c r="D85" s="87">
        <f t="shared" ref="D85:F85" si="31">D83+D84</f>
        <v>0</v>
      </c>
      <c r="E85" s="181">
        <f t="shared" si="31"/>
        <v>89806.346703367744</v>
      </c>
      <c r="F85" s="182">
        <f t="shared" si="31"/>
        <v>0</v>
      </c>
    </row>
    <row r="86" spans="1:6" s="2" customFormat="1" x14ac:dyDescent="0.2">
      <c r="A86" s="12"/>
      <c r="B86" s="11"/>
      <c r="C86" s="148"/>
      <c r="D86" s="11"/>
      <c r="E86" s="130"/>
      <c r="F86" s="130"/>
    </row>
    <row r="87" spans="1:6" s="2" customFormat="1" x14ac:dyDescent="0.2">
      <c r="A87" s="12"/>
      <c r="B87" s="12"/>
      <c r="C87" s="149"/>
      <c r="D87" s="12"/>
      <c r="E87" s="130"/>
      <c r="F87" s="130"/>
    </row>
    <row r="88" spans="1:6" s="2" customFormat="1" x14ac:dyDescent="0.2">
      <c r="A88" s="59"/>
      <c r="B88" s="10"/>
      <c r="C88" s="150"/>
      <c r="D88" s="10"/>
      <c r="E88" s="130"/>
      <c r="F88" s="130"/>
    </row>
    <row r="89" spans="1:6" s="2" customFormat="1" x14ac:dyDescent="0.2">
      <c r="A89" s="12"/>
      <c r="B89" s="10"/>
      <c r="C89" s="150"/>
      <c r="D89" s="10"/>
      <c r="E89" s="130"/>
      <c r="F89" s="130"/>
    </row>
    <row r="90" spans="1:6" s="2" customFormat="1" x14ac:dyDescent="0.2">
      <c r="A90" s="12"/>
      <c r="C90" s="130"/>
      <c r="E90" s="130"/>
      <c r="F90" s="130"/>
    </row>
    <row r="91" spans="1:6" s="2" customFormat="1" x14ac:dyDescent="0.2">
      <c r="A91" s="60"/>
      <c r="C91" s="130"/>
      <c r="E91" s="130"/>
      <c r="F91" s="130"/>
    </row>
  </sheetData>
  <pageMargins left="0.5" right="0.5" top="0.75" bottom="0.5" header="0.5" footer="0.5"/>
  <pageSetup scale="60" firstPageNumber="25" orientation="portrait" r:id="rId1"/>
  <headerFooter alignWithMargins="0">
    <oddHeader>&amp;LWA UE-210532
Bench Request 2&amp;R&amp;"Arial,Bold"Attachment Bench Request 2-4</oddHeader>
    <oddFooter>&amp;L&amp;F (&amp;A)&amp;Cpage &amp;P of &amp;N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>
    <pageSetUpPr fitToPage="1"/>
  </sheetPr>
  <dimension ref="B1:F35"/>
  <sheetViews>
    <sheetView view="pageBreakPreview" topLeftCell="A5" zoomScaleNormal="100" zoomScaleSheetLayoutView="100" workbookViewId="0">
      <selection activeCell="D11" sqref="D11"/>
    </sheetView>
  </sheetViews>
  <sheetFormatPr defaultColWidth="9.140625" defaultRowHeight="12.75" x14ac:dyDescent="0.2"/>
  <cols>
    <col min="1" max="1" width="3.85546875" style="15" customWidth="1"/>
    <col min="2" max="4" width="15.7109375" style="15" customWidth="1"/>
    <col min="5" max="5" width="13.42578125" style="15" bestFit="1" customWidth="1"/>
    <col min="6" max="16384" width="9.140625" style="15"/>
  </cols>
  <sheetData>
    <row r="1" spans="2:5" x14ac:dyDescent="0.2">
      <c r="B1" s="20" t="s">
        <v>6</v>
      </c>
    </row>
    <row r="2" spans="2:5" x14ac:dyDescent="0.2">
      <c r="B2" s="20" t="s">
        <v>129</v>
      </c>
    </row>
    <row r="3" spans="2:5" x14ac:dyDescent="0.2">
      <c r="B3" s="20" t="s">
        <v>128</v>
      </c>
    </row>
    <row r="6" spans="2:5" x14ac:dyDescent="0.2">
      <c r="B6" s="27" t="s">
        <v>93</v>
      </c>
      <c r="C6" s="32"/>
      <c r="D6" s="32"/>
      <c r="E6" s="32"/>
    </row>
    <row r="7" spans="2:5" s="33" customFormat="1" x14ac:dyDescent="0.2">
      <c r="B7" s="28"/>
      <c r="C7" s="28" t="s">
        <v>0</v>
      </c>
      <c r="D7" s="29" t="s">
        <v>1</v>
      </c>
      <c r="E7" s="28" t="s">
        <v>2</v>
      </c>
    </row>
    <row r="8" spans="2:5" x14ac:dyDescent="0.2">
      <c r="B8" s="30" t="s">
        <v>3</v>
      </c>
      <c r="C8" s="62">
        <v>0.50880000000000003</v>
      </c>
      <c r="D8" s="63">
        <v>4.9200000000000001E-2</v>
      </c>
      <c r="E8" s="69">
        <f>C8*D8</f>
        <v>2.5032960000000003E-2</v>
      </c>
    </row>
    <row r="9" spans="2:5" x14ac:dyDescent="0.2">
      <c r="B9" s="30" t="s">
        <v>4</v>
      </c>
      <c r="C9" s="62">
        <v>2.0000000000000001E-4</v>
      </c>
      <c r="D9" s="63">
        <v>6.7500000000000004E-2</v>
      </c>
      <c r="E9" s="69">
        <f>C9*D9</f>
        <v>1.3500000000000001E-5</v>
      </c>
    </row>
    <row r="10" spans="2:5" x14ac:dyDescent="0.2">
      <c r="B10" s="31" t="s">
        <v>5</v>
      </c>
      <c r="C10" s="64">
        <v>0.49099999999999999</v>
      </c>
      <c r="D10" s="65">
        <v>9.5000000000000001E-2</v>
      </c>
      <c r="E10" s="70">
        <f>C10*D10</f>
        <v>4.6644999999999999E-2</v>
      </c>
    </row>
    <row r="11" spans="2:5" x14ac:dyDescent="0.2">
      <c r="E11" s="71">
        <f>SUM(E8:E10)</f>
        <v>7.1691459999999999E-2</v>
      </c>
    </row>
    <row r="16" spans="2:5" x14ac:dyDescent="0.2">
      <c r="B16" s="21" t="s">
        <v>91</v>
      </c>
      <c r="C16" s="34"/>
    </row>
    <row r="17" spans="2:6" x14ac:dyDescent="0.2">
      <c r="B17" s="15" t="s">
        <v>62</v>
      </c>
      <c r="D17" s="22">
        <v>1</v>
      </c>
    </row>
    <row r="18" spans="2:6" x14ac:dyDescent="0.2">
      <c r="D18" s="22"/>
    </row>
    <row r="19" spans="2:6" x14ac:dyDescent="0.2">
      <c r="B19" s="15" t="s">
        <v>85</v>
      </c>
      <c r="D19" s="22"/>
    </row>
    <row r="20" spans="2:6" x14ac:dyDescent="0.2">
      <c r="B20" s="15" t="s">
        <v>86</v>
      </c>
      <c r="D20" s="66">
        <v>5.1435834186224598E-3</v>
      </c>
      <c r="F20" s="39"/>
    </row>
    <row r="21" spans="2:6" x14ac:dyDescent="0.2">
      <c r="B21" s="15" t="s">
        <v>84</v>
      </c>
      <c r="D21" s="66">
        <v>2E-3</v>
      </c>
    </row>
    <row r="22" spans="2:6" x14ac:dyDescent="0.2">
      <c r="B22" s="15" t="s">
        <v>105</v>
      </c>
      <c r="D22" s="66">
        <v>3.95E-2</v>
      </c>
    </row>
    <row r="23" spans="2:6" x14ac:dyDescent="0.2">
      <c r="B23" s="15" t="s">
        <v>87</v>
      </c>
      <c r="D23" s="66">
        <v>0</v>
      </c>
    </row>
    <row r="24" spans="2:6" x14ac:dyDescent="0.2">
      <c r="B24" s="15" t="s">
        <v>88</v>
      </c>
      <c r="D24" s="65">
        <v>0</v>
      </c>
    </row>
    <row r="25" spans="2:6" x14ac:dyDescent="0.2">
      <c r="D25" s="22"/>
    </row>
    <row r="26" spans="2:6" x14ac:dyDescent="0.2">
      <c r="B26" s="15" t="s">
        <v>89</v>
      </c>
      <c r="D26" s="35">
        <f>D17-SUM(D19:D24)</f>
        <v>0.95335641658137749</v>
      </c>
    </row>
    <row r="27" spans="2:6" x14ac:dyDescent="0.2">
      <c r="D27" s="22"/>
    </row>
    <row r="28" spans="2:6" x14ac:dyDescent="0.2">
      <c r="B28" s="15" t="s">
        <v>92</v>
      </c>
      <c r="D28" s="23">
        <v>0</v>
      </c>
    </row>
    <row r="29" spans="2:6" x14ac:dyDescent="0.2">
      <c r="D29" s="22"/>
    </row>
    <row r="30" spans="2:6" x14ac:dyDescent="0.2">
      <c r="B30" s="15" t="s">
        <v>89</v>
      </c>
      <c r="D30" s="35">
        <f>D26-D28</f>
        <v>0.95335641658137749</v>
      </c>
    </row>
    <row r="31" spans="2:6" x14ac:dyDescent="0.2">
      <c r="D31" s="22"/>
    </row>
    <row r="32" spans="2:6" x14ac:dyDescent="0.2">
      <c r="B32" s="15" t="s">
        <v>108</v>
      </c>
      <c r="D32" s="23">
        <f>D30*0.21</f>
        <v>0.20020484748208928</v>
      </c>
    </row>
    <row r="33" spans="2:4" x14ac:dyDescent="0.2">
      <c r="D33" s="36"/>
    </row>
    <row r="34" spans="2:4" ht="13.5" thickBot="1" x14ac:dyDescent="0.25">
      <c r="B34" s="15" t="s">
        <v>90</v>
      </c>
      <c r="D34" s="37">
        <f>ROUND(D30-D32,5)</f>
        <v>0.75314999999999999</v>
      </c>
    </row>
    <row r="35" spans="2:4" ht="13.5" thickTop="1" x14ac:dyDescent="0.2">
      <c r="D35" s="38"/>
    </row>
  </sheetData>
  <phoneticPr fontId="3" type="noConversion"/>
  <pageMargins left="0.5" right="0.5" top="1" bottom="0.5" header="0.5" footer="0.5"/>
  <pageSetup orientation="portrait" r:id="rId1"/>
  <headerFooter alignWithMargins="0">
    <oddHeader>&amp;LWA UE-210532
Bench Request 2&amp;R&amp;"Arial,Bold"Attachment Bench Request 2-4</oddHeader>
    <oddFooter>&amp;L&amp;F (&amp;A)&amp;Cpage &amp;P of &amp;N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FDB890DE267284EA2E995D4D4EF8915" ma:contentTypeVersion="44" ma:contentTypeDescription="" ma:contentTypeScope="" ma:versionID="8141efba68ebf9c44247529df6014db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 - Bench Request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2021-07-01T07:00:00+00:00</OpenedDate>
    <SignificantOrder xmlns="dc463f71-b30c-4ab2-9473-d307f9d35888">false</SignificantOrder>
    <Date1 xmlns="dc463f71-b30c-4ab2-9473-d307f9d35888">2021-12-29T08:00:00+00:00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210532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D9F1BF5-E2B9-4BB2-A977-B6AAD52C7197}"/>
</file>

<file path=customXml/itemProps2.xml><?xml version="1.0" encoding="utf-8"?>
<ds:datastoreItem xmlns:ds="http://schemas.openxmlformats.org/officeDocument/2006/customXml" ds:itemID="{0315CF7E-F3AE-437D-854B-9A184D0712B8}"/>
</file>

<file path=customXml/itemProps3.xml><?xml version="1.0" encoding="utf-8"?>
<ds:datastoreItem xmlns:ds="http://schemas.openxmlformats.org/officeDocument/2006/customXml" ds:itemID="{BB7AD8CC-D58F-4AE5-9C40-D7CA490E0ED5}"/>
</file>

<file path=customXml/itemProps4.xml><?xml version="1.0" encoding="utf-8"?>
<ds:datastoreItem xmlns:ds="http://schemas.openxmlformats.org/officeDocument/2006/customXml" ds:itemID="{C1305F3F-8C3F-4281-8EB1-2B08648173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21</vt:i4>
      </vt:variant>
    </vt:vector>
  </HeadingPairs>
  <TitlesOfParts>
    <vt:vector size="25" baseType="lpstr">
      <vt:lpstr>Results</vt:lpstr>
      <vt:lpstr>Price Change</vt:lpstr>
      <vt:lpstr>Adjustments</vt:lpstr>
      <vt:lpstr>Variables</vt:lpstr>
      <vt:lpstr>Cost_Debt</vt:lpstr>
      <vt:lpstr>Cost_equity</vt:lpstr>
      <vt:lpstr>Cost_pref</vt:lpstr>
      <vt:lpstr>gross_up_factor</vt:lpstr>
      <vt:lpstr>Overall_ROR</vt:lpstr>
      <vt:lpstr>Percent_common</vt:lpstr>
      <vt:lpstr>Percent_debt</vt:lpstr>
      <vt:lpstr>Percent_pref</vt:lpstr>
      <vt:lpstr>Adjustments!Print_Area</vt:lpstr>
      <vt:lpstr>'Price Change'!Print_Area</vt:lpstr>
      <vt:lpstr>Results!Print_Area</vt:lpstr>
      <vt:lpstr>Adjustments!Print_Titles</vt:lpstr>
      <vt:lpstr>Unadj_Op_revenue</vt:lpstr>
      <vt:lpstr>Unadj_rate_base</vt:lpstr>
      <vt:lpstr>Unadj_ROE</vt:lpstr>
      <vt:lpstr>uncollectible_perc</vt:lpstr>
      <vt:lpstr>WA_rev_tax_perc</vt:lpstr>
      <vt:lpstr>Weighted_cost_debt</vt:lpstr>
      <vt:lpstr>Weighted_cost_equity</vt:lpstr>
      <vt:lpstr>Weighted_cost_pref</vt:lpstr>
      <vt:lpstr>WUTC_reg_fee_perc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2021-12-28T23:11:52Z</dcterms:created>
  <dcterms:modified xsi:type="dcterms:W3CDTF">2021-12-29T18:44:42Z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0x0101006E56B4D1795A2E4DB2F0B01679ED314A002FDB890DE267284EA2E995D4D4EF8915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