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ept\Rates\WA Rate Case 2019\Testimony\Parvinen\"/>
    </mc:Choice>
  </mc:AlternateContent>
  <xr:revisionPtr revIDLastSave="0" documentId="13_ncr:1_{E0883546-4B68-4E77-A42D-5EB9489E67F0}" xr6:coauthVersionLast="36" xr6:coauthVersionMax="36" xr10:uidLastSave="{00000000-0000-0000-0000-000000000000}"/>
  <bookViews>
    <workbookView xWindow="0" yWindow="0" windowWidth="28800" windowHeight="12225" activeTab="1" xr2:uid="{00000000-000D-0000-FFFF-FFFF00000000}"/>
  </bookViews>
  <sheets>
    <sheet name="Cover Page MPP-2" sheetId="18" r:id="rId1"/>
    <sheet name="Exh MCP-2 Working Cap Summary" sheetId="16" r:id="rId2"/>
    <sheet name="Workpaper - Support Documents&gt;" sheetId="20" r:id="rId3"/>
    <sheet name="Index" sheetId="19" r:id="rId4"/>
    <sheet name="Working Capital (AMA)" sheetId="1" r:id="rId5"/>
    <sheet name="Working Capital (EOP)" sheetId="2" r:id="rId6"/>
    <sheet name="Working Capital (Nov)" sheetId="3" r:id="rId7"/>
    <sheet name="Working Capital (Oct)" sheetId="7" r:id="rId8"/>
    <sheet name="Working Capital (Sept)" sheetId="8" r:id="rId9"/>
    <sheet name="Working Capital (Aug)" sheetId="9" r:id="rId10"/>
    <sheet name="Working Capital (July)" sheetId="10" r:id="rId11"/>
    <sheet name="Working Capital (June)" sheetId="11" r:id="rId12"/>
    <sheet name="Working Capital (May)" sheetId="4" r:id="rId13"/>
    <sheet name="Working Capital (Apr)" sheetId="5" r:id="rId14"/>
    <sheet name="Working Capital (Mar)" sheetId="12" r:id="rId15"/>
    <sheet name="Working Capital (Feb)" sheetId="13" r:id="rId16"/>
    <sheet name="Working Capital (Jan 2018)" sheetId="14" r:id="rId17"/>
    <sheet name="Working Capital (Dec 2017)" sheetId="17" r:id="rId18"/>
    <sheet name="Working Capital (Jan 2019)" sheetId="15" r:id="rId19"/>
  </sheets>
  <externalReferences>
    <externalReference r:id="rId20"/>
  </externalReferences>
  <definedNames>
    <definedName name="_xlnm.Print_Titles" localSheetId="4">'Working Capital (AMA)'!$A:$A,'Working Capital (AMA)'!$1:$10</definedName>
    <definedName name="_xlnm.Print_Titles" localSheetId="13">'Working Capital (Apr)'!$A:$A,'Working Capital (Apr)'!$1:$10</definedName>
    <definedName name="_xlnm.Print_Titles" localSheetId="9">'Working Capital (Aug)'!$A:$A,'Working Capital (Aug)'!$1:$10</definedName>
    <definedName name="_xlnm.Print_Titles" localSheetId="17">'Working Capital (Dec 2017)'!$A:$A,'Working Capital (Dec 2017)'!$1:$10</definedName>
    <definedName name="_xlnm.Print_Titles" localSheetId="5">'Working Capital (EOP)'!$A:$A,'Working Capital (EOP)'!$1:$10</definedName>
    <definedName name="_xlnm.Print_Titles" localSheetId="15">'Working Capital (Feb)'!$A:$A,'Working Capital (Feb)'!$1:$10</definedName>
    <definedName name="_xlnm.Print_Titles" localSheetId="16">'Working Capital (Jan 2018)'!$A:$A,'Working Capital (Jan 2018)'!$1:$10</definedName>
    <definedName name="_xlnm.Print_Titles" localSheetId="18">'Working Capital (Jan 2019)'!$A:$A,'Working Capital (Jan 2019)'!$1:$7</definedName>
    <definedName name="_xlnm.Print_Titles" localSheetId="10">'Working Capital (July)'!$A:$A,'Working Capital (July)'!$1:$10</definedName>
    <definedName name="_xlnm.Print_Titles" localSheetId="11">'Working Capital (June)'!$A:$A,'Working Capital (June)'!$1:$10</definedName>
    <definedName name="_xlnm.Print_Titles" localSheetId="14">'Working Capital (Mar)'!$A:$A,'Working Capital (Mar)'!$1:$10</definedName>
    <definedName name="_xlnm.Print_Titles" localSheetId="12">'Working Capital (May)'!$A:$A,'Working Capital (May)'!$1:$10</definedName>
    <definedName name="_xlnm.Print_Titles" localSheetId="6">'Working Capital (Nov)'!$A:$A,'Working Capital (Nov)'!$1:$10</definedName>
    <definedName name="_xlnm.Print_Titles" localSheetId="7">'Working Capital (Oct)'!$A:$A,'Working Capital (Oct)'!$1:$10</definedName>
    <definedName name="_xlnm.Print_Titles" localSheetId="8">'Working Capital (Sept)'!$A:$A,'Working Capital (Sept)'!$1:$10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0" i="19" l="1"/>
  <c r="A21" i="19" s="1"/>
  <c r="A22" i="19" s="1"/>
  <c r="A23" i="19" s="1"/>
  <c r="A24" i="19" s="1"/>
  <c r="A25" i="19" s="1"/>
  <c r="A26" i="19" s="1"/>
  <c r="A27" i="19" s="1"/>
  <c r="A13" i="19"/>
  <c r="A14" i="19" s="1"/>
  <c r="A15" i="19" s="1"/>
  <c r="A16" i="19" s="1"/>
  <c r="A17" i="19" s="1"/>
  <c r="A18" i="19" s="1"/>
  <c r="S633" i="14" l="1"/>
  <c r="S631" i="14"/>
  <c r="S630" i="14"/>
  <c r="S629" i="14"/>
  <c r="S628" i="14"/>
  <c r="S627" i="14"/>
  <c r="S626" i="14"/>
  <c r="S625" i="14"/>
  <c r="S624" i="14"/>
  <c r="S623" i="14"/>
  <c r="S622" i="14"/>
  <c r="S621" i="14"/>
  <c r="S620" i="14"/>
  <c r="S618" i="14"/>
  <c r="S617" i="14"/>
  <c r="S616" i="14"/>
  <c r="S615" i="14"/>
  <c r="S614" i="14"/>
  <c r="S613" i="14"/>
  <c r="S612" i="14"/>
  <c r="S611" i="14"/>
  <c r="S610" i="14"/>
  <c r="S609" i="14"/>
  <c r="S608" i="14"/>
  <c r="S607" i="14"/>
  <c r="S606" i="14"/>
  <c r="S605" i="14"/>
  <c r="S604" i="14"/>
  <c r="S603" i="14"/>
  <c r="S602" i="14"/>
  <c r="S601" i="14"/>
  <c r="S600" i="14"/>
  <c r="S599" i="14"/>
  <c r="S598" i="14"/>
  <c r="S597" i="14"/>
  <c r="S596" i="14"/>
  <c r="S595" i="14"/>
  <c r="S594" i="14"/>
  <c r="S593" i="14"/>
  <c r="S592" i="14"/>
  <c r="S591" i="14"/>
  <c r="S590" i="14"/>
  <c r="S589" i="14"/>
  <c r="S588" i="14"/>
  <c r="S587" i="14"/>
  <c r="S586" i="14"/>
  <c r="S585" i="14"/>
  <c r="S584" i="14"/>
  <c r="S583" i="14"/>
  <c r="S582" i="14"/>
  <c r="S581" i="14"/>
  <c r="S580" i="14"/>
  <c r="S579" i="14"/>
  <c r="S578" i="14"/>
  <c r="S577" i="14"/>
  <c r="S576" i="14"/>
  <c r="S575" i="14"/>
  <c r="S574" i="14"/>
  <c r="S573" i="14"/>
  <c r="S572" i="14"/>
  <c r="S571" i="14"/>
  <c r="S570" i="14"/>
  <c r="S569" i="14"/>
  <c r="S568" i="14"/>
  <c r="S567" i="14"/>
  <c r="S566" i="14"/>
  <c r="S565" i="14"/>
  <c r="S564" i="14"/>
  <c r="S563" i="14"/>
  <c r="S562" i="14"/>
  <c r="S561" i="14"/>
  <c r="S560" i="14"/>
  <c r="S559" i="14"/>
  <c r="S558" i="14"/>
  <c r="S557" i="14"/>
  <c r="S556" i="14"/>
  <c r="S555" i="14"/>
  <c r="S554" i="14"/>
  <c r="S553" i="14"/>
  <c r="S552" i="14"/>
  <c r="S550" i="14"/>
  <c r="S549" i="14"/>
  <c r="S548" i="14"/>
  <c r="S547" i="14"/>
  <c r="S546" i="14"/>
  <c r="S545" i="14"/>
  <c r="S544" i="14"/>
  <c r="S543" i="14"/>
  <c r="S542" i="14"/>
  <c r="S541" i="14"/>
  <c r="S540" i="14"/>
  <c r="S539" i="14"/>
  <c r="S538" i="14"/>
  <c r="S537" i="14"/>
  <c r="S536" i="14"/>
  <c r="S535" i="14"/>
  <c r="S534" i="14"/>
  <c r="S533" i="14"/>
  <c r="S532" i="14"/>
  <c r="S531" i="14"/>
  <c r="S530" i="14"/>
  <c r="S529" i="14"/>
  <c r="S527" i="14"/>
  <c r="S526" i="14"/>
  <c r="S525" i="14"/>
  <c r="S524" i="14"/>
  <c r="S523" i="14"/>
  <c r="S522" i="14"/>
  <c r="S521" i="14"/>
  <c r="S520" i="14"/>
  <c r="S519" i="14"/>
  <c r="S518" i="14"/>
  <c r="S517" i="14"/>
  <c r="S516" i="14"/>
  <c r="S515" i="14"/>
  <c r="S514" i="14"/>
  <c r="S513" i="14"/>
  <c r="S512" i="14"/>
  <c r="S511" i="14"/>
  <c r="S510" i="14"/>
  <c r="S509" i="14"/>
  <c r="S508" i="14"/>
  <c r="S507" i="14"/>
  <c r="S506" i="14"/>
  <c r="S505" i="14"/>
  <c r="S504" i="14"/>
  <c r="S503" i="14"/>
  <c r="S502" i="14"/>
  <c r="S501" i="14"/>
  <c r="S500" i="14"/>
  <c r="S499" i="14"/>
  <c r="S498" i="14"/>
  <c r="S497" i="14"/>
  <c r="S496" i="14"/>
  <c r="S495" i="14"/>
  <c r="S493" i="14"/>
  <c r="S492" i="14"/>
  <c r="S491" i="14"/>
  <c r="S490" i="14"/>
  <c r="S489" i="14"/>
  <c r="S488" i="14"/>
  <c r="S487" i="14"/>
  <c r="S486" i="14"/>
  <c r="S485" i="14"/>
  <c r="S484" i="14"/>
  <c r="S483" i="14"/>
  <c r="S482" i="14"/>
  <c r="S481" i="14"/>
  <c r="S480" i="14"/>
  <c r="S479" i="14"/>
  <c r="S478" i="14"/>
  <c r="S477" i="14"/>
  <c r="S476" i="14"/>
  <c r="S475" i="14"/>
  <c r="S474" i="14"/>
  <c r="S473" i="14"/>
  <c r="S472" i="14"/>
  <c r="S471" i="14"/>
  <c r="S470" i="14"/>
  <c r="S469" i="14"/>
  <c r="S468" i="14"/>
  <c r="S467" i="14"/>
  <c r="S466" i="14"/>
  <c r="S465" i="14"/>
  <c r="S464" i="14"/>
  <c r="S463" i="14"/>
  <c r="S462" i="14"/>
  <c r="S461" i="14"/>
  <c r="S460" i="14"/>
  <c r="S459" i="14"/>
  <c r="S458" i="14"/>
  <c r="S457" i="14"/>
  <c r="S456" i="14"/>
  <c r="S455" i="14"/>
  <c r="S454" i="14"/>
  <c r="S453" i="14"/>
  <c r="S452" i="14"/>
  <c r="S451" i="14"/>
  <c r="S450" i="14"/>
  <c r="S449" i="14"/>
  <c r="S448" i="14"/>
  <c r="S447" i="14"/>
  <c r="S446" i="14"/>
  <c r="S445" i="14"/>
  <c r="S444" i="14"/>
  <c r="S443" i="14"/>
  <c r="S442" i="14"/>
  <c r="S441" i="14"/>
  <c r="S440" i="14"/>
  <c r="S439" i="14"/>
  <c r="S438" i="14"/>
  <c r="S437" i="14"/>
  <c r="S436" i="14"/>
  <c r="S435" i="14"/>
  <c r="S434" i="14"/>
  <c r="S433" i="14"/>
  <c r="S432" i="14"/>
  <c r="S431" i="14"/>
  <c r="S430" i="14"/>
  <c r="S429" i="14"/>
  <c r="S428" i="14"/>
  <c r="S427" i="14"/>
  <c r="S426" i="14"/>
  <c r="S425" i="14"/>
  <c r="S424" i="14"/>
  <c r="S423" i="14"/>
  <c r="S422" i="14"/>
  <c r="S421" i="14"/>
  <c r="S420" i="14"/>
  <c r="S419" i="14"/>
  <c r="S418" i="14"/>
  <c r="S417" i="14"/>
  <c r="S415" i="14"/>
  <c r="S413" i="14"/>
  <c r="S412" i="14"/>
  <c r="S411" i="14"/>
  <c r="S410" i="14"/>
  <c r="S409" i="14"/>
  <c r="S407" i="14"/>
  <c r="S406" i="14"/>
  <c r="S405" i="14"/>
  <c r="S404" i="14"/>
  <c r="S403" i="14"/>
  <c r="S402" i="14"/>
  <c r="S401" i="14"/>
  <c r="S400" i="14"/>
  <c r="S399" i="14"/>
  <c r="S398" i="14"/>
  <c r="S397" i="14"/>
  <c r="S396" i="14"/>
  <c r="S395" i="14"/>
  <c r="S394" i="14"/>
  <c r="S393" i="14"/>
  <c r="S392" i="14"/>
  <c r="S391" i="14"/>
  <c r="S390" i="14"/>
  <c r="S389" i="14"/>
  <c r="S388" i="14"/>
  <c r="S387" i="14"/>
  <c r="S386" i="14"/>
  <c r="S385" i="14"/>
  <c r="S384" i="14"/>
  <c r="S383" i="14"/>
  <c r="S382" i="14"/>
  <c r="S380" i="14"/>
  <c r="S379" i="14"/>
  <c r="S378" i="14"/>
  <c r="S377" i="14"/>
  <c r="S376" i="14"/>
  <c r="S375" i="14"/>
  <c r="S374" i="14"/>
  <c r="S373" i="14"/>
  <c r="S372" i="14"/>
  <c r="S371" i="14"/>
  <c r="S370" i="14"/>
  <c r="S369" i="14"/>
  <c r="S368" i="14"/>
  <c r="S367" i="14"/>
  <c r="S365" i="14"/>
  <c r="S364" i="14"/>
  <c r="S363" i="14"/>
  <c r="S362" i="14"/>
  <c r="S361" i="14"/>
  <c r="S360" i="14"/>
  <c r="S359" i="14"/>
  <c r="S358" i="14"/>
  <c r="S357" i="14"/>
  <c r="S356" i="14"/>
  <c r="S355" i="14"/>
  <c r="S353" i="14"/>
  <c r="S351" i="14"/>
  <c r="S350" i="14"/>
  <c r="S348" i="14"/>
  <c r="S347" i="14"/>
  <c r="S346" i="14"/>
  <c r="S345" i="14"/>
  <c r="S344" i="14"/>
  <c r="S343" i="14"/>
  <c r="S342" i="14"/>
  <c r="S341" i="14"/>
  <c r="S340" i="14"/>
  <c r="S339" i="14"/>
  <c r="S338" i="14"/>
  <c r="S337" i="14"/>
  <c r="S335" i="14"/>
  <c r="S334" i="14"/>
  <c r="S333" i="14"/>
  <c r="S332" i="14"/>
  <c r="S331" i="14"/>
  <c r="S330" i="14"/>
  <c r="S329" i="14"/>
  <c r="S328" i="14"/>
  <c r="S327" i="14"/>
  <c r="S326" i="14"/>
  <c r="S325" i="14"/>
  <c r="S324" i="14"/>
  <c r="S323" i="14"/>
  <c r="S322" i="14"/>
  <c r="S321" i="14"/>
  <c r="S320" i="14"/>
  <c r="S319" i="14"/>
  <c r="S318" i="14"/>
  <c r="S317" i="14"/>
  <c r="S316" i="14"/>
  <c r="S315" i="14"/>
  <c r="S314" i="14"/>
  <c r="S312" i="14"/>
  <c r="S311" i="14"/>
  <c r="S310" i="14"/>
  <c r="S309" i="14"/>
  <c r="S308" i="14"/>
  <c r="S307" i="14"/>
  <c r="S306" i="14"/>
  <c r="S305" i="14"/>
  <c r="S304" i="14"/>
  <c r="S303" i="14"/>
  <c r="S302" i="14"/>
  <c r="S301" i="14"/>
  <c r="S300" i="14"/>
  <c r="S298" i="14"/>
  <c r="S297" i="14"/>
  <c r="S296" i="14"/>
  <c r="S295" i="14"/>
  <c r="S293" i="14"/>
  <c r="S292" i="14"/>
  <c r="S291" i="14"/>
  <c r="S290" i="14"/>
  <c r="S289" i="14"/>
  <c r="S288" i="14"/>
  <c r="S287" i="14"/>
  <c r="S286" i="14"/>
  <c r="S285" i="14"/>
  <c r="S284" i="14"/>
  <c r="S283" i="14"/>
  <c r="S282" i="14"/>
  <c r="S281" i="14"/>
  <c r="S280" i="14"/>
  <c r="S279" i="14"/>
  <c r="S278" i="14"/>
  <c r="S277" i="14"/>
  <c r="S276" i="14"/>
  <c r="S275" i="14"/>
  <c r="S273" i="14"/>
  <c r="S272" i="14"/>
  <c r="S271" i="14"/>
  <c r="S270" i="14"/>
  <c r="S269" i="14"/>
  <c r="S267" i="14"/>
  <c r="S266" i="14"/>
  <c r="S265" i="14"/>
  <c r="S264" i="14"/>
  <c r="S263" i="14"/>
  <c r="S262" i="14"/>
  <c r="S261" i="14"/>
  <c r="S260" i="14"/>
  <c r="S259" i="14"/>
  <c r="S258" i="14"/>
  <c r="S257" i="14"/>
  <c r="S256" i="14"/>
  <c r="S255" i="14"/>
  <c r="S254" i="14"/>
  <c r="S253" i="14"/>
  <c r="S252" i="14"/>
  <c r="S251" i="14"/>
  <c r="S250" i="14"/>
  <c r="S249" i="14"/>
  <c r="S248" i="14"/>
  <c r="S247" i="14"/>
  <c r="S246" i="14"/>
  <c r="S245" i="14"/>
  <c r="S244" i="14"/>
  <c r="S243" i="14"/>
  <c r="S242" i="14"/>
  <c r="S241" i="14"/>
  <c r="S240" i="14"/>
  <c r="S239" i="14"/>
  <c r="S238" i="14"/>
  <c r="S237" i="14"/>
  <c r="S236" i="14"/>
  <c r="S235" i="14"/>
  <c r="S234" i="14"/>
  <c r="S233" i="14"/>
  <c r="S232" i="14"/>
  <c r="S231" i="14"/>
  <c r="S230" i="14"/>
  <c r="S229" i="14"/>
  <c r="S228" i="14"/>
  <c r="S227" i="14"/>
  <c r="S226" i="14"/>
  <c r="S225" i="14"/>
  <c r="S224" i="14"/>
  <c r="S223" i="14"/>
  <c r="S222" i="14"/>
  <c r="S221" i="14"/>
  <c r="S220" i="14"/>
  <c r="S219" i="14"/>
  <c r="S218" i="14"/>
  <c r="S217" i="14"/>
  <c r="S216" i="14"/>
  <c r="S215" i="14"/>
  <c r="S214" i="14"/>
  <c r="S213" i="14"/>
  <c r="S212" i="14"/>
  <c r="S211" i="14"/>
  <c r="S210" i="14"/>
  <c r="S208" i="14"/>
  <c r="S207" i="14"/>
  <c r="S205" i="14"/>
  <c r="S204" i="14"/>
  <c r="S203" i="14"/>
  <c r="S202" i="14"/>
  <c r="S201" i="14"/>
  <c r="S200" i="14"/>
  <c r="S199" i="14"/>
  <c r="S198" i="14"/>
  <c r="S197" i="14"/>
  <c r="S196" i="14"/>
  <c r="S195" i="14"/>
  <c r="S194" i="14"/>
  <c r="S193" i="14"/>
  <c r="S192" i="14"/>
  <c r="S191" i="14"/>
  <c r="S190" i="14"/>
  <c r="S189" i="14"/>
  <c r="S188" i="14"/>
  <c r="S187" i="14"/>
  <c r="S186" i="14"/>
  <c r="S185" i="14"/>
  <c r="S184" i="14"/>
  <c r="S183" i="14"/>
  <c r="S182" i="14"/>
  <c r="S181" i="14"/>
  <c r="S180" i="14"/>
  <c r="S179" i="14"/>
  <c r="S178" i="14"/>
  <c r="S177" i="14"/>
  <c r="S176" i="14"/>
  <c r="S175" i="14"/>
  <c r="S174" i="14"/>
  <c r="S173" i="14"/>
  <c r="S171" i="14"/>
  <c r="S170" i="14"/>
  <c r="S169" i="14"/>
  <c r="S168" i="14"/>
  <c r="S167" i="14"/>
  <c r="S166" i="14"/>
  <c r="S165" i="14"/>
  <c r="S164" i="14"/>
  <c r="S163" i="14"/>
  <c r="S162" i="14"/>
  <c r="S161" i="14"/>
  <c r="S159" i="14"/>
  <c r="S158" i="14"/>
  <c r="S157" i="14"/>
  <c r="S156" i="14"/>
  <c r="S155" i="14"/>
  <c r="S154" i="14"/>
  <c r="S153" i="14"/>
  <c r="S152" i="14"/>
  <c r="S151" i="14"/>
  <c r="S150" i="14"/>
  <c r="S149" i="14"/>
  <c r="S148" i="14"/>
  <c r="S147" i="14"/>
  <c r="S146" i="14"/>
  <c r="S145" i="14"/>
  <c r="S144" i="14"/>
  <c r="S143" i="14"/>
  <c r="S141" i="14"/>
  <c r="S140" i="14"/>
  <c r="S139" i="14"/>
  <c r="S138" i="14"/>
  <c r="S137" i="14"/>
  <c r="S136" i="14"/>
  <c r="S135" i="14"/>
  <c r="S134" i="14"/>
  <c r="S133" i="14"/>
  <c r="S132" i="14"/>
  <c r="S131" i="14"/>
  <c r="S130" i="14"/>
  <c r="S129" i="14"/>
  <c r="S128" i="14"/>
  <c r="S127" i="14"/>
  <c r="S126" i="14"/>
  <c r="S125" i="14"/>
  <c r="S124" i="14"/>
  <c r="S123" i="14"/>
  <c r="S122" i="14"/>
  <c r="S121" i="14"/>
  <c r="S120" i="14"/>
  <c r="S119" i="14"/>
  <c r="S118" i="14"/>
  <c r="S117" i="14"/>
  <c r="S115" i="14"/>
  <c r="S113" i="14"/>
  <c r="S112" i="14"/>
  <c r="S111" i="14"/>
  <c r="S110" i="14"/>
  <c r="S109" i="14"/>
  <c r="S108" i="14"/>
  <c r="S107" i="14"/>
  <c r="S106" i="14"/>
  <c r="S105" i="14"/>
  <c r="S104" i="14"/>
  <c r="S103" i="14"/>
  <c r="S102" i="14"/>
  <c r="S101" i="14"/>
  <c r="S100" i="14"/>
  <c r="S99" i="14"/>
  <c r="S98" i="14"/>
  <c r="S97" i="14"/>
  <c r="S96" i="14"/>
  <c r="S95" i="14"/>
  <c r="S94" i="14"/>
  <c r="S92" i="14"/>
  <c r="S91" i="14"/>
  <c r="S90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59" i="14"/>
  <c r="S58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1" i="14"/>
  <c r="S40" i="14"/>
  <c r="S39" i="14"/>
  <c r="S38" i="14"/>
  <c r="S37" i="14"/>
  <c r="S36" i="14"/>
  <c r="S35" i="14"/>
  <c r="S34" i="14"/>
  <c r="S33" i="14"/>
  <c r="S31" i="14"/>
  <c r="S29" i="14"/>
  <c r="S27" i="14"/>
  <c r="S26" i="14"/>
  <c r="S25" i="14"/>
  <c r="S23" i="14"/>
  <c r="S22" i="14"/>
  <c r="S21" i="14"/>
  <c r="S20" i="14"/>
  <c r="S19" i="14"/>
  <c r="S17" i="14"/>
  <c r="S16" i="14"/>
  <c r="S15" i="14"/>
  <c r="S633" i="17"/>
  <c r="R632" i="17"/>
  <c r="Q632" i="17"/>
  <c r="P632" i="17"/>
  <c r="O632" i="17"/>
  <c r="N632" i="17"/>
  <c r="M632" i="17"/>
  <c r="L632" i="17"/>
  <c r="K632" i="17"/>
  <c r="J632" i="17"/>
  <c r="I632" i="17"/>
  <c r="H632" i="17"/>
  <c r="G632" i="17"/>
  <c r="F632" i="17"/>
  <c r="S632" i="17" s="1"/>
  <c r="W631" i="17"/>
  <c r="S631" i="17"/>
  <c r="S630" i="17"/>
  <c r="W630" i="17" s="1"/>
  <c r="S629" i="17"/>
  <c r="W629" i="17" s="1"/>
  <c r="S628" i="17"/>
  <c r="S627" i="17"/>
  <c r="S626" i="17"/>
  <c r="W626" i="17" s="1"/>
  <c r="S625" i="17"/>
  <c r="W625" i="17" s="1"/>
  <c r="S624" i="17"/>
  <c r="S623" i="17"/>
  <c r="W623" i="17" s="1"/>
  <c r="W622" i="17"/>
  <c r="S622" i="17"/>
  <c r="S621" i="17"/>
  <c r="S620" i="17"/>
  <c r="R619" i="17"/>
  <c r="Q619" i="17"/>
  <c r="P619" i="17"/>
  <c r="O619" i="17"/>
  <c r="N619" i="17"/>
  <c r="M619" i="17"/>
  <c r="L619" i="17"/>
  <c r="K619" i="17"/>
  <c r="J619" i="17"/>
  <c r="I619" i="17"/>
  <c r="H619" i="17"/>
  <c r="G619" i="17"/>
  <c r="F619" i="17"/>
  <c r="S619" i="17" s="1"/>
  <c r="S618" i="17"/>
  <c r="S617" i="17"/>
  <c r="S616" i="17"/>
  <c r="W616" i="17" s="1"/>
  <c r="S615" i="17"/>
  <c r="W615" i="17" s="1"/>
  <c r="S614" i="17"/>
  <c r="S613" i="17"/>
  <c r="S612" i="17"/>
  <c r="W612" i="17" s="1"/>
  <c r="W611" i="17"/>
  <c r="S611" i="17"/>
  <c r="S610" i="17"/>
  <c r="S609" i="17"/>
  <c r="S608" i="17"/>
  <c r="S607" i="17"/>
  <c r="S606" i="17"/>
  <c r="S605" i="17"/>
  <c r="S604" i="17"/>
  <c r="S603" i="17"/>
  <c r="W603" i="17" s="1"/>
  <c r="S602" i="17"/>
  <c r="S601" i="17"/>
  <c r="S600" i="17"/>
  <c r="W600" i="17" s="1"/>
  <c r="S599" i="17"/>
  <c r="W599" i="17" s="1"/>
  <c r="S598" i="17"/>
  <c r="W598" i="17" s="1"/>
  <c r="S597" i="17"/>
  <c r="S596" i="17"/>
  <c r="W596" i="17" s="1"/>
  <c r="W595" i="17"/>
  <c r="S595" i="17"/>
  <c r="S594" i="17"/>
  <c r="S593" i="17"/>
  <c r="S592" i="17"/>
  <c r="S591" i="17"/>
  <c r="W591" i="17" s="1"/>
  <c r="S590" i="17"/>
  <c r="W590" i="17" s="1"/>
  <c r="S589" i="17"/>
  <c r="W589" i="17" s="1"/>
  <c r="S588" i="17"/>
  <c r="W588" i="17" s="1"/>
  <c r="S587" i="17"/>
  <c r="W587" i="17" s="1"/>
  <c r="S586" i="17"/>
  <c r="W586" i="17" s="1"/>
  <c r="S585" i="17"/>
  <c r="S584" i="17"/>
  <c r="W584" i="17" s="1"/>
  <c r="S583" i="17"/>
  <c r="W583" i="17" s="1"/>
  <c r="S582" i="17"/>
  <c r="W581" i="17"/>
  <c r="S581" i="17"/>
  <c r="S580" i="17"/>
  <c r="S579" i="17"/>
  <c r="W579" i="17" s="1"/>
  <c r="S578" i="17"/>
  <c r="S577" i="17"/>
  <c r="S576" i="17"/>
  <c r="S575" i="17"/>
  <c r="S574" i="17"/>
  <c r="S573" i="17"/>
  <c r="W573" i="17" s="1"/>
  <c r="S572" i="17"/>
  <c r="S571" i="17"/>
  <c r="W571" i="17" s="1"/>
  <c r="S570" i="17"/>
  <c r="S569" i="17"/>
  <c r="S568" i="17"/>
  <c r="W568" i="17" s="1"/>
  <c r="S567" i="17"/>
  <c r="W567" i="17" s="1"/>
  <c r="S566" i="17"/>
  <c r="W566" i="17" s="1"/>
  <c r="S565" i="17"/>
  <c r="S564" i="17"/>
  <c r="W564" i="17" s="1"/>
  <c r="W563" i="17"/>
  <c r="S563" i="17"/>
  <c r="S562" i="17"/>
  <c r="S561" i="17"/>
  <c r="W560" i="17"/>
  <c r="S560" i="17"/>
  <c r="S559" i="17"/>
  <c r="W559" i="17" s="1"/>
  <c r="S558" i="17"/>
  <c r="W558" i="17" s="1"/>
  <c r="S557" i="17"/>
  <c r="S556" i="17"/>
  <c r="W556" i="17" s="1"/>
  <c r="S555" i="17"/>
  <c r="W555" i="17" s="1"/>
  <c r="S554" i="17"/>
  <c r="W554" i="17" s="1"/>
  <c r="S553" i="17"/>
  <c r="S552" i="17"/>
  <c r="R551" i="17"/>
  <c r="Q551" i="17"/>
  <c r="P551" i="17"/>
  <c r="O551" i="17"/>
  <c r="N551" i="17"/>
  <c r="M551" i="17"/>
  <c r="L551" i="17"/>
  <c r="K551" i="17"/>
  <c r="J551" i="17"/>
  <c r="I551" i="17"/>
  <c r="H551" i="17"/>
  <c r="G551" i="17"/>
  <c r="F551" i="17"/>
  <c r="S551" i="17" s="1"/>
  <c r="S550" i="17"/>
  <c r="V550" i="17" s="1"/>
  <c r="S549" i="17"/>
  <c r="V549" i="17" s="1"/>
  <c r="S548" i="17"/>
  <c r="V548" i="17" s="1"/>
  <c r="S547" i="17"/>
  <c r="V547" i="17" s="1"/>
  <c r="S546" i="17"/>
  <c r="V546" i="17" s="1"/>
  <c r="S545" i="17"/>
  <c r="V545" i="17" s="1"/>
  <c r="S544" i="17"/>
  <c r="V544" i="17" s="1"/>
  <c r="X543" i="17"/>
  <c r="S543" i="17"/>
  <c r="S542" i="17"/>
  <c r="S541" i="17"/>
  <c r="X540" i="17"/>
  <c r="S540" i="17"/>
  <c r="S539" i="17"/>
  <c r="X539" i="17" s="1"/>
  <c r="S538" i="17"/>
  <c r="X538" i="17" s="1"/>
  <c r="S537" i="17"/>
  <c r="X537" i="17" s="1"/>
  <c r="S536" i="17"/>
  <c r="X536" i="17" s="1"/>
  <c r="X535" i="17"/>
  <c r="S535" i="17"/>
  <c r="S534" i="17"/>
  <c r="S533" i="17"/>
  <c r="X532" i="17"/>
  <c r="S532" i="17"/>
  <c r="S531" i="17"/>
  <c r="X531" i="17" s="1"/>
  <c r="S530" i="17"/>
  <c r="X530" i="17" s="1"/>
  <c r="S529" i="17"/>
  <c r="R528" i="17"/>
  <c r="Q528" i="17"/>
  <c r="P528" i="17"/>
  <c r="O528" i="17"/>
  <c r="N528" i="17"/>
  <c r="M528" i="17"/>
  <c r="L528" i="17"/>
  <c r="K528" i="17"/>
  <c r="J528" i="17"/>
  <c r="I528" i="17"/>
  <c r="H528" i="17"/>
  <c r="G528" i="17"/>
  <c r="F528" i="17"/>
  <c r="S527" i="17"/>
  <c r="X527" i="17" s="1"/>
  <c r="S526" i="17"/>
  <c r="V526" i="17" s="1"/>
  <c r="S525" i="17"/>
  <c r="V525" i="17" s="1"/>
  <c r="S524" i="17"/>
  <c r="X524" i="17" s="1"/>
  <c r="S523" i="17"/>
  <c r="X523" i="17" s="1"/>
  <c r="S522" i="17"/>
  <c r="X522" i="17" s="1"/>
  <c r="S521" i="17"/>
  <c r="S520" i="17"/>
  <c r="X519" i="17"/>
  <c r="S519" i="17"/>
  <c r="S518" i="17"/>
  <c r="X518" i="17" s="1"/>
  <c r="S517" i="17"/>
  <c r="S516" i="17"/>
  <c r="S515" i="17"/>
  <c r="X515" i="17" s="1"/>
  <c r="S514" i="17"/>
  <c r="S513" i="17"/>
  <c r="V513" i="17" s="1"/>
  <c r="S512" i="17"/>
  <c r="V512" i="17" s="1"/>
  <c r="V511" i="17"/>
  <c r="S511" i="17"/>
  <c r="S510" i="17"/>
  <c r="V510" i="17" s="1"/>
  <c r="S509" i="17"/>
  <c r="V509" i="17" s="1"/>
  <c r="X508" i="17"/>
  <c r="S508" i="17"/>
  <c r="X507" i="17"/>
  <c r="S507" i="17"/>
  <c r="S506" i="17"/>
  <c r="X506" i="17" s="1"/>
  <c r="S505" i="17"/>
  <c r="X505" i="17" s="1"/>
  <c r="X504" i="17"/>
  <c r="S504" i="17"/>
  <c r="S503" i="17"/>
  <c r="S502" i="17"/>
  <c r="S501" i="17"/>
  <c r="V501" i="17" s="1"/>
  <c r="S500" i="17"/>
  <c r="V500" i="17" s="1"/>
  <c r="S499" i="17"/>
  <c r="V499" i="17" s="1"/>
  <c r="S498" i="17"/>
  <c r="V498" i="17" s="1"/>
  <c r="S497" i="17"/>
  <c r="V497" i="17" s="1"/>
  <c r="V496" i="17"/>
  <c r="S496" i="17"/>
  <c r="S495" i="17"/>
  <c r="R494" i="17"/>
  <c r="Q494" i="17"/>
  <c r="P494" i="17"/>
  <c r="O494" i="17"/>
  <c r="N494" i="17"/>
  <c r="M494" i="17"/>
  <c r="L494" i="17"/>
  <c r="K494" i="17"/>
  <c r="J494" i="17"/>
  <c r="I494" i="17"/>
  <c r="H494" i="17"/>
  <c r="G494" i="17"/>
  <c r="F494" i="17"/>
  <c r="S494" i="17" s="1"/>
  <c r="X493" i="17"/>
  <c r="S493" i="17"/>
  <c r="S492" i="17"/>
  <c r="X492" i="17" s="1"/>
  <c r="S491" i="17"/>
  <c r="X491" i="17" s="1"/>
  <c r="S490" i="17"/>
  <c r="X490" i="17" s="1"/>
  <c r="S489" i="17"/>
  <c r="X489" i="17" s="1"/>
  <c r="S488" i="17"/>
  <c r="X488" i="17" s="1"/>
  <c r="S487" i="17"/>
  <c r="X487" i="17" s="1"/>
  <c r="S486" i="17"/>
  <c r="X486" i="17" s="1"/>
  <c r="S485" i="17"/>
  <c r="X485" i="17" s="1"/>
  <c r="X484" i="17"/>
  <c r="S484" i="17"/>
  <c r="S483" i="17"/>
  <c r="X483" i="17" s="1"/>
  <c r="X482" i="17"/>
  <c r="S482" i="17"/>
  <c r="S481" i="17"/>
  <c r="X481" i="17" s="1"/>
  <c r="S480" i="17"/>
  <c r="X480" i="17" s="1"/>
  <c r="S479" i="17"/>
  <c r="X479" i="17" s="1"/>
  <c r="V478" i="17"/>
  <c r="S478" i="17"/>
  <c r="S477" i="17"/>
  <c r="V477" i="17" s="1"/>
  <c r="V476" i="17"/>
  <c r="S476" i="17"/>
  <c r="S475" i="17"/>
  <c r="V475" i="17" s="1"/>
  <c r="S474" i="17"/>
  <c r="V474" i="17" s="1"/>
  <c r="S473" i="17"/>
  <c r="V473" i="17" s="1"/>
  <c r="S472" i="17"/>
  <c r="V472" i="17" s="1"/>
  <c r="S471" i="17"/>
  <c r="V471" i="17" s="1"/>
  <c r="S470" i="17"/>
  <c r="V470" i="17" s="1"/>
  <c r="V469" i="17"/>
  <c r="S469" i="17"/>
  <c r="S468" i="17"/>
  <c r="V468" i="17" s="1"/>
  <c r="S467" i="17"/>
  <c r="V467" i="17" s="1"/>
  <c r="S466" i="17"/>
  <c r="V466" i="17" s="1"/>
  <c r="S465" i="17"/>
  <c r="V465" i="17" s="1"/>
  <c r="V464" i="17"/>
  <c r="S464" i="17"/>
  <c r="S463" i="17"/>
  <c r="V463" i="17" s="1"/>
  <c r="S462" i="17"/>
  <c r="V462" i="17" s="1"/>
  <c r="V461" i="17"/>
  <c r="S461" i="17"/>
  <c r="S460" i="17"/>
  <c r="V460" i="17" s="1"/>
  <c r="S459" i="17"/>
  <c r="V459" i="17" s="1"/>
  <c r="V458" i="17"/>
  <c r="S458" i="17"/>
  <c r="S457" i="17"/>
  <c r="V457" i="17" s="1"/>
  <c r="S456" i="17"/>
  <c r="V456" i="17" s="1"/>
  <c r="S455" i="17"/>
  <c r="V455" i="17" s="1"/>
  <c r="S454" i="17"/>
  <c r="V454" i="17" s="1"/>
  <c r="S453" i="17"/>
  <c r="V453" i="17" s="1"/>
  <c r="S452" i="17"/>
  <c r="V452" i="17" s="1"/>
  <c r="S451" i="17"/>
  <c r="V451" i="17" s="1"/>
  <c r="S450" i="17"/>
  <c r="V450" i="17" s="1"/>
  <c r="V449" i="17"/>
  <c r="S449" i="17"/>
  <c r="S448" i="17"/>
  <c r="V448" i="17" s="1"/>
  <c r="S447" i="17"/>
  <c r="V447" i="17" s="1"/>
  <c r="S446" i="17"/>
  <c r="V446" i="17" s="1"/>
  <c r="S445" i="17"/>
  <c r="V445" i="17" s="1"/>
  <c r="V444" i="17"/>
  <c r="S444" i="17"/>
  <c r="S443" i="17"/>
  <c r="V443" i="17" s="1"/>
  <c r="S442" i="17"/>
  <c r="X442" i="17" s="1"/>
  <c r="S441" i="17"/>
  <c r="X441" i="17" s="1"/>
  <c r="S440" i="17"/>
  <c r="W440" i="17" s="1"/>
  <c r="S439" i="17"/>
  <c r="V439" i="17" s="1"/>
  <c r="V438" i="17"/>
  <c r="S438" i="17"/>
  <c r="S437" i="17"/>
  <c r="V437" i="17" s="1"/>
  <c r="V436" i="17"/>
  <c r="S436" i="17"/>
  <c r="S435" i="17"/>
  <c r="V435" i="17" s="1"/>
  <c r="S434" i="17"/>
  <c r="V434" i="17" s="1"/>
  <c r="S433" i="17"/>
  <c r="V433" i="17" s="1"/>
  <c r="S432" i="17"/>
  <c r="V432" i="17" s="1"/>
  <c r="S431" i="17"/>
  <c r="V431" i="17" s="1"/>
  <c r="S430" i="17"/>
  <c r="V430" i="17" s="1"/>
  <c r="S429" i="17"/>
  <c r="V429" i="17" s="1"/>
  <c r="S428" i="17"/>
  <c r="V428" i="17" s="1"/>
  <c r="S427" i="17"/>
  <c r="V427" i="17" s="1"/>
  <c r="S426" i="17"/>
  <c r="V426" i="17" s="1"/>
  <c r="S425" i="17"/>
  <c r="V425" i="17" s="1"/>
  <c r="S424" i="17"/>
  <c r="V424" i="17" s="1"/>
  <c r="S423" i="17"/>
  <c r="V423" i="17" s="1"/>
  <c r="S422" i="17"/>
  <c r="V422" i="17" s="1"/>
  <c r="S421" i="17"/>
  <c r="V421" i="17" s="1"/>
  <c r="S420" i="17"/>
  <c r="V420" i="17" s="1"/>
  <c r="S419" i="17"/>
  <c r="V419" i="17" s="1"/>
  <c r="S418" i="17"/>
  <c r="V418" i="17" s="1"/>
  <c r="S417" i="17"/>
  <c r="P416" i="17"/>
  <c r="S415" i="17"/>
  <c r="R414" i="17"/>
  <c r="Q414" i="17"/>
  <c r="P414" i="17"/>
  <c r="O414" i="17"/>
  <c r="N414" i="17"/>
  <c r="M414" i="17"/>
  <c r="L414" i="17"/>
  <c r="K414" i="17"/>
  <c r="J414" i="17"/>
  <c r="I414" i="17"/>
  <c r="H414" i="17"/>
  <c r="G414" i="17"/>
  <c r="F414" i="17"/>
  <c r="S414" i="17" s="1"/>
  <c r="S413" i="17"/>
  <c r="V413" i="17" s="1"/>
  <c r="S412" i="17"/>
  <c r="V412" i="17" s="1"/>
  <c r="S411" i="17"/>
  <c r="V411" i="17" s="1"/>
  <c r="V410" i="17"/>
  <c r="S410" i="17"/>
  <c r="S409" i="17"/>
  <c r="R408" i="17"/>
  <c r="R416" i="17" s="1"/>
  <c r="Q408" i="17"/>
  <c r="P408" i="17"/>
  <c r="O408" i="17"/>
  <c r="N408" i="17"/>
  <c r="N416" i="17" s="1"/>
  <c r="N634" i="17" s="1"/>
  <c r="M408" i="17"/>
  <c r="M416" i="17" s="1"/>
  <c r="L408" i="17"/>
  <c r="L416" i="17" s="1"/>
  <c r="K408" i="17"/>
  <c r="J408" i="17"/>
  <c r="J416" i="17" s="1"/>
  <c r="I408" i="17"/>
  <c r="I416" i="17" s="1"/>
  <c r="H408" i="17"/>
  <c r="H416" i="17" s="1"/>
  <c r="G408" i="17"/>
  <c r="F408" i="17"/>
  <c r="S407" i="17"/>
  <c r="S406" i="17"/>
  <c r="S405" i="17"/>
  <c r="X405" i="17" s="1"/>
  <c r="S404" i="17"/>
  <c r="X404" i="17" s="1"/>
  <c r="S403" i="17"/>
  <c r="S402" i="17"/>
  <c r="S401" i="17"/>
  <c r="S400" i="17"/>
  <c r="S399" i="17"/>
  <c r="S398" i="17"/>
  <c r="V398" i="17" s="1"/>
  <c r="S397" i="17"/>
  <c r="V397" i="17" s="1"/>
  <c r="S396" i="17"/>
  <c r="V396" i="17" s="1"/>
  <c r="S395" i="17"/>
  <c r="V395" i="17" s="1"/>
  <c r="S394" i="17"/>
  <c r="V394" i="17" s="1"/>
  <c r="S393" i="17"/>
  <c r="V393" i="17" s="1"/>
  <c r="V392" i="17"/>
  <c r="S392" i="17"/>
  <c r="S391" i="17"/>
  <c r="V391" i="17" s="1"/>
  <c r="S390" i="17"/>
  <c r="V390" i="17" s="1"/>
  <c r="V389" i="17"/>
  <c r="S389" i="17"/>
  <c r="S388" i="17"/>
  <c r="V388" i="17" s="1"/>
  <c r="S387" i="17"/>
  <c r="V387" i="17" s="1"/>
  <c r="S386" i="17"/>
  <c r="V386" i="17" s="1"/>
  <c r="S385" i="17"/>
  <c r="S384" i="17"/>
  <c r="S383" i="17"/>
  <c r="S382" i="17"/>
  <c r="R381" i="17"/>
  <c r="Q381" i="17"/>
  <c r="P381" i="17"/>
  <c r="O381" i="17"/>
  <c r="N381" i="17"/>
  <c r="M381" i="17"/>
  <c r="L381" i="17"/>
  <c r="K381" i="17"/>
  <c r="J381" i="17"/>
  <c r="I381" i="17"/>
  <c r="H381" i="17"/>
  <c r="G381" i="17"/>
  <c r="F381" i="17"/>
  <c r="S381" i="17" s="1"/>
  <c r="S380" i="17"/>
  <c r="W380" i="17" s="1"/>
  <c r="W379" i="17"/>
  <c r="S379" i="17"/>
  <c r="S378" i="17"/>
  <c r="W378" i="17" s="1"/>
  <c r="S377" i="17"/>
  <c r="S376" i="17"/>
  <c r="W375" i="17"/>
  <c r="S375" i="17"/>
  <c r="S374" i="17"/>
  <c r="W374" i="17" s="1"/>
  <c r="S373" i="17"/>
  <c r="S372" i="17"/>
  <c r="S371" i="17"/>
  <c r="W371" i="17" s="1"/>
  <c r="S370" i="17"/>
  <c r="S369" i="17"/>
  <c r="S368" i="17"/>
  <c r="W368" i="17" s="1"/>
  <c r="S367" i="17"/>
  <c r="R366" i="17"/>
  <c r="Q366" i="17"/>
  <c r="P366" i="17"/>
  <c r="O366" i="17"/>
  <c r="N366" i="17"/>
  <c r="M366" i="17"/>
  <c r="L366" i="17"/>
  <c r="K366" i="17"/>
  <c r="J366" i="17"/>
  <c r="I366" i="17"/>
  <c r="H366" i="17"/>
  <c r="G366" i="17"/>
  <c r="F366" i="17"/>
  <c r="S366" i="17" s="1"/>
  <c r="S365" i="17"/>
  <c r="S364" i="17"/>
  <c r="W364" i="17" s="1"/>
  <c r="S363" i="17"/>
  <c r="S362" i="17"/>
  <c r="S361" i="17"/>
  <c r="S360" i="17"/>
  <c r="W360" i="17" s="1"/>
  <c r="S359" i="17"/>
  <c r="S358" i="17"/>
  <c r="W358" i="17" s="1"/>
  <c r="S357" i="17"/>
  <c r="W357" i="17" s="1"/>
  <c r="S356" i="17"/>
  <c r="S355" i="17"/>
  <c r="S353" i="17"/>
  <c r="S352" i="17"/>
  <c r="R352" i="17"/>
  <c r="Q352" i="17"/>
  <c r="P352" i="17"/>
  <c r="O352" i="17"/>
  <c r="N352" i="17"/>
  <c r="M352" i="17"/>
  <c r="L352" i="17"/>
  <c r="K352" i="17"/>
  <c r="J352" i="17"/>
  <c r="I352" i="17"/>
  <c r="H352" i="17"/>
  <c r="G352" i="17"/>
  <c r="F352" i="17"/>
  <c r="S351" i="17"/>
  <c r="S350" i="17"/>
  <c r="S349" i="17"/>
  <c r="R349" i="17"/>
  <c r="Q349" i="17"/>
  <c r="P349" i="17"/>
  <c r="O349" i="17"/>
  <c r="N349" i="17"/>
  <c r="M349" i="17"/>
  <c r="L349" i="17"/>
  <c r="K349" i="17"/>
  <c r="J349" i="17"/>
  <c r="I349" i="17"/>
  <c r="H349" i="17"/>
  <c r="G349" i="17"/>
  <c r="F349" i="17"/>
  <c r="S348" i="17"/>
  <c r="S347" i="17"/>
  <c r="W347" i="17" s="1"/>
  <c r="W346" i="17"/>
  <c r="S346" i="17"/>
  <c r="S345" i="17"/>
  <c r="W345" i="17" s="1"/>
  <c r="S344" i="17"/>
  <c r="S343" i="17"/>
  <c r="W343" i="17" s="1"/>
  <c r="S342" i="17"/>
  <c r="W342" i="17" s="1"/>
  <c r="W341" i="17"/>
  <c r="S341" i="17"/>
  <c r="S340" i="17"/>
  <c r="W340" i="17" s="1"/>
  <c r="S339" i="17"/>
  <c r="S338" i="17"/>
  <c r="S337" i="17"/>
  <c r="R336" i="17"/>
  <c r="Q336" i="17"/>
  <c r="P336" i="17"/>
  <c r="O336" i="17"/>
  <c r="N336" i="17"/>
  <c r="M336" i="17"/>
  <c r="L336" i="17"/>
  <c r="K336" i="17"/>
  <c r="J336" i="17"/>
  <c r="I336" i="17"/>
  <c r="H336" i="17"/>
  <c r="G336" i="17"/>
  <c r="F336" i="17"/>
  <c r="S335" i="17"/>
  <c r="W335" i="17" s="1"/>
  <c r="S334" i="17"/>
  <c r="W334" i="17" s="1"/>
  <c r="S333" i="17"/>
  <c r="S332" i="17"/>
  <c r="W331" i="17"/>
  <c r="S331" i="17"/>
  <c r="S330" i="17"/>
  <c r="S329" i="17"/>
  <c r="W328" i="17"/>
  <c r="S328" i="17"/>
  <c r="S327" i="17"/>
  <c r="W327" i="17" s="1"/>
  <c r="S326" i="17"/>
  <c r="S325" i="17"/>
  <c r="S324" i="17"/>
  <c r="W324" i="17" s="1"/>
  <c r="W323" i="17"/>
  <c r="S323" i="17"/>
  <c r="S322" i="17"/>
  <c r="S321" i="17"/>
  <c r="S320" i="17"/>
  <c r="S319" i="17"/>
  <c r="S318" i="17"/>
  <c r="W318" i="17" s="1"/>
  <c r="S317" i="17"/>
  <c r="S316" i="17"/>
  <c r="S315" i="17"/>
  <c r="S314" i="17"/>
  <c r="R313" i="17"/>
  <c r="Q313" i="17"/>
  <c r="P313" i="17"/>
  <c r="O313" i="17"/>
  <c r="N313" i="17"/>
  <c r="M313" i="17"/>
  <c r="L313" i="17"/>
  <c r="K313" i="17"/>
  <c r="J313" i="17"/>
  <c r="I313" i="17"/>
  <c r="H313" i="17"/>
  <c r="G313" i="17"/>
  <c r="F313" i="17"/>
  <c r="S313" i="17" s="1"/>
  <c r="S312" i="17"/>
  <c r="S311" i="17"/>
  <c r="W311" i="17" s="1"/>
  <c r="S310" i="17"/>
  <c r="S309" i="17"/>
  <c r="S308" i="17"/>
  <c r="S307" i="17"/>
  <c r="W307" i="17" s="1"/>
  <c r="S306" i="17"/>
  <c r="S305" i="17"/>
  <c r="W304" i="17"/>
  <c r="S304" i="17"/>
  <c r="S303" i="17"/>
  <c r="W303" i="17" s="1"/>
  <c r="S302" i="17"/>
  <c r="S301" i="17"/>
  <c r="S300" i="17"/>
  <c r="R299" i="17"/>
  <c r="Q299" i="17"/>
  <c r="P299" i="17"/>
  <c r="O299" i="17"/>
  <c r="N299" i="17"/>
  <c r="M299" i="17"/>
  <c r="L299" i="17"/>
  <c r="K299" i="17"/>
  <c r="J299" i="17"/>
  <c r="I299" i="17"/>
  <c r="H299" i="17"/>
  <c r="G299" i="17"/>
  <c r="F299" i="17"/>
  <c r="S299" i="17" s="1"/>
  <c r="S298" i="17"/>
  <c r="W298" i="17" s="1"/>
  <c r="S297" i="17"/>
  <c r="S296" i="17"/>
  <c r="S295" i="17"/>
  <c r="R294" i="17"/>
  <c r="Q294" i="17"/>
  <c r="P294" i="17"/>
  <c r="O294" i="17"/>
  <c r="N294" i="17"/>
  <c r="M294" i="17"/>
  <c r="L294" i="17"/>
  <c r="K294" i="17"/>
  <c r="J294" i="17"/>
  <c r="I294" i="17"/>
  <c r="H294" i="17"/>
  <c r="G294" i="17"/>
  <c r="F294" i="17"/>
  <c r="S294" i="17" s="1"/>
  <c r="S293" i="17"/>
  <c r="W293" i="17" s="1"/>
  <c r="S292" i="17"/>
  <c r="W292" i="17" s="1"/>
  <c r="S291" i="17"/>
  <c r="S290" i="17"/>
  <c r="S289" i="17"/>
  <c r="S288" i="17"/>
  <c r="S287" i="17"/>
  <c r="W287" i="17" s="1"/>
  <c r="S286" i="17"/>
  <c r="S285" i="17"/>
  <c r="S284" i="17"/>
  <c r="S283" i="17"/>
  <c r="W283" i="17" s="1"/>
  <c r="S282" i="17"/>
  <c r="S281" i="17"/>
  <c r="W280" i="17"/>
  <c r="S280" i="17"/>
  <c r="S279" i="17"/>
  <c r="W279" i="17" s="1"/>
  <c r="S278" i="17"/>
  <c r="W277" i="17"/>
  <c r="S277" i="17"/>
  <c r="S276" i="17"/>
  <c r="W276" i="17" s="1"/>
  <c r="S275" i="17"/>
  <c r="R274" i="17"/>
  <c r="Q274" i="17"/>
  <c r="P274" i="17"/>
  <c r="O274" i="17"/>
  <c r="N274" i="17"/>
  <c r="M274" i="17"/>
  <c r="L274" i="17"/>
  <c r="K274" i="17"/>
  <c r="J274" i="17"/>
  <c r="I274" i="17"/>
  <c r="H274" i="17"/>
  <c r="G274" i="17"/>
  <c r="F274" i="17"/>
  <c r="S274" i="17" s="1"/>
  <c r="S273" i="17"/>
  <c r="S272" i="17"/>
  <c r="W272" i="17" s="1"/>
  <c r="S271" i="17"/>
  <c r="S270" i="17"/>
  <c r="S269" i="17"/>
  <c r="R268" i="17"/>
  <c r="Q268" i="17"/>
  <c r="P268" i="17"/>
  <c r="O268" i="17"/>
  <c r="N268" i="17"/>
  <c r="M268" i="17"/>
  <c r="L268" i="17"/>
  <c r="K268" i="17"/>
  <c r="J268" i="17"/>
  <c r="I268" i="17"/>
  <c r="H268" i="17"/>
  <c r="G268" i="17"/>
  <c r="F268" i="17"/>
  <c r="S268" i="17" s="1"/>
  <c r="X267" i="17"/>
  <c r="S267" i="17"/>
  <c r="S266" i="17"/>
  <c r="X266" i="17" s="1"/>
  <c r="S265" i="17"/>
  <c r="X265" i="17" s="1"/>
  <c r="S264" i="17"/>
  <c r="X264" i="17" s="1"/>
  <c r="S263" i="17"/>
  <c r="X263" i="17" s="1"/>
  <c r="S262" i="17"/>
  <c r="X262" i="17" s="1"/>
  <c r="S261" i="17"/>
  <c r="X261" i="17" s="1"/>
  <c r="S260" i="17"/>
  <c r="X260" i="17" s="1"/>
  <c r="S259" i="17"/>
  <c r="X259" i="17" s="1"/>
  <c r="S258" i="17"/>
  <c r="X258" i="17" s="1"/>
  <c r="S257" i="17"/>
  <c r="X257" i="17" s="1"/>
  <c r="S256" i="17"/>
  <c r="X256" i="17" s="1"/>
  <c r="S255" i="17"/>
  <c r="X255" i="17" s="1"/>
  <c r="S254" i="17"/>
  <c r="X254" i="17" s="1"/>
  <c r="S253" i="17"/>
  <c r="S252" i="17"/>
  <c r="U252" i="17" s="1"/>
  <c r="X251" i="17"/>
  <c r="S251" i="17"/>
  <c r="S250" i="17"/>
  <c r="U250" i="17" s="1"/>
  <c r="S249" i="17"/>
  <c r="S248" i="17"/>
  <c r="X248" i="17" s="1"/>
  <c r="S247" i="17"/>
  <c r="S246" i="17"/>
  <c r="X246" i="17" s="1"/>
  <c r="S245" i="17"/>
  <c r="U244" i="17"/>
  <c r="S244" i="17"/>
  <c r="S243" i="17"/>
  <c r="U243" i="17" s="1"/>
  <c r="S242" i="17"/>
  <c r="U242" i="17" s="1"/>
  <c r="U241" i="17"/>
  <c r="S241" i="17"/>
  <c r="S240" i="17"/>
  <c r="U240" i="17" s="1"/>
  <c r="S239" i="17"/>
  <c r="U239" i="17" s="1"/>
  <c r="S238" i="17"/>
  <c r="U238" i="17" s="1"/>
  <c r="S237" i="17"/>
  <c r="U237" i="17" s="1"/>
  <c r="S236" i="17"/>
  <c r="U236" i="17" s="1"/>
  <c r="S235" i="17"/>
  <c r="U235" i="17" s="1"/>
  <c r="S234" i="17"/>
  <c r="U234" i="17" s="1"/>
  <c r="S233" i="17"/>
  <c r="U233" i="17" s="1"/>
  <c r="S232" i="17"/>
  <c r="U232" i="17" s="1"/>
  <c r="S231" i="17"/>
  <c r="U231" i="17" s="1"/>
  <c r="S230" i="17"/>
  <c r="U230" i="17" s="1"/>
  <c r="S229" i="17"/>
  <c r="U229" i="17" s="1"/>
  <c r="S228" i="17"/>
  <c r="U228" i="17" s="1"/>
  <c r="S227" i="17"/>
  <c r="U227" i="17" s="1"/>
  <c r="S226" i="17"/>
  <c r="U226" i="17" s="1"/>
  <c r="U225" i="17"/>
  <c r="S225" i="17"/>
  <c r="S224" i="17"/>
  <c r="U224" i="17" s="1"/>
  <c r="S223" i="17"/>
  <c r="U223" i="17" s="1"/>
  <c r="S222" i="17"/>
  <c r="U222" i="17" s="1"/>
  <c r="S221" i="17"/>
  <c r="U221" i="17" s="1"/>
  <c r="S220" i="17"/>
  <c r="U220" i="17" s="1"/>
  <c r="S219" i="17"/>
  <c r="U219" i="17" s="1"/>
  <c r="S218" i="17"/>
  <c r="U218" i="17" s="1"/>
  <c r="S217" i="17"/>
  <c r="U217" i="17" s="1"/>
  <c r="S216" i="17"/>
  <c r="U216" i="17" s="1"/>
  <c r="S215" i="17"/>
  <c r="U215" i="17" s="1"/>
  <c r="S214" i="17"/>
  <c r="U214" i="17" s="1"/>
  <c r="S213" i="17"/>
  <c r="U213" i="17" s="1"/>
  <c r="S212" i="17"/>
  <c r="U212" i="17" s="1"/>
  <c r="S211" i="17"/>
  <c r="U211" i="17" s="1"/>
  <c r="S210" i="17"/>
  <c r="S209" i="17"/>
  <c r="R209" i="17"/>
  <c r="Q209" i="17"/>
  <c r="P209" i="17"/>
  <c r="O209" i="17"/>
  <c r="N209" i="17"/>
  <c r="M209" i="17"/>
  <c r="L209" i="17"/>
  <c r="K209" i="17"/>
  <c r="J209" i="17"/>
  <c r="I209" i="17"/>
  <c r="H209" i="17"/>
  <c r="G209" i="17"/>
  <c r="F209" i="17"/>
  <c r="W208" i="17"/>
  <c r="S208" i="17"/>
  <c r="S207" i="17"/>
  <c r="R206" i="17"/>
  <c r="Q206" i="17"/>
  <c r="P206" i="17"/>
  <c r="O206" i="17"/>
  <c r="N206" i="17"/>
  <c r="M206" i="17"/>
  <c r="L206" i="17"/>
  <c r="K206" i="17"/>
  <c r="J206" i="17"/>
  <c r="I206" i="17"/>
  <c r="H206" i="17"/>
  <c r="G206" i="17"/>
  <c r="F206" i="17"/>
  <c r="S206" i="17" s="1"/>
  <c r="S205" i="17"/>
  <c r="W205" i="17" s="1"/>
  <c r="S204" i="17"/>
  <c r="W204" i="17" s="1"/>
  <c r="S203" i="17"/>
  <c r="S202" i="17"/>
  <c r="S201" i="17"/>
  <c r="S200" i="17"/>
  <c r="W200" i="17" s="1"/>
  <c r="S199" i="17"/>
  <c r="S198" i="17"/>
  <c r="W198" i="17" s="1"/>
  <c r="S197" i="17"/>
  <c r="W197" i="17" s="1"/>
  <c r="S196" i="17"/>
  <c r="W196" i="17" s="1"/>
  <c r="S195" i="17"/>
  <c r="S194" i="17"/>
  <c r="W193" i="17"/>
  <c r="S193" i="17"/>
  <c r="S192" i="17"/>
  <c r="S191" i="17"/>
  <c r="X191" i="17" s="1"/>
  <c r="S190" i="17"/>
  <c r="X190" i="17" s="1"/>
  <c r="S189" i="17"/>
  <c r="U189" i="17" s="1"/>
  <c r="S188" i="17"/>
  <c r="S187" i="17"/>
  <c r="S186" i="17"/>
  <c r="U186" i="17" s="1"/>
  <c r="S185" i="17"/>
  <c r="U185" i="17" s="1"/>
  <c r="S184" i="17"/>
  <c r="X183" i="17"/>
  <c r="S183" i="17"/>
  <c r="S182" i="17"/>
  <c r="S181" i="17"/>
  <c r="S180" i="17"/>
  <c r="S179" i="17"/>
  <c r="U179" i="17" s="1"/>
  <c r="S178" i="17"/>
  <c r="U178" i="17" s="1"/>
  <c r="S177" i="17"/>
  <c r="S176" i="17"/>
  <c r="S175" i="17"/>
  <c r="X175" i="17" s="1"/>
  <c r="S174" i="17"/>
  <c r="S173" i="17"/>
  <c r="S172" i="17"/>
  <c r="R172" i="17"/>
  <c r="Q172" i="17"/>
  <c r="P172" i="17"/>
  <c r="O172" i="17"/>
  <c r="N172" i="17"/>
  <c r="M172" i="17"/>
  <c r="L172" i="17"/>
  <c r="K172" i="17"/>
  <c r="J172" i="17"/>
  <c r="I172" i="17"/>
  <c r="H172" i="17"/>
  <c r="G172" i="17"/>
  <c r="F172" i="17"/>
  <c r="U171" i="17"/>
  <c r="S171" i="17"/>
  <c r="S170" i="17"/>
  <c r="U170" i="17" s="1"/>
  <c r="S169" i="17"/>
  <c r="U169" i="17" s="1"/>
  <c r="U168" i="17"/>
  <c r="S168" i="17"/>
  <c r="U167" i="17"/>
  <c r="S167" i="17"/>
  <c r="S166" i="17"/>
  <c r="U166" i="17" s="1"/>
  <c r="S165" i="17"/>
  <c r="U165" i="17" s="1"/>
  <c r="U164" i="17"/>
  <c r="S164" i="17"/>
  <c r="U163" i="17"/>
  <c r="S163" i="17"/>
  <c r="S162" i="17"/>
  <c r="U162" i="17" s="1"/>
  <c r="S161" i="17"/>
  <c r="R160" i="17"/>
  <c r="Q160" i="17"/>
  <c r="P160" i="17"/>
  <c r="O160" i="17"/>
  <c r="N160" i="17"/>
  <c r="M160" i="17"/>
  <c r="L160" i="17"/>
  <c r="K160" i="17"/>
  <c r="J160" i="17"/>
  <c r="I160" i="17"/>
  <c r="H160" i="17"/>
  <c r="G160" i="17"/>
  <c r="F160" i="17"/>
  <c r="S160" i="17" s="1"/>
  <c r="S159" i="17"/>
  <c r="U159" i="17" s="1"/>
  <c r="S158" i="17"/>
  <c r="U158" i="17" s="1"/>
  <c r="S157" i="17"/>
  <c r="U157" i="17" s="1"/>
  <c r="S156" i="17"/>
  <c r="U156" i="17" s="1"/>
  <c r="U155" i="17"/>
  <c r="S155" i="17"/>
  <c r="S154" i="17"/>
  <c r="U154" i="17" s="1"/>
  <c r="S153" i="17"/>
  <c r="U153" i="17" s="1"/>
  <c r="S152" i="17"/>
  <c r="U152" i="17" s="1"/>
  <c r="S151" i="17"/>
  <c r="U151" i="17" s="1"/>
  <c r="S150" i="17"/>
  <c r="U150" i="17" s="1"/>
  <c r="S149" i="17"/>
  <c r="U149" i="17" s="1"/>
  <c r="S148" i="17"/>
  <c r="U148" i="17" s="1"/>
  <c r="S147" i="17"/>
  <c r="U147" i="17" s="1"/>
  <c r="S146" i="17"/>
  <c r="U146" i="17" s="1"/>
  <c r="S145" i="17"/>
  <c r="U145" i="17" s="1"/>
  <c r="S144" i="17"/>
  <c r="U144" i="17" s="1"/>
  <c r="S143" i="17"/>
  <c r="R142" i="17"/>
  <c r="Q142" i="17"/>
  <c r="P142" i="17"/>
  <c r="O142" i="17"/>
  <c r="N142" i="17"/>
  <c r="M142" i="17"/>
  <c r="L142" i="17"/>
  <c r="K142" i="17"/>
  <c r="J142" i="17"/>
  <c r="I142" i="17"/>
  <c r="H142" i="17"/>
  <c r="G142" i="17"/>
  <c r="F142" i="17"/>
  <c r="S142" i="17" s="1"/>
  <c r="S141" i="17"/>
  <c r="U141" i="17" s="1"/>
  <c r="U140" i="17"/>
  <c r="S140" i="17"/>
  <c r="S139" i="17"/>
  <c r="U139" i="17" s="1"/>
  <c r="U138" i="17"/>
  <c r="S138" i="17"/>
  <c r="S137" i="17"/>
  <c r="U137" i="17" s="1"/>
  <c r="U136" i="17"/>
  <c r="S136" i="17"/>
  <c r="S135" i="17"/>
  <c r="U135" i="17" s="1"/>
  <c r="S134" i="17"/>
  <c r="U134" i="17" s="1"/>
  <c r="S133" i="17"/>
  <c r="U133" i="17" s="1"/>
  <c r="S132" i="17"/>
  <c r="U132" i="17" s="1"/>
  <c r="S131" i="17"/>
  <c r="U131" i="17" s="1"/>
  <c r="S130" i="17"/>
  <c r="U130" i="17" s="1"/>
  <c r="S129" i="17"/>
  <c r="U129" i="17" s="1"/>
  <c r="U128" i="17"/>
  <c r="S128" i="17"/>
  <c r="S127" i="17"/>
  <c r="U127" i="17" s="1"/>
  <c r="S126" i="17"/>
  <c r="U126" i="17" s="1"/>
  <c r="S125" i="17"/>
  <c r="U125" i="17" s="1"/>
  <c r="U124" i="17"/>
  <c r="S124" i="17"/>
  <c r="S123" i="17"/>
  <c r="U123" i="17" s="1"/>
  <c r="S122" i="17"/>
  <c r="U122" i="17" s="1"/>
  <c r="S121" i="17"/>
  <c r="U121" i="17" s="1"/>
  <c r="U120" i="17"/>
  <c r="S120" i="17"/>
  <c r="S119" i="17"/>
  <c r="U119" i="17" s="1"/>
  <c r="S118" i="17"/>
  <c r="U118" i="17" s="1"/>
  <c r="S117" i="17"/>
  <c r="S115" i="17"/>
  <c r="R114" i="17"/>
  <c r="Q114" i="17"/>
  <c r="P114" i="17"/>
  <c r="O114" i="17"/>
  <c r="N114" i="17"/>
  <c r="M114" i="17"/>
  <c r="L114" i="17"/>
  <c r="K114" i="17"/>
  <c r="J114" i="17"/>
  <c r="I114" i="17"/>
  <c r="H114" i="17"/>
  <c r="G114" i="17"/>
  <c r="F114" i="17"/>
  <c r="S114" i="17" s="1"/>
  <c r="S113" i="17"/>
  <c r="U113" i="17" s="1"/>
  <c r="S112" i="17"/>
  <c r="U112" i="17" s="1"/>
  <c r="S111" i="17"/>
  <c r="U111" i="17" s="1"/>
  <c r="S110" i="17"/>
  <c r="U110" i="17" s="1"/>
  <c r="S109" i="17"/>
  <c r="U109" i="17" s="1"/>
  <c r="S108" i="17"/>
  <c r="U108" i="17" s="1"/>
  <c r="S107" i="17"/>
  <c r="U107" i="17" s="1"/>
  <c r="U106" i="17"/>
  <c r="S106" i="17"/>
  <c r="S105" i="17"/>
  <c r="U105" i="17" s="1"/>
  <c r="S104" i="17"/>
  <c r="U104" i="17" s="1"/>
  <c r="S103" i="17"/>
  <c r="U103" i="17" s="1"/>
  <c r="S102" i="17"/>
  <c r="U102" i="17" s="1"/>
  <c r="S101" i="17"/>
  <c r="U101" i="17" s="1"/>
  <c r="S100" i="17"/>
  <c r="U100" i="17" s="1"/>
  <c r="S99" i="17"/>
  <c r="U99" i="17" s="1"/>
  <c r="S98" i="17"/>
  <c r="U98" i="17" s="1"/>
  <c r="S97" i="17"/>
  <c r="U97" i="17" s="1"/>
  <c r="S96" i="17"/>
  <c r="U96" i="17" s="1"/>
  <c r="S95" i="17"/>
  <c r="U95" i="17" s="1"/>
  <c r="S94" i="17"/>
  <c r="S92" i="17"/>
  <c r="S91" i="17"/>
  <c r="S90" i="17"/>
  <c r="R89" i="17"/>
  <c r="Q89" i="17"/>
  <c r="P89" i="17"/>
  <c r="O89" i="17"/>
  <c r="N89" i="17"/>
  <c r="M89" i="17"/>
  <c r="L89" i="17"/>
  <c r="K89" i="17"/>
  <c r="J89" i="17"/>
  <c r="I89" i="17"/>
  <c r="H89" i="17"/>
  <c r="G89" i="17"/>
  <c r="F89" i="17"/>
  <c r="S89" i="17" s="1"/>
  <c r="S88" i="17"/>
  <c r="S87" i="17"/>
  <c r="S86" i="17"/>
  <c r="S85" i="17"/>
  <c r="X85" i="17" s="1"/>
  <c r="X84" i="17"/>
  <c r="S84" i="17"/>
  <c r="S83" i="17"/>
  <c r="X83" i="17" s="1"/>
  <c r="X82" i="17"/>
  <c r="S82" i="17"/>
  <c r="S81" i="17"/>
  <c r="S80" i="17"/>
  <c r="X80" i="17" s="1"/>
  <c r="S79" i="17"/>
  <c r="X79" i="17" s="1"/>
  <c r="S78" i="17"/>
  <c r="X78" i="17" s="1"/>
  <c r="S77" i="17"/>
  <c r="U77" i="17" s="1"/>
  <c r="S76" i="17"/>
  <c r="U76" i="17" s="1"/>
  <c r="S75" i="17"/>
  <c r="R74" i="17"/>
  <c r="Q74" i="17"/>
  <c r="P74" i="17"/>
  <c r="O74" i="17"/>
  <c r="O93" i="17" s="1"/>
  <c r="N74" i="17"/>
  <c r="M74" i="17"/>
  <c r="L74" i="17"/>
  <c r="K74" i="17"/>
  <c r="K93" i="17" s="1"/>
  <c r="J74" i="17"/>
  <c r="I74" i="17"/>
  <c r="H74" i="17"/>
  <c r="G74" i="17"/>
  <c r="F74" i="17"/>
  <c r="S74" i="17" s="1"/>
  <c r="S73" i="17"/>
  <c r="U73" i="17" s="1"/>
  <c r="S72" i="17"/>
  <c r="U72" i="17" s="1"/>
  <c r="S71" i="17"/>
  <c r="U71" i="17" s="1"/>
  <c r="S70" i="17"/>
  <c r="U70" i="17" s="1"/>
  <c r="S69" i="17"/>
  <c r="U69" i="17" s="1"/>
  <c r="S68" i="17"/>
  <c r="U68" i="17" s="1"/>
  <c r="S67" i="17"/>
  <c r="U67" i="17" s="1"/>
  <c r="S66" i="17"/>
  <c r="U66" i="17" s="1"/>
  <c r="U65" i="17"/>
  <c r="S65" i="17"/>
  <c r="S64" i="17"/>
  <c r="U64" i="17" s="1"/>
  <c r="S63" i="17"/>
  <c r="U63" i="17" s="1"/>
  <c r="S62" i="17"/>
  <c r="U62" i="17" s="1"/>
  <c r="S61" i="17"/>
  <c r="R60" i="17"/>
  <c r="Q60" i="17"/>
  <c r="P60" i="17"/>
  <c r="O60" i="17"/>
  <c r="N60" i="17"/>
  <c r="M60" i="17"/>
  <c r="L60" i="17"/>
  <c r="K60" i="17"/>
  <c r="J60" i="17"/>
  <c r="I60" i="17"/>
  <c r="H60" i="17"/>
  <c r="G60" i="17"/>
  <c r="F60" i="17"/>
  <c r="S60" i="17" s="1"/>
  <c r="U59" i="17"/>
  <c r="S59" i="17"/>
  <c r="S58" i="17"/>
  <c r="R57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S57" i="17" s="1"/>
  <c r="S56" i="17"/>
  <c r="U56" i="17" s="1"/>
  <c r="S55" i="17"/>
  <c r="U55" i="17" s="1"/>
  <c r="S54" i="17"/>
  <c r="U54" i="17" s="1"/>
  <c r="S53" i="17"/>
  <c r="U53" i="17" s="1"/>
  <c r="S52" i="17"/>
  <c r="U52" i="17" s="1"/>
  <c r="S51" i="17"/>
  <c r="U51" i="17" s="1"/>
  <c r="S50" i="17"/>
  <c r="U50" i="17" s="1"/>
  <c r="S49" i="17"/>
  <c r="U49" i="17" s="1"/>
  <c r="S48" i="17"/>
  <c r="U48" i="17" s="1"/>
  <c r="S47" i="17"/>
  <c r="U47" i="17" s="1"/>
  <c r="S46" i="17"/>
  <c r="U46" i="17" s="1"/>
  <c r="S45" i="17"/>
  <c r="U45" i="17" s="1"/>
  <c r="S44" i="17"/>
  <c r="U44" i="17" s="1"/>
  <c r="S43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S42" i="17" s="1"/>
  <c r="S41" i="17"/>
  <c r="U41" i="17" s="1"/>
  <c r="S40" i="17"/>
  <c r="S39" i="17"/>
  <c r="X39" i="17" s="1"/>
  <c r="S38" i="17"/>
  <c r="X38" i="17" s="1"/>
  <c r="S37" i="17"/>
  <c r="X37" i="17" s="1"/>
  <c r="S36" i="17"/>
  <c r="F35" i="17"/>
  <c r="S35" i="17" s="1"/>
  <c r="S34" i="17"/>
  <c r="U34" i="17" s="1"/>
  <c r="S33" i="17"/>
  <c r="S31" i="17"/>
  <c r="F30" i="17"/>
  <c r="S30" i="17" s="1"/>
  <c r="S29" i="17"/>
  <c r="R28" i="17"/>
  <c r="R30" i="17" s="1"/>
  <c r="R32" i="17" s="1"/>
  <c r="Q28" i="17"/>
  <c r="P28" i="17"/>
  <c r="O28" i="17"/>
  <c r="N28" i="17"/>
  <c r="M28" i="17"/>
  <c r="L28" i="17"/>
  <c r="K28" i="17"/>
  <c r="J28" i="17"/>
  <c r="I28" i="17"/>
  <c r="H28" i="17"/>
  <c r="G28" i="17"/>
  <c r="F28" i="17"/>
  <c r="S28" i="17" s="1"/>
  <c r="S27" i="17"/>
  <c r="S26" i="17"/>
  <c r="S25" i="17"/>
  <c r="R24" i="17"/>
  <c r="Q24" i="17"/>
  <c r="P24" i="17"/>
  <c r="O24" i="17"/>
  <c r="N24" i="17"/>
  <c r="N30" i="17" s="1"/>
  <c r="M24" i="17"/>
  <c r="L24" i="17"/>
  <c r="K24" i="17"/>
  <c r="J24" i="17"/>
  <c r="I24" i="17"/>
  <c r="H24" i="17"/>
  <c r="G24" i="17"/>
  <c r="F24" i="17"/>
  <c r="S24" i="17" s="1"/>
  <c r="S23" i="17"/>
  <c r="S22" i="17"/>
  <c r="S21" i="17"/>
  <c r="S20" i="17"/>
  <c r="X20" i="17" s="1"/>
  <c r="S19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S18" i="17" s="1"/>
  <c r="S17" i="17"/>
  <c r="X17" i="17" s="1"/>
  <c r="A17" i="17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S16" i="17"/>
  <c r="X16" i="17" s="1"/>
  <c r="A16" i="17"/>
  <c r="S15" i="17"/>
  <c r="X15" i="17" s="1"/>
  <c r="X248" i="14"/>
  <c r="J30" i="17" l="1"/>
  <c r="J32" i="17" s="1"/>
  <c r="I93" i="17"/>
  <c r="M93" i="17"/>
  <c r="Q93" i="17"/>
  <c r="Q116" i="17" s="1"/>
  <c r="I30" i="17"/>
  <c r="Q30" i="17"/>
  <c r="J93" i="17"/>
  <c r="J116" i="17" s="1"/>
  <c r="J354" i="17" s="1"/>
  <c r="R93" i="17"/>
  <c r="R116" i="17" s="1"/>
  <c r="W203" i="17"/>
  <c r="W308" i="17"/>
  <c r="W319" i="17"/>
  <c r="W361" i="17"/>
  <c r="X407" i="17"/>
  <c r="X514" i="17"/>
  <c r="X517" i="17"/>
  <c r="W575" i="17"/>
  <c r="N32" i="17"/>
  <c r="K116" i="17"/>
  <c r="O116" i="17"/>
  <c r="X88" i="17"/>
  <c r="G93" i="17"/>
  <c r="G116" i="17" s="1"/>
  <c r="W285" i="17"/>
  <c r="W312" i="17"/>
  <c r="W316" i="17"/>
  <c r="X401" i="17"/>
  <c r="X502" i="17"/>
  <c r="W565" i="17"/>
  <c r="W572" i="17"/>
  <c r="W614" i="17"/>
  <c r="W202" i="17"/>
  <c r="W273" i="17"/>
  <c r="W291" i="17"/>
  <c r="W309" i="17"/>
  <c r="W322" i="17"/>
  <c r="W330" i="17"/>
  <c r="W351" i="17"/>
  <c r="X534" i="17"/>
  <c r="W601" i="17"/>
  <c r="W621" i="17"/>
  <c r="W627" i="17"/>
  <c r="M30" i="17"/>
  <c r="N93" i="17"/>
  <c r="N116" i="17" s="1"/>
  <c r="W201" i="17"/>
  <c r="X247" i="17"/>
  <c r="W288" i="17"/>
  <c r="W326" i="17"/>
  <c r="G30" i="17"/>
  <c r="G32" i="17" s="1"/>
  <c r="G354" i="17" s="1"/>
  <c r="K30" i="17"/>
  <c r="K32" i="17" s="1"/>
  <c r="O30" i="17"/>
  <c r="O32" i="17" s="1"/>
  <c r="X30" i="17"/>
  <c r="H30" i="17"/>
  <c r="H32" i="17" s="1"/>
  <c r="H354" i="17" s="1"/>
  <c r="L30" i="17"/>
  <c r="P30" i="17"/>
  <c r="I116" i="17"/>
  <c r="M116" i="17"/>
  <c r="X176" i="17"/>
  <c r="X182" i="17"/>
  <c r="W270" i="17"/>
  <c r="W284" i="17"/>
  <c r="W315" i="17"/>
  <c r="W348" i="17"/>
  <c r="X521" i="17"/>
  <c r="W592" i="17"/>
  <c r="W597" i="17"/>
  <c r="W344" i="17"/>
  <c r="W557" i="17"/>
  <c r="W582" i="17"/>
  <c r="W618" i="17"/>
  <c r="X400" i="17"/>
  <c r="Q416" i="17"/>
  <c r="Q634" i="17" s="1"/>
  <c r="W613" i="17"/>
  <c r="W199" i="17"/>
  <c r="W332" i="17"/>
  <c r="F416" i="17"/>
  <c r="S416" i="17" s="1"/>
  <c r="S408" i="17"/>
  <c r="X542" i="17"/>
  <c r="W570" i="17"/>
  <c r="W576" i="17"/>
  <c r="W607" i="17"/>
  <c r="W628" i="17"/>
  <c r="G416" i="17"/>
  <c r="K416" i="17"/>
  <c r="K634" i="17" s="1"/>
  <c r="O416" i="17"/>
  <c r="L32" i="17"/>
  <c r="P32" i="17"/>
  <c r="N354" i="17"/>
  <c r="X188" i="17"/>
  <c r="W281" i="17"/>
  <c r="W297" i="17"/>
  <c r="W370" i="17"/>
  <c r="I32" i="17"/>
  <c r="Q32" i="17"/>
  <c r="X48" i="17"/>
  <c r="X87" i="17"/>
  <c r="X187" i="17"/>
  <c r="W362" i="17"/>
  <c r="W376" i="17"/>
  <c r="W383" i="17"/>
  <c r="X402" i="17"/>
  <c r="F32" i="17"/>
  <c r="S32" i="17" s="1"/>
  <c r="X40" i="17"/>
  <c r="X81" i="17"/>
  <c r="X86" i="17"/>
  <c r="H93" i="17"/>
  <c r="H116" i="17" s="1"/>
  <c r="L93" i="17"/>
  <c r="L116" i="17" s="1"/>
  <c r="L354" i="17" s="1"/>
  <c r="P93" i="17"/>
  <c r="P116" i="17" s="1"/>
  <c r="F93" i="17"/>
  <c r="X181" i="17"/>
  <c r="X184" i="17"/>
  <c r="U249" i="17"/>
  <c r="U253" i="17"/>
  <c r="W296" i="17"/>
  <c r="W305" i="17"/>
  <c r="W320" i="17"/>
  <c r="W329" i="17"/>
  <c r="S336" i="17"/>
  <c r="P354" i="17"/>
  <c r="W372" i="17"/>
  <c r="X174" i="17"/>
  <c r="X177" i="17"/>
  <c r="W194" i="17"/>
  <c r="W290" i="17"/>
  <c r="W321" i="17"/>
  <c r="W359" i="17"/>
  <c r="M32" i="17"/>
  <c r="X245" i="17"/>
  <c r="W271" i="17"/>
  <c r="W289" i="17"/>
  <c r="W306" i="17"/>
  <c r="X180" i="17"/>
  <c r="W282" i="17"/>
  <c r="I354" i="17"/>
  <c r="R354" i="17"/>
  <c r="X403" i="17"/>
  <c r="W317" i="17"/>
  <c r="W325" i="17"/>
  <c r="W333" i="17"/>
  <c r="W365" i="17"/>
  <c r="W369" i="17"/>
  <c r="W195" i="17"/>
  <c r="W278" i="17"/>
  <c r="W286" i="17"/>
  <c r="W302" i="17"/>
  <c r="W310" i="17"/>
  <c r="W363" i="17"/>
  <c r="W377" i="17"/>
  <c r="W384" i="17"/>
  <c r="X520" i="17"/>
  <c r="W553" i="17"/>
  <c r="W562" i="17"/>
  <c r="W569" i="17"/>
  <c r="W574" i="17"/>
  <c r="V637" i="17"/>
  <c r="H634" i="17"/>
  <c r="L634" i="17"/>
  <c r="P634" i="17"/>
  <c r="W339" i="17"/>
  <c r="W373" i="17"/>
  <c r="J634" i="17"/>
  <c r="W580" i="17"/>
  <c r="W606" i="17"/>
  <c r="W610" i="17"/>
  <c r="W617" i="17"/>
  <c r="S528" i="17"/>
  <c r="F634" i="17"/>
  <c r="S634" i="17" s="1"/>
  <c r="W577" i="17"/>
  <c r="W594" i="17"/>
  <c r="W605" i="17"/>
  <c r="W609" i="17"/>
  <c r="W624" i="17"/>
  <c r="X516" i="17"/>
  <c r="X541" i="17"/>
  <c r="W585" i="17"/>
  <c r="W604" i="17"/>
  <c r="X533" i="17"/>
  <c r="W593" i="17"/>
  <c r="W602" i="17"/>
  <c r="W608" i="17"/>
  <c r="I634" i="17"/>
  <c r="M634" i="17"/>
  <c r="W561" i="17"/>
  <c r="W578" i="17"/>
  <c r="R634" i="17"/>
  <c r="G634" i="17"/>
  <c r="O634" i="17"/>
  <c r="S633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5" i="7"/>
  <c r="S413" i="7"/>
  <c r="S412" i="7"/>
  <c r="S411" i="7"/>
  <c r="S410" i="7"/>
  <c r="S409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5" i="7"/>
  <c r="S364" i="7"/>
  <c r="S363" i="7"/>
  <c r="S362" i="7"/>
  <c r="S361" i="7"/>
  <c r="S360" i="7"/>
  <c r="S359" i="7"/>
  <c r="S358" i="7"/>
  <c r="S357" i="7"/>
  <c r="S356" i="7"/>
  <c r="S355" i="7"/>
  <c r="S353" i="7"/>
  <c r="S351" i="7"/>
  <c r="S350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8" i="7"/>
  <c r="S297" i="7"/>
  <c r="S296" i="7"/>
  <c r="S295" i="7"/>
  <c r="S293" i="7"/>
  <c r="S292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3" i="7"/>
  <c r="S272" i="7"/>
  <c r="S271" i="7"/>
  <c r="S270" i="7"/>
  <c r="S269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X248" i="7" s="1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8" i="7"/>
  <c r="S207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1" i="7"/>
  <c r="S170" i="7"/>
  <c r="S169" i="7"/>
  <c r="S168" i="7"/>
  <c r="S167" i="7"/>
  <c r="S166" i="7"/>
  <c r="S165" i="7"/>
  <c r="S164" i="7"/>
  <c r="S163" i="7"/>
  <c r="S162" i="7"/>
  <c r="S161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5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2" i="7"/>
  <c r="S91" i="7"/>
  <c r="S90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59" i="7"/>
  <c r="S58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1" i="7"/>
  <c r="S40" i="7"/>
  <c r="S39" i="7"/>
  <c r="S38" i="7"/>
  <c r="S37" i="7"/>
  <c r="S36" i="7"/>
  <c r="S35" i="7"/>
  <c r="S34" i="7"/>
  <c r="S33" i="7"/>
  <c r="S31" i="7"/>
  <c r="S29" i="7"/>
  <c r="S27" i="7"/>
  <c r="S26" i="7"/>
  <c r="S25" i="7"/>
  <c r="S23" i="7"/>
  <c r="S22" i="7"/>
  <c r="S21" i="7"/>
  <c r="S20" i="7"/>
  <c r="S19" i="7"/>
  <c r="S17" i="7"/>
  <c r="S16" i="7"/>
  <c r="S15" i="7"/>
  <c r="S633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5" i="8"/>
  <c r="S413" i="8"/>
  <c r="S412" i="8"/>
  <c r="S411" i="8"/>
  <c r="S410" i="8"/>
  <c r="S409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5" i="8"/>
  <c r="S364" i="8"/>
  <c r="S363" i="8"/>
  <c r="S362" i="8"/>
  <c r="S361" i="8"/>
  <c r="S360" i="8"/>
  <c r="S359" i="8"/>
  <c r="S358" i="8"/>
  <c r="S357" i="8"/>
  <c r="S356" i="8"/>
  <c r="S355" i="8"/>
  <c r="S353" i="8"/>
  <c r="S351" i="8"/>
  <c r="S350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8" i="8"/>
  <c r="S297" i="8"/>
  <c r="S296" i="8"/>
  <c r="S295" i="8"/>
  <c r="S293" i="8"/>
  <c r="S292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3" i="8"/>
  <c r="S272" i="8"/>
  <c r="S271" i="8"/>
  <c r="S270" i="8"/>
  <c r="S269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X248" i="8" s="1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8" i="8"/>
  <c r="S207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1" i="8"/>
  <c r="S170" i="8"/>
  <c r="S169" i="8"/>
  <c r="S168" i="8"/>
  <c r="S167" i="8"/>
  <c r="S166" i="8"/>
  <c r="S165" i="8"/>
  <c r="S164" i="8"/>
  <c r="S163" i="8"/>
  <c r="S162" i="8"/>
  <c r="S161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5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2" i="8"/>
  <c r="S91" i="8"/>
  <c r="S90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59" i="8"/>
  <c r="S58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1" i="8"/>
  <c r="S40" i="8"/>
  <c r="S39" i="8"/>
  <c r="S38" i="8"/>
  <c r="S37" i="8"/>
  <c r="S36" i="8"/>
  <c r="S35" i="8"/>
  <c r="S34" i="8"/>
  <c r="S33" i="8"/>
  <c r="S31" i="8"/>
  <c r="S29" i="8"/>
  <c r="S27" i="8"/>
  <c r="S26" i="8"/>
  <c r="S25" i="8"/>
  <c r="S23" i="8"/>
  <c r="S22" i="8"/>
  <c r="S21" i="8"/>
  <c r="S20" i="8"/>
  <c r="S19" i="8"/>
  <c r="S17" i="8"/>
  <c r="S16" i="8"/>
  <c r="S15" i="8"/>
  <c r="S633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5" i="9"/>
  <c r="S413" i="9"/>
  <c r="S412" i="9"/>
  <c r="S411" i="9"/>
  <c r="S410" i="9"/>
  <c r="S409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5" i="9"/>
  <c r="S364" i="9"/>
  <c r="S363" i="9"/>
  <c r="S362" i="9"/>
  <c r="S361" i="9"/>
  <c r="S360" i="9"/>
  <c r="S359" i="9"/>
  <c r="S358" i="9"/>
  <c r="S357" i="9"/>
  <c r="S356" i="9"/>
  <c r="S355" i="9"/>
  <c r="S353" i="9"/>
  <c r="S351" i="9"/>
  <c r="S350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8" i="9"/>
  <c r="S297" i="9"/>
  <c r="S296" i="9"/>
  <c r="S295" i="9"/>
  <c r="S293" i="9"/>
  <c r="S292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3" i="9"/>
  <c r="S272" i="9"/>
  <c r="S271" i="9"/>
  <c r="S270" i="9"/>
  <c r="S269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X248" i="9" s="1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8" i="9"/>
  <c r="S207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1" i="9"/>
  <c r="S170" i="9"/>
  <c r="S169" i="9"/>
  <c r="S168" i="9"/>
  <c r="S167" i="9"/>
  <c r="S166" i="9"/>
  <c r="S165" i="9"/>
  <c r="S164" i="9"/>
  <c r="S163" i="9"/>
  <c r="S162" i="9"/>
  <c r="S161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5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2" i="9"/>
  <c r="S91" i="9"/>
  <c r="S90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59" i="9"/>
  <c r="S58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1" i="9"/>
  <c r="S40" i="9"/>
  <c r="S39" i="9"/>
  <c r="S38" i="9"/>
  <c r="S37" i="9"/>
  <c r="S36" i="9"/>
  <c r="S35" i="9"/>
  <c r="S34" i="9"/>
  <c r="S33" i="9"/>
  <c r="S31" i="9"/>
  <c r="S29" i="9"/>
  <c r="S27" i="9"/>
  <c r="S26" i="9"/>
  <c r="S25" i="9"/>
  <c r="S23" i="9"/>
  <c r="S22" i="9"/>
  <c r="S21" i="9"/>
  <c r="S20" i="9"/>
  <c r="S19" i="9"/>
  <c r="S17" i="9"/>
  <c r="S16" i="9"/>
  <c r="S15" i="9"/>
  <c r="S633" i="10"/>
  <c r="S631" i="10"/>
  <c r="S630" i="10"/>
  <c r="S629" i="10"/>
  <c r="S628" i="10"/>
  <c r="S627" i="10"/>
  <c r="S626" i="10"/>
  <c r="S625" i="10"/>
  <c r="S624" i="10"/>
  <c r="S623" i="10"/>
  <c r="S622" i="10"/>
  <c r="S621" i="10"/>
  <c r="S620" i="10"/>
  <c r="S618" i="10"/>
  <c r="S617" i="10"/>
  <c r="S616" i="10"/>
  <c r="S615" i="10"/>
  <c r="S614" i="10"/>
  <c r="S613" i="10"/>
  <c r="S612" i="10"/>
  <c r="S611" i="10"/>
  <c r="S610" i="10"/>
  <c r="S609" i="10"/>
  <c r="S608" i="10"/>
  <c r="S607" i="10"/>
  <c r="S606" i="10"/>
  <c r="S605" i="10"/>
  <c r="S604" i="10"/>
  <c r="S603" i="10"/>
  <c r="S602" i="10"/>
  <c r="S601" i="10"/>
  <c r="S600" i="10"/>
  <c r="S599" i="10"/>
  <c r="S598" i="10"/>
  <c r="S597" i="10"/>
  <c r="S596" i="10"/>
  <c r="S595" i="10"/>
  <c r="S594" i="10"/>
  <c r="S593" i="10"/>
  <c r="S592" i="10"/>
  <c r="S591" i="10"/>
  <c r="S590" i="10"/>
  <c r="S589" i="10"/>
  <c r="S588" i="10"/>
  <c r="S587" i="10"/>
  <c r="S586" i="10"/>
  <c r="S585" i="10"/>
  <c r="S584" i="10"/>
  <c r="S583" i="10"/>
  <c r="S582" i="10"/>
  <c r="S581" i="10"/>
  <c r="S580" i="10"/>
  <c r="S579" i="10"/>
  <c r="S578" i="10"/>
  <c r="S577" i="10"/>
  <c r="S576" i="10"/>
  <c r="S575" i="10"/>
  <c r="S574" i="10"/>
  <c r="S573" i="10"/>
  <c r="S572" i="10"/>
  <c r="S571" i="10"/>
  <c r="S570" i="10"/>
  <c r="S569" i="10"/>
  <c r="S568" i="10"/>
  <c r="S567" i="10"/>
  <c r="S566" i="10"/>
  <c r="S565" i="10"/>
  <c r="S564" i="10"/>
  <c r="S563" i="10"/>
  <c r="S562" i="10"/>
  <c r="S561" i="10"/>
  <c r="S560" i="10"/>
  <c r="S559" i="10"/>
  <c r="S558" i="10"/>
  <c r="S557" i="10"/>
  <c r="S556" i="10"/>
  <c r="S555" i="10"/>
  <c r="S554" i="10"/>
  <c r="S553" i="10"/>
  <c r="S552" i="10"/>
  <c r="S550" i="10"/>
  <c r="S549" i="10"/>
  <c r="S548" i="10"/>
  <c r="S547" i="10"/>
  <c r="S546" i="10"/>
  <c r="S545" i="10"/>
  <c r="S544" i="10"/>
  <c r="S543" i="10"/>
  <c r="S542" i="10"/>
  <c r="S541" i="10"/>
  <c r="S540" i="10"/>
  <c r="S539" i="10"/>
  <c r="S538" i="10"/>
  <c r="S537" i="10"/>
  <c r="S536" i="10"/>
  <c r="S535" i="10"/>
  <c r="S534" i="10"/>
  <c r="S533" i="10"/>
  <c r="S532" i="10"/>
  <c r="S531" i="10"/>
  <c r="S530" i="10"/>
  <c r="S529" i="10"/>
  <c r="S527" i="10"/>
  <c r="S526" i="10"/>
  <c r="S525" i="10"/>
  <c r="S524" i="10"/>
  <c r="S523" i="10"/>
  <c r="S522" i="10"/>
  <c r="S521" i="10"/>
  <c r="S520" i="10"/>
  <c r="S519" i="10"/>
  <c r="S518" i="10"/>
  <c r="S517" i="10"/>
  <c r="S516" i="10"/>
  <c r="S515" i="10"/>
  <c r="S514" i="10"/>
  <c r="S513" i="10"/>
  <c r="S512" i="10"/>
  <c r="S511" i="10"/>
  <c r="S510" i="10"/>
  <c r="S509" i="10"/>
  <c r="S508" i="10"/>
  <c r="S507" i="10"/>
  <c r="S506" i="10"/>
  <c r="S505" i="10"/>
  <c r="S504" i="10"/>
  <c r="S503" i="10"/>
  <c r="S502" i="10"/>
  <c r="S501" i="10"/>
  <c r="S500" i="10"/>
  <c r="S499" i="10"/>
  <c r="S498" i="10"/>
  <c r="S497" i="10"/>
  <c r="S496" i="10"/>
  <c r="S495" i="10"/>
  <c r="S493" i="10"/>
  <c r="S492" i="10"/>
  <c r="S491" i="10"/>
  <c r="S490" i="10"/>
  <c r="S489" i="10"/>
  <c r="S488" i="10"/>
  <c r="S487" i="10"/>
  <c r="S486" i="10"/>
  <c r="S485" i="10"/>
  <c r="S484" i="10"/>
  <c r="S483" i="10"/>
  <c r="S482" i="10"/>
  <c r="S481" i="10"/>
  <c r="S480" i="10"/>
  <c r="S479" i="10"/>
  <c r="S478" i="10"/>
  <c r="S477" i="10"/>
  <c r="S476" i="10"/>
  <c r="S475" i="10"/>
  <c r="S474" i="10"/>
  <c r="S473" i="10"/>
  <c r="S472" i="10"/>
  <c r="S471" i="10"/>
  <c r="S470" i="10"/>
  <c r="S469" i="10"/>
  <c r="S468" i="10"/>
  <c r="S467" i="10"/>
  <c r="S466" i="10"/>
  <c r="S465" i="10"/>
  <c r="S464" i="10"/>
  <c r="S463" i="10"/>
  <c r="S462" i="10"/>
  <c r="S461" i="10"/>
  <c r="S460" i="10"/>
  <c r="S459" i="10"/>
  <c r="S458" i="10"/>
  <c r="S457" i="10"/>
  <c r="S456" i="10"/>
  <c r="S455" i="10"/>
  <c r="S454" i="10"/>
  <c r="S453" i="10"/>
  <c r="S452" i="10"/>
  <c r="S451" i="10"/>
  <c r="S450" i="10"/>
  <c r="S449" i="10"/>
  <c r="S448" i="10"/>
  <c r="S447" i="10"/>
  <c r="S446" i="10"/>
  <c r="S445" i="10"/>
  <c r="S444" i="10"/>
  <c r="S443" i="10"/>
  <c r="S442" i="10"/>
  <c r="S441" i="10"/>
  <c r="S440" i="10"/>
  <c r="S439" i="10"/>
  <c r="S438" i="10"/>
  <c r="S437" i="10"/>
  <c r="S436" i="10"/>
  <c r="S435" i="10"/>
  <c r="S434" i="10"/>
  <c r="S433" i="10"/>
  <c r="S432" i="10"/>
  <c r="S431" i="10"/>
  <c r="S430" i="10"/>
  <c r="S429" i="10"/>
  <c r="S428" i="10"/>
  <c r="S427" i="10"/>
  <c r="S426" i="10"/>
  <c r="S425" i="10"/>
  <c r="S424" i="10"/>
  <c r="S423" i="10"/>
  <c r="S422" i="10"/>
  <c r="S421" i="10"/>
  <c r="S420" i="10"/>
  <c r="S419" i="10"/>
  <c r="S418" i="10"/>
  <c r="S417" i="10"/>
  <c r="S415" i="10"/>
  <c r="S413" i="10"/>
  <c r="S412" i="10"/>
  <c r="S411" i="10"/>
  <c r="S410" i="10"/>
  <c r="S409" i="10"/>
  <c r="S407" i="10"/>
  <c r="S406" i="10"/>
  <c r="S405" i="10"/>
  <c r="S404" i="10"/>
  <c r="S403" i="10"/>
  <c r="S402" i="10"/>
  <c r="S401" i="10"/>
  <c r="S400" i="10"/>
  <c r="S399" i="10"/>
  <c r="S398" i="10"/>
  <c r="S397" i="10"/>
  <c r="S396" i="10"/>
  <c r="S395" i="10"/>
  <c r="S394" i="10"/>
  <c r="S393" i="10"/>
  <c r="S392" i="10"/>
  <c r="S391" i="10"/>
  <c r="S390" i="10"/>
  <c r="S389" i="10"/>
  <c r="S388" i="10"/>
  <c r="S387" i="10"/>
  <c r="S386" i="10"/>
  <c r="S385" i="10"/>
  <c r="S384" i="10"/>
  <c r="S383" i="10"/>
  <c r="S382" i="10"/>
  <c r="S380" i="10"/>
  <c r="S379" i="10"/>
  <c r="S378" i="10"/>
  <c r="S377" i="10"/>
  <c r="S376" i="10"/>
  <c r="S375" i="10"/>
  <c r="S374" i="10"/>
  <c r="S373" i="10"/>
  <c r="S372" i="10"/>
  <c r="S371" i="10"/>
  <c r="S370" i="10"/>
  <c r="S369" i="10"/>
  <c r="S368" i="10"/>
  <c r="S367" i="10"/>
  <c r="S365" i="10"/>
  <c r="S364" i="10"/>
  <c r="S363" i="10"/>
  <c r="S362" i="10"/>
  <c r="S361" i="10"/>
  <c r="S360" i="10"/>
  <c r="S359" i="10"/>
  <c r="S358" i="10"/>
  <c r="S357" i="10"/>
  <c r="S356" i="10"/>
  <c r="S355" i="10"/>
  <c r="S353" i="10"/>
  <c r="S351" i="10"/>
  <c r="S350" i="10"/>
  <c r="S348" i="10"/>
  <c r="S347" i="10"/>
  <c r="S346" i="10"/>
  <c r="S345" i="10"/>
  <c r="S344" i="10"/>
  <c r="S343" i="10"/>
  <c r="S342" i="10"/>
  <c r="S341" i="10"/>
  <c r="S340" i="10"/>
  <c r="S339" i="10"/>
  <c r="S338" i="10"/>
  <c r="S337" i="10"/>
  <c r="S335" i="10"/>
  <c r="S334" i="10"/>
  <c r="S333" i="10"/>
  <c r="S332" i="10"/>
  <c r="S331" i="10"/>
  <c r="S330" i="10"/>
  <c r="S329" i="10"/>
  <c r="S328" i="10"/>
  <c r="S327" i="10"/>
  <c r="S326" i="10"/>
  <c r="S325" i="10"/>
  <c r="S324" i="10"/>
  <c r="S323" i="10"/>
  <c r="S322" i="10"/>
  <c r="S321" i="10"/>
  <c r="S320" i="10"/>
  <c r="S319" i="10"/>
  <c r="S318" i="10"/>
  <c r="S317" i="10"/>
  <c r="S316" i="10"/>
  <c r="S315" i="10"/>
  <c r="S314" i="10"/>
  <c r="S312" i="10"/>
  <c r="S311" i="10"/>
  <c r="S310" i="10"/>
  <c r="S309" i="10"/>
  <c r="S308" i="10"/>
  <c r="S307" i="10"/>
  <c r="S306" i="10"/>
  <c r="S305" i="10"/>
  <c r="S304" i="10"/>
  <c r="S303" i="10"/>
  <c r="S302" i="10"/>
  <c r="S301" i="10"/>
  <c r="S300" i="10"/>
  <c r="S298" i="10"/>
  <c r="S297" i="10"/>
  <c r="S296" i="10"/>
  <c r="S295" i="10"/>
  <c r="S293" i="10"/>
  <c r="S292" i="10"/>
  <c r="S291" i="10"/>
  <c r="S290" i="10"/>
  <c r="S289" i="10"/>
  <c r="S288" i="10"/>
  <c r="S287" i="10"/>
  <c r="S286" i="10"/>
  <c r="S285" i="10"/>
  <c r="S284" i="10"/>
  <c r="S283" i="10"/>
  <c r="S282" i="10"/>
  <c r="S281" i="10"/>
  <c r="S280" i="10"/>
  <c r="S279" i="10"/>
  <c r="S278" i="10"/>
  <c r="S277" i="10"/>
  <c r="S276" i="10"/>
  <c r="S275" i="10"/>
  <c r="S273" i="10"/>
  <c r="S272" i="10"/>
  <c r="S271" i="10"/>
  <c r="S270" i="10"/>
  <c r="S269" i="10"/>
  <c r="S267" i="10"/>
  <c r="S266" i="10"/>
  <c r="S265" i="10"/>
  <c r="S264" i="10"/>
  <c r="S263" i="10"/>
  <c r="S262" i="10"/>
  <c r="S261" i="10"/>
  <c r="S260" i="10"/>
  <c r="S259" i="10"/>
  <c r="S258" i="10"/>
  <c r="S257" i="10"/>
  <c r="S256" i="10"/>
  <c r="S255" i="10"/>
  <c r="S254" i="10"/>
  <c r="S253" i="10"/>
  <c r="S252" i="10"/>
  <c r="S251" i="10"/>
  <c r="S250" i="10"/>
  <c r="S249" i="10"/>
  <c r="S248" i="10"/>
  <c r="X248" i="10" s="1"/>
  <c r="S247" i="10"/>
  <c r="S246" i="10"/>
  <c r="S245" i="10"/>
  <c r="S244" i="10"/>
  <c r="S243" i="10"/>
  <c r="S242" i="10"/>
  <c r="S241" i="10"/>
  <c r="S240" i="10"/>
  <c r="S239" i="10"/>
  <c r="S238" i="10"/>
  <c r="S237" i="10"/>
  <c r="S236" i="10"/>
  <c r="S235" i="10"/>
  <c r="S234" i="10"/>
  <c r="S233" i="10"/>
  <c r="S232" i="10"/>
  <c r="S231" i="10"/>
  <c r="S230" i="10"/>
  <c r="S229" i="10"/>
  <c r="S228" i="10"/>
  <c r="S227" i="10"/>
  <c r="S226" i="10"/>
  <c r="S225" i="10"/>
  <c r="S224" i="10"/>
  <c r="S223" i="10"/>
  <c r="S222" i="10"/>
  <c r="S221" i="10"/>
  <c r="S220" i="10"/>
  <c r="S219" i="10"/>
  <c r="S218" i="10"/>
  <c r="S217" i="10"/>
  <c r="S216" i="10"/>
  <c r="S215" i="10"/>
  <c r="S214" i="10"/>
  <c r="S213" i="10"/>
  <c r="S212" i="10"/>
  <c r="S211" i="10"/>
  <c r="S210" i="10"/>
  <c r="S208" i="10"/>
  <c r="S207" i="10"/>
  <c r="S205" i="10"/>
  <c r="S204" i="10"/>
  <c r="S203" i="10"/>
  <c r="S202" i="10"/>
  <c r="S201" i="10"/>
  <c r="S200" i="10"/>
  <c r="S199" i="10"/>
  <c r="S198" i="10"/>
  <c r="S197" i="10"/>
  <c r="S196" i="10"/>
  <c r="S195" i="10"/>
  <c r="S194" i="10"/>
  <c r="S193" i="10"/>
  <c r="S192" i="10"/>
  <c r="S191" i="10"/>
  <c r="S190" i="10"/>
  <c r="S189" i="10"/>
  <c r="S188" i="10"/>
  <c r="S187" i="10"/>
  <c r="S186" i="10"/>
  <c r="S185" i="10"/>
  <c r="S184" i="10"/>
  <c r="S183" i="10"/>
  <c r="S182" i="10"/>
  <c r="S181" i="10"/>
  <c r="S180" i="10"/>
  <c r="S179" i="10"/>
  <c r="S178" i="10"/>
  <c r="S177" i="10"/>
  <c r="S176" i="10"/>
  <c r="S175" i="10"/>
  <c r="S174" i="10"/>
  <c r="S173" i="10"/>
  <c r="S171" i="10"/>
  <c r="S170" i="10"/>
  <c r="S169" i="10"/>
  <c r="S168" i="10"/>
  <c r="S167" i="10"/>
  <c r="S166" i="10"/>
  <c r="S165" i="10"/>
  <c r="S164" i="10"/>
  <c r="S163" i="10"/>
  <c r="S162" i="10"/>
  <c r="S161" i="10"/>
  <c r="S159" i="10"/>
  <c r="S158" i="10"/>
  <c r="S157" i="10"/>
  <c r="S156" i="10"/>
  <c r="S155" i="10"/>
  <c r="S154" i="10"/>
  <c r="S153" i="10"/>
  <c r="S152" i="10"/>
  <c r="S151" i="10"/>
  <c r="S150" i="10"/>
  <c r="S149" i="10"/>
  <c r="S148" i="10"/>
  <c r="S147" i="10"/>
  <c r="S146" i="10"/>
  <c r="S145" i="10"/>
  <c r="S144" i="10"/>
  <c r="S143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5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2" i="10"/>
  <c r="S91" i="10"/>
  <c r="S90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59" i="10"/>
  <c r="S58" i="10"/>
  <c r="S56" i="10"/>
  <c r="S55" i="10"/>
  <c r="S54" i="10"/>
  <c r="S53" i="10"/>
  <c r="S52" i="10"/>
  <c r="S51" i="10"/>
  <c r="S50" i="10"/>
  <c r="S49" i="10"/>
  <c r="S48" i="10"/>
  <c r="S47" i="10"/>
  <c r="S46" i="10"/>
  <c r="S45" i="10"/>
  <c r="S44" i="10"/>
  <c r="S43" i="10"/>
  <c r="S41" i="10"/>
  <c r="S40" i="10"/>
  <c r="S39" i="10"/>
  <c r="S38" i="10"/>
  <c r="S37" i="10"/>
  <c r="S36" i="10"/>
  <c r="S35" i="10"/>
  <c r="S34" i="10"/>
  <c r="S33" i="10"/>
  <c r="S31" i="10"/>
  <c r="S29" i="10"/>
  <c r="S27" i="10"/>
  <c r="S26" i="10"/>
  <c r="S25" i="10"/>
  <c r="S23" i="10"/>
  <c r="S22" i="10"/>
  <c r="S21" i="10"/>
  <c r="S20" i="10"/>
  <c r="S19" i="10"/>
  <c r="S17" i="10"/>
  <c r="S16" i="10"/>
  <c r="S15" i="10"/>
  <c r="S633" i="11"/>
  <c r="S631" i="11"/>
  <c r="S630" i="11"/>
  <c r="S629" i="11"/>
  <c r="S628" i="11"/>
  <c r="S627" i="11"/>
  <c r="S626" i="11"/>
  <c r="S625" i="11"/>
  <c r="S624" i="11"/>
  <c r="S623" i="11"/>
  <c r="S622" i="11"/>
  <c r="S621" i="11"/>
  <c r="S620" i="11"/>
  <c r="S618" i="11"/>
  <c r="S617" i="11"/>
  <c r="S616" i="11"/>
  <c r="S615" i="11"/>
  <c r="S614" i="11"/>
  <c r="S613" i="11"/>
  <c r="S612" i="11"/>
  <c r="S611" i="11"/>
  <c r="S610" i="11"/>
  <c r="S609" i="11"/>
  <c r="S608" i="11"/>
  <c r="S607" i="11"/>
  <c r="S606" i="11"/>
  <c r="S605" i="11"/>
  <c r="S604" i="11"/>
  <c r="S603" i="11"/>
  <c r="S602" i="11"/>
  <c r="S601" i="11"/>
  <c r="S600" i="11"/>
  <c r="S599" i="11"/>
  <c r="S598" i="11"/>
  <c r="S597" i="11"/>
  <c r="S596" i="11"/>
  <c r="S595" i="11"/>
  <c r="S594" i="11"/>
  <c r="S593" i="11"/>
  <c r="S592" i="11"/>
  <c r="S591" i="11"/>
  <c r="S590" i="11"/>
  <c r="S589" i="11"/>
  <c r="S588" i="11"/>
  <c r="S587" i="11"/>
  <c r="S586" i="11"/>
  <c r="S585" i="11"/>
  <c r="S584" i="11"/>
  <c r="S583" i="11"/>
  <c r="S582" i="11"/>
  <c r="S581" i="11"/>
  <c r="S580" i="11"/>
  <c r="S579" i="11"/>
  <c r="S578" i="11"/>
  <c r="S577" i="11"/>
  <c r="S576" i="11"/>
  <c r="S575" i="11"/>
  <c r="S574" i="11"/>
  <c r="S573" i="11"/>
  <c r="S572" i="11"/>
  <c r="S571" i="11"/>
  <c r="S570" i="11"/>
  <c r="S569" i="11"/>
  <c r="S568" i="11"/>
  <c r="S567" i="11"/>
  <c r="S566" i="11"/>
  <c r="S565" i="11"/>
  <c r="S564" i="11"/>
  <c r="S563" i="11"/>
  <c r="S562" i="11"/>
  <c r="S561" i="11"/>
  <c r="S560" i="11"/>
  <c r="S559" i="11"/>
  <c r="S558" i="11"/>
  <c r="S557" i="11"/>
  <c r="S556" i="11"/>
  <c r="S555" i="11"/>
  <c r="S554" i="11"/>
  <c r="S553" i="11"/>
  <c r="S552" i="11"/>
  <c r="S550" i="11"/>
  <c r="S549" i="11"/>
  <c r="S548" i="11"/>
  <c r="S547" i="11"/>
  <c r="S546" i="11"/>
  <c r="S545" i="11"/>
  <c r="S544" i="11"/>
  <c r="S543" i="11"/>
  <c r="S542" i="11"/>
  <c r="S541" i="11"/>
  <c r="S540" i="11"/>
  <c r="S539" i="11"/>
  <c r="S538" i="11"/>
  <c r="S537" i="11"/>
  <c r="S536" i="11"/>
  <c r="S535" i="11"/>
  <c r="S534" i="11"/>
  <c r="S533" i="11"/>
  <c r="S532" i="11"/>
  <c r="S531" i="11"/>
  <c r="S530" i="11"/>
  <c r="S529" i="11"/>
  <c r="S527" i="11"/>
  <c r="S526" i="11"/>
  <c r="S525" i="11"/>
  <c r="S524" i="11"/>
  <c r="S523" i="11"/>
  <c r="S522" i="11"/>
  <c r="S521" i="11"/>
  <c r="S520" i="11"/>
  <c r="S519" i="11"/>
  <c r="S518" i="11"/>
  <c r="S517" i="11"/>
  <c r="S516" i="11"/>
  <c r="S515" i="11"/>
  <c r="S514" i="11"/>
  <c r="S513" i="11"/>
  <c r="S512" i="11"/>
  <c r="S511" i="11"/>
  <c r="S510" i="11"/>
  <c r="S509" i="11"/>
  <c r="S508" i="11"/>
  <c r="S507" i="11"/>
  <c r="S506" i="11"/>
  <c r="S505" i="11"/>
  <c r="S504" i="11"/>
  <c r="S503" i="11"/>
  <c r="S502" i="11"/>
  <c r="S501" i="11"/>
  <c r="S500" i="11"/>
  <c r="S499" i="11"/>
  <c r="S498" i="11"/>
  <c r="S497" i="11"/>
  <c r="S496" i="11"/>
  <c r="S495" i="11"/>
  <c r="S493" i="11"/>
  <c r="S492" i="11"/>
  <c r="S491" i="11"/>
  <c r="S490" i="11"/>
  <c r="S489" i="11"/>
  <c r="S488" i="11"/>
  <c r="S487" i="11"/>
  <c r="S486" i="11"/>
  <c r="S485" i="11"/>
  <c r="S484" i="11"/>
  <c r="S483" i="11"/>
  <c r="S482" i="11"/>
  <c r="S481" i="11"/>
  <c r="S480" i="11"/>
  <c r="S479" i="11"/>
  <c r="S478" i="11"/>
  <c r="S477" i="11"/>
  <c r="S476" i="11"/>
  <c r="S475" i="11"/>
  <c r="S474" i="11"/>
  <c r="S473" i="11"/>
  <c r="S472" i="11"/>
  <c r="S471" i="11"/>
  <c r="S470" i="11"/>
  <c r="S469" i="11"/>
  <c r="S468" i="11"/>
  <c r="S467" i="11"/>
  <c r="S466" i="11"/>
  <c r="S465" i="11"/>
  <c r="S464" i="11"/>
  <c r="S463" i="11"/>
  <c r="S462" i="11"/>
  <c r="S461" i="11"/>
  <c r="S460" i="11"/>
  <c r="S459" i="11"/>
  <c r="S458" i="11"/>
  <c r="S457" i="11"/>
  <c r="S456" i="11"/>
  <c r="S455" i="11"/>
  <c r="S454" i="11"/>
  <c r="S453" i="11"/>
  <c r="S452" i="11"/>
  <c r="S451" i="11"/>
  <c r="S450" i="11"/>
  <c r="S449" i="11"/>
  <c r="S448" i="11"/>
  <c r="S447" i="11"/>
  <c r="S446" i="11"/>
  <c r="S445" i="11"/>
  <c r="S444" i="11"/>
  <c r="S443" i="11"/>
  <c r="S442" i="11"/>
  <c r="S441" i="11"/>
  <c r="S440" i="11"/>
  <c r="S439" i="11"/>
  <c r="S438" i="11"/>
  <c r="S437" i="11"/>
  <c r="S436" i="11"/>
  <c r="S435" i="11"/>
  <c r="S434" i="11"/>
  <c r="S433" i="11"/>
  <c r="S432" i="11"/>
  <c r="S431" i="11"/>
  <c r="S430" i="11"/>
  <c r="S429" i="11"/>
  <c r="S428" i="11"/>
  <c r="S427" i="11"/>
  <c r="S426" i="11"/>
  <c r="S425" i="11"/>
  <c r="S424" i="11"/>
  <c r="S423" i="11"/>
  <c r="S422" i="11"/>
  <c r="S421" i="11"/>
  <c r="S420" i="11"/>
  <c r="S419" i="11"/>
  <c r="S418" i="11"/>
  <c r="S417" i="11"/>
  <c r="S415" i="11"/>
  <c r="S413" i="11"/>
  <c r="S412" i="11"/>
  <c r="S411" i="11"/>
  <c r="S410" i="11"/>
  <c r="S409" i="11"/>
  <c r="S407" i="11"/>
  <c r="S406" i="11"/>
  <c r="S405" i="11"/>
  <c r="S404" i="11"/>
  <c r="S403" i="11"/>
  <c r="S402" i="11"/>
  <c r="S401" i="11"/>
  <c r="S400" i="11"/>
  <c r="S399" i="11"/>
  <c r="S398" i="11"/>
  <c r="S397" i="11"/>
  <c r="S396" i="11"/>
  <c r="S395" i="11"/>
  <c r="S394" i="11"/>
  <c r="S393" i="11"/>
  <c r="S392" i="11"/>
  <c r="S391" i="11"/>
  <c r="S390" i="11"/>
  <c r="S389" i="11"/>
  <c r="S388" i="11"/>
  <c r="S387" i="11"/>
  <c r="S386" i="11"/>
  <c r="S385" i="11"/>
  <c r="S384" i="11"/>
  <c r="S383" i="11"/>
  <c r="S382" i="11"/>
  <c r="S380" i="11"/>
  <c r="S379" i="11"/>
  <c r="S378" i="11"/>
  <c r="S377" i="11"/>
  <c r="S376" i="11"/>
  <c r="S375" i="11"/>
  <c r="S374" i="11"/>
  <c r="S373" i="11"/>
  <c r="S372" i="11"/>
  <c r="S371" i="11"/>
  <c r="S370" i="11"/>
  <c r="S369" i="11"/>
  <c r="S368" i="11"/>
  <c r="S367" i="11"/>
  <c r="S365" i="11"/>
  <c r="S364" i="11"/>
  <c r="S363" i="11"/>
  <c r="S362" i="11"/>
  <c r="S361" i="11"/>
  <c r="S360" i="11"/>
  <c r="S359" i="11"/>
  <c r="S358" i="11"/>
  <c r="S357" i="11"/>
  <c r="S356" i="11"/>
  <c r="S355" i="11"/>
  <c r="S353" i="11"/>
  <c r="S351" i="11"/>
  <c r="S350" i="11"/>
  <c r="S348" i="11"/>
  <c r="S347" i="11"/>
  <c r="S346" i="11"/>
  <c r="S345" i="11"/>
  <c r="S344" i="11"/>
  <c r="S343" i="11"/>
  <c r="S342" i="11"/>
  <c r="S341" i="11"/>
  <c r="S340" i="11"/>
  <c r="S339" i="11"/>
  <c r="S338" i="11"/>
  <c r="S337" i="11"/>
  <c r="S335" i="11"/>
  <c r="S334" i="11"/>
  <c r="S333" i="11"/>
  <c r="S332" i="11"/>
  <c r="S331" i="11"/>
  <c r="S330" i="11"/>
  <c r="S329" i="11"/>
  <c r="S328" i="11"/>
  <c r="S327" i="11"/>
  <c r="S326" i="11"/>
  <c r="S325" i="11"/>
  <c r="S324" i="11"/>
  <c r="S323" i="11"/>
  <c r="S322" i="11"/>
  <c r="S321" i="11"/>
  <c r="S320" i="11"/>
  <c r="S319" i="11"/>
  <c r="S318" i="11"/>
  <c r="S317" i="11"/>
  <c r="S316" i="11"/>
  <c r="S315" i="11"/>
  <c r="S314" i="11"/>
  <c r="S312" i="11"/>
  <c r="S311" i="11"/>
  <c r="S310" i="11"/>
  <c r="S309" i="11"/>
  <c r="S308" i="11"/>
  <c r="S307" i="11"/>
  <c r="S306" i="11"/>
  <c r="S305" i="11"/>
  <c r="S304" i="11"/>
  <c r="S303" i="11"/>
  <c r="S302" i="11"/>
  <c r="S301" i="11"/>
  <c r="S300" i="11"/>
  <c r="S298" i="11"/>
  <c r="S297" i="11"/>
  <c r="S296" i="11"/>
  <c r="S295" i="11"/>
  <c r="S293" i="11"/>
  <c r="S292" i="11"/>
  <c r="S291" i="11"/>
  <c r="S290" i="11"/>
  <c r="S289" i="11"/>
  <c r="S288" i="11"/>
  <c r="S287" i="11"/>
  <c r="S286" i="11"/>
  <c r="S285" i="11"/>
  <c r="S284" i="11"/>
  <c r="S283" i="11"/>
  <c r="S282" i="11"/>
  <c r="S281" i="11"/>
  <c r="S280" i="11"/>
  <c r="S279" i="11"/>
  <c r="S278" i="11"/>
  <c r="S277" i="11"/>
  <c r="S276" i="11"/>
  <c r="S275" i="11"/>
  <c r="S273" i="11"/>
  <c r="S272" i="11"/>
  <c r="S271" i="11"/>
  <c r="S270" i="11"/>
  <c r="S269" i="11"/>
  <c r="S267" i="11"/>
  <c r="S266" i="11"/>
  <c r="S265" i="11"/>
  <c r="S264" i="11"/>
  <c r="S263" i="11"/>
  <c r="S262" i="11"/>
  <c r="S261" i="11"/>
  <c r="S260" i="11"/>
  <c r="S259" i="11"/>
  <c r="S258" i="11"/>
  <c r="S257" i="11"/>
  <c r="S256" i="11"/>
  <c r="S255" i="11"/>
  <c r="S254" i="11"/>
  <c r="S253" i="11"/>
  <c r="S252" i="11"/>
  <c r="S251" i="11"/>
  <c r="S250" i="11"/>
  <c r="S249" i="11"/>
  <c r="S248" i="11"/>
  <c r="X248" i="11" s="1"/>
  <c r="S247" i="11"/>
  <c r="S246" i="11"/>
  <c r="S245" i="11"/>
  <c r="S244" i="11"/>
  <c r="S243" i="11"/>
  <c r="S242" i="11"/>
  <c r="S241" i="11"/>
  <c r="S240" i="11"/>
  <c r="S239" i="11"/>
  <c r="S238" i="11"/>
  <c r="S237" i="11"/>
  <c r="S236" i="11"/>
  <c r="S235" i="11"/>
  <c r="S234" i="11"/>
  <c r="S233" i="11"/>
  <c r="S232" i="11"/>
  <c r="S231" i="11"/>
  <c r="S230" i="11"/>
  <c r="S229" i="11"/>
  <c r="S228" i="11"/>
  <c r="S227" i="11"/>
  <c r="S226" i="11"/>
  <c r="S225" i="11"/>
  <c r="S224" i="11"/>
  <c r="S223" i="11"/>
  <c r="S222" i="11"/>
  <c r="S221" i="11"/>
  <c r="S220" i="11"/>
  <c r="S219" i="11"/>
  <c r="S218" i="11"/>
  <c r="S217" i="11"/>
  <c r="S216" i="11"/>
  <c r="S215" i="11"/>
  <c r="S214" i="11"/>
  <c r="S213" i="11"/>
  <c r="S212" i="11"/>
  <c r="S211" i="11"/>
  <c r="S210" i="11"/>
  <c r="S208" i="11"/>
  <c r="S207" i="11"/>
  <c r="S205" i="11"/>
  <c r="S204" i="11"/>
  <c r="S203" i="11"/>
  <c r="S202" i="11"/>
  <c r="S201" i="11"/>
  <c r="S200" i="11"/>
  <c r="S199" i="11"/>
  <c r="S198" i="11"/>
  <c r="S197" i="11"/>
  <c r="S196" i="11"/>
  <c r="S195" i="11"/>
  <c r="S194" i="11"/>
  <c r="S193" i="11"/>
  <c r="S192" i="11"/>
  <c r="S191" i="11"/>
  <c r="S190" i="11"/>
  <c r="S189" i="11"/>
  <c r="S188" i="11"/>
  <c r="S187" i="11"/>
  <c r="S186" i="11"/>
  <c r="S185" i="11"/>
  <c r="S184" i="11"/>
  <c r="S183" i="11"/>
  <c r="S182" i="11"/>
  <c r="S181" i="11"/>
  <c r="S180" i="11"/>
  <c r="S179" i="11"/>
  <c r="S178" i="11"/>
  <c r="S177" i="11"/>
  <c r="S176" i="11"/>
  <c r="S175" i="11"/>
  <c r="S174" i="11"/>
  <c r="S173" i="11"/>
  <c r="S171" i="11"/>
  <c r="S170" i="11"/>
  <c r="S169" i="11"/>
  <c r="S168" i="11"/>
  <c r="S167" i="11"/>
  <c r="S166" i="11"/>
  <c r="S165" i="11"/>
  <c r="S164" i="11"/>
  <c r="S163" i="11"/>
  <c r="S162" i="11"/>
  <c r="S161" i="11"/>
  <c r="S159" i="11"/>
  <c r="S158" i="11"/>
  <c r="S157" i="11"/>
  <c r="S156" i="11"/>
  <c r="S155" i="11"/>
  <c r="S154" i="11"/>
  <c r="S153" i="11"/>
  <c r="S152" i="11"/>
  <c r="S151" i="11"/>
  <c r="S150" i="11"/>
  <c r="S149" i="11"/>
  <c r="S148" i="11"/>
  <c r="S147" i="11"/>
  <c r="S146" i="11"/>
  <c r="S145" i="11"/>
  <c r="S144" i="11"/>
  <c r="S143" i="11"/>
  <c r="S141" i="11"/>
  <c r="S140" i="11"/>
  <c r="S139" i="11"/>
  <c r="S138" i="11"/>
  <c r="S137" i="11"/>
  <c r="S136" i="11"/>
  <c r="S135" i="11"/>
  <c r="S134" i="11"/>
  <c r="S133" i="11"/>
  <c r="S132" i="11"/>
  <c r="S131" i="11"/>
  <c r="S130" i="11"/>
  <c r="S129" i="11"/>
  <c r="S128" i="11"/>
  <c r="S127" i="11"/>
  <c r="S126" i="11"/>
  <c r="S125" i="11"/>
  <c r="S124" i="11"/>
  <c r="S123" i="11"/>
  <c r="S122" i="11"/>
  <c r="S121" i="11"/>
  <c r="S120" i="11"/>
  <c r="S119" i="11"/>
  <c r="S118" i="11"/>
  <c r="S117" i="11"/>
  <c r="S115" i="11"/>
  <c r="S113" i="11"/>
  <c r="S112" i="11"/>
  <c r="S111" i="11"/>
  <c r="S110" i="11"/>
  <c r="S109" i="11"/>
  <c r="S108" i="11"/>
  <c r="S107" i="11"/>
  <c r="S106" i="11"/>
  <c r="S105" i="11"/>
  <c r="S104" i="11"/>
  <c r="S103" i="11"/>
  <c r="S102" i="11"/>
  <c r="S101" i="11"/>
  <c r="S100" i="11"/>
  <c r="S99" i="11"/>
  <c r="S98" i="11"/>
  <c r="S97" i="11"/>
  <c r="S96" i="11"/>
  <c r="S95" i="11"/>
  <c r="S94" i="11"/>
  <c r="S92" i="11"/>
  <c r="S91" i="11"/>
  <c r="S90" i="11"/>
  <c r="S88" i="11"/>
  <c r="S87" i="11"/>
  <c r="S86" i="11"/>
  <c r="S85" i="11"/>
  <c r="S84" i="11"/>
  <c r="S83" i="11"/>
  <c r="S82" i="11"/>
  <c r="S81" i="11"/>
  <c r="S80" i="11"/>
  <c r="S79" i="11"/>
  <c r="S78" i="11"/>
  <c r="S77" i="11"/>
  <c r="S76" i="11"/>
  <c r="S75" i="11"/>
  <c r="S73" i="11"/>
  <c r="S72" i="11"/>
  <c r="S71" i="11"/>
  <c r="S70" i="11"/>
  <c r="S69" i="11"/>
  <c r="S68" i="11"/>
  <c r="S67" i="11"/>
  <c r="S66" i="11"/>
  <c r="S65" i="11"/>
  <c r="S64" i="11"/>
  <c r="S63" i="11"/>
  <c r="S62" i="11"/>
  <c r="S61" i="11"/>
  <c r="S59" i="11"/>
  <c r="S58" i="11"/>
  <c r="S56" i="11"/>
  <c r="S55" i="11"/>
  <c r="S54" i="11"/>
  <c r="S53" i="11"/>
  <c r="S52" i="11"/>
  <c r="S51" i="11"/>
  <c r="S50" i="11"/>
  <c r="S49" i="11"/>
  <c r="S48" i="11"/>
  <c r="S47" i="11"/>
  <c r="S46" i="11"/>
  <c r="S45" i="11"/>
  <c r="S44" i="11"/>
  <c r="S43" i="11"/>
  <c r="S41" i="11"/>
  <c r="S40" i="11"/>
  <c r="S39" i="11"/>
  <c r="S38" i="11"/>
  <c r="S37" i="11"/>
  <c r="S36" i="11"/>
  <c r="S35" i="11"/>
  <c r="S34" i="11"/>
  <c r="S33" i="11"/>
  <c r="S31" i="11"/>
  <c r="S29" i="11"/>
  <c r="S27" i="11"/>
  <c r="S26" i="11"/>
  <c r="S25" i="11"/>
  <c r="S23" i="11"/>
  <c r="S22" i="11"/>
  <c r="S21" i="11"/>
  <c r="S20" i="11"/>
  <c r="S19" i="11"/>
  <c r="S17" i="11"/>
  <c r="S16" i="11"/>
  <c r="S15" i="11"/>
  <c r="S633" i="4"/>
  <c r="S631" i="4"/>
  <c r="S630" i="4"/>
  <c r="S629" i="4"/>
  <c r="S628" i="4"/>
  <c r="S627" i="4"/>
  <c r="S626" i="4"/>
  <c r="S625" i="4"/>
  <c r="S624" i="4"/>
  <c r="S623" i="4"/>
  <c r="S622" i="4"/>
  <c r="S621" i="4"/>
  <c r="S620" i="4"/>
  <c r="S618" i="4"/>
  <c r="S617" i="4"/>
  <c r="S616" i="4"/>
  <c r="S615" i="4"/>
  <c r="S614" i="4"/>
  <c r="S613" i="4"/>
  <c r="S612" i="4"/>
  <c r="S611" i="4"/>
  <c r="S610" i="4"/>
  <c r="S609" i="4"/>
  <c r="S608" i="4"/>
  <c r="S607" i="4"/>
  <c r="S606" i="4"/>
  <c r="S605" i="4"/>
  <c r="S604" i="4"/>
  <c r="S603" i="4"/>
  <c r="S602" i="4"/>
  <c r="S601" i="4"/>
  <c r="S600" i="4"/>
  <c r="S599" i="4"/>
  <c r="S598" i="4"/>
  <c r="S597" i="4"/>
  <c r="S596" i="4"/>
  <c r="S595" i="4"/>
  <c r="S594" i="4"/>
  <c r="S593" i="4"/>
  <c r="S592" i="4"/>
  <c r="S591" i="4"/>
  <c r="S590" i="4"/>
  <c r="S589" i="4"/>
  <c r="S588" i="4"/>
  <c r="S587" i="4"/>
  <c r="S586" i="4"/>
  <c r="S585" i="4"/>
  <c r="S584" i="4"/>
  <c r="S583" i="4"/>
  <c r="S582" i="4"/>
  <c r="S581" i="4"/>
  <c r="S580" i="4"/>
  <c r="S579" i="4"/>
  <c r="S578" i="4"/>
  <c r="S577" i="4"/>
  <c r="S576" i="4"/>
  <c r="S575" i="4"/>
  <c r="S574" i="4"/>
  <c r="S573" i="4"/>
  <c r="S572" i="4"/>
  <c r="S571" i="4"/>
  <c r="S570" i="4"/>
  <c r="S569" i="4"/>
  <c r="S568" i="4"/>
  <c r="S567" i="4"/>
  <c r="S566" i="4"/>
  <c r="S565" i="4"/>
  <c r="S564" i="4"/>
  <c r="S563" i="4"/>
  <c r="S562" i="4"/>
  <c r="S561" i="4"/>
  <c r="S560" i="4"/>
  <c r="S559" i="4"/>
  <c r="S558" i="4"/>
  <c r="S557" i="4"/>
  <c r="S556" i="4"/>
  <c r="S555" i="4"/>
  <c r="S554" i="4"/>
  <c r="S553" i="4"/>
  <c r="S552" i="4"/>
  <c r="S550" i="4"/>
  <c r="S549" i="4"/>
  <c r="S548" i="4"/>
  <c r="S547" i="4"/>
  <c r="S546" i="4"/>
  <c r="S545" i="4"/>
  <c r="S544" i="4"/>
  <c r="S543" i="4"/>
  <c r="S542" i="4"/>
  <c r="S541" i="4"/>
  <c r="S540" i="4"/>
  <c r="S539" i="4"/>
  <c r="S538" i="4"/>
  <c r="S537" i="4"/>
  <c r="S536" i="4"/>
  <c r="S535" i="4"/>
  <c r="S534" i="4"/>
  <c r="S533" i="4"/>
  <c r="S532" i="4"/>
  <c r="S531" i="4"/>
  <c r="S530" i="4"/>
  <c r="S529" i="4"/>
  <c r="S527" i="4"/>
  <c r="S526" i="4"/>
  <c r="S525" i="4"/>
  <c r="S524" i="4"/>
  <c r="S523" i="4"/>
  <c r="S522" i="4"/>
  <c r="S521" i="4"/>
  <c r="S520" i="4"/>
  <c r="S519" i="4"/>
  <c r="S518" i="4"/>
  <c r="S517" i="4"/>
  <c r="S516" i="4"/>
  <c r="S515" i="4"/>
  <c r="S514" i="4"/>
  <c r="S513" i="4"/>
  <c r="S512" i="4"/>
  <c r="S511" i="4"/>
  <c r="S510" i="4"/>
  <c r="S509" i="4"/>
  <c r="S508" i="4"/>
  <c r="S507" i="4"/>
  <c r="S506" i="4"/>
  <c r="S505" i="4"/>
  <c r="S504" i="4"/>
  <c r="S503" i="4"/>
  <c r="S502" i="4"/>
  <c r="S501" i="4"/>
  <c r="S500" i="4"/>
  <c r="S499" i="4"/>
  <c r="S498" i="4"/>
  <c r="S497" i="4"/>
  <c r="S496" i="4"/>
  <c r="S495" i="4"/>
  <c r="S493" i="4"/>
  <c r="S492" i="4"/>
  <c r="S491" i="4"/>
  <c r="S490" i="4"/>
  <c r="S489" i="4"/>
  <c r="S488" i="4"/>
  <c r="S487" i="4"/>
  <c r="S486" i="4"/>
  <c r="S485" i="4"/>
  <c r="S484" i="4"/>
  <c r="S483" i="4"/>
  <c r="S482" i="4"/>
  <c r="S481" i="4"/>
  <c r="S480" i="4"/>
  <c r="S479" i="4"/>
  <c r="S478" i="4"/>
  <c r="S477" i="4"/>
  <c r="S476" i="4"/>
  <c r="S475" i="4"/>
  <c r="S474" i="4"/>
  <c r="S473" i="4"/>
  <c r="S472" i="4"/>
  <c r="S471" i="4"/>
  <c r="S470" i="4"/>
  <c r="S469" i="4"/>
  <c r="S468" i="4"/>
  <c r="S467" i="4"/>
  <c r="S466" i="4"/>
  <c r="S465" i="4"/>
  <c r="S464" i="4"/>
  <c r="S463" i="4"/>
  <c r="S462" i="4"/>
  <c r="S461" i="4"/>
  <c r="S460" i="4"/>
  <c r="S459" i="4"/>
  <c r="S458" i="4"/>
  <c r="S457" i="4"/>
  <c r="S456" i="4"/>
  <c r="S455" i="4"/>
  <c r="S454" i="4"/>
  <c r="S453" i="4"/>
  <c r="S452" i="4"/>
  <c r="S451" i="4"/>
  <c r="S450" i="4"/>
  <c r="S449" i="4"/>
  <c r="S448" i="4"/>
  <c r="S447" i="4"/>
  <c r="S446" i="4"/>
  <c r="S445" i="4"/>
  <c r="S444" i="4"/>
  <c r="S443" i="4"/>
  <c r="S442" i="4"/>
  <c r="S441" i="4"/>
  <c r="S440" i="4"/>
  <c r="S439" i="4"/>
  <c r="S438" i="4"/>
  <c r="S437" i="4"/>
  <c r="S436" i="4"/>
  <c r="S435" i="4"/>
  <c r="S434" i="4"/>
  <c r="S433" i="4"/>
  <c r="S432" i="4"/>
  <c r="S431" i="4"/>
  <c r="S430" i="4"/>
  <c r="S429" i="4"/>
  <c r="S428" i="4"/>
  <c r="S427" i="4"/>
  <c r="S426" i="4"/>
  <c r="S425" i="4"/>
  <c r="S424" i="4"/>
  <c r="S423" i="4"/>
  <c r="S422" i="4"/>
  <c r="S421" i="4"/>
  <c r="S420" i="4"/>
  <c r="S419" i="4"/>
  <c r="S418" i="4"/>
  <c r="S417" i="4"/>
  <c r="S415" i="4"/>
  <c r="S413" i="4"/>
  <c r="S412" i="4"/>
  <c r="S411" i="4"/>
  <c r="S410" i="4"/>
  <c r="S409" i="4"/>
  <c r="S407" i="4"/>
  <c r="S406" i="4"/>
  <c r="S405" i="4"/>
  <c r="S404" i="4"/>
  <c r="S403" i="4"/>
  <c r="S402" i="4"/>
  <c r="S401" i="4"/>
  <c r="S400" i="4"/>
  <c r="S399" i="4"/>
  <c r="S398" i="4"/>
  <c r="S397" i="4"/>
  <c r="S396" i="4"/>
  <c r="S395" i="4"/>
  <c r="S394" i="4"/>
  <c r="S393" i="4"/>
  <c r="S392" i="4"/>
  <c r="S391" i="4"/>
  <c r="S390" i="4"/>
  <c r="S389" i="4"/>
  <c r="S388" i="4"/>
  <c r="S387" i="4"/>
  <c r="S386" i="4"/>
  <c r="S385" i="4"/>
  <c r="S384" i="4"/>
  <c r="S383" i="4"/>
  <c r="S382" i="4"/>
  <c r="S380" i="4"/>
  <c r="S379" i="4"/>
  <c r="S378" i="4"/>
  <c r="S377" i="4"/>
  <c r="S376" i="4"/>
  <c r="S375" i="4"/>
  <c r="S374" i="4"/>
  <c r="S373" i="4"/>
  <c r="S372" i="4"/>
  <c r="S371" i="4"/>
  <c r="S370" i="4"/>
  <c r="S369" i="4"/>
  <c r="S368" i="4"/>
  <c r="S367" i="4"/>
  <c r="S365" i="4"/>
  <c r="S364" i="4"/>
  <c r="S363" i="4"/>
  <c r="S362" i="4"/>
  <c r="S361" i="4"/>
  <c r="S360" i="4"/>
  <c r="S359" i="4"/>
  <c r="S358" i="4"/>
  <c r="S357" i="4"/>
  <c r="S356" i="4"/>
  <c r="S355" i="4"/>
  <c r="S353" i="4"/>
  <c r="S351" i="4"/>
  <c r="S350" i="4"/>
  <c r="S348" i="4"/>
  <c r="S347" i="4"/>
  <c r="S346" i="4"/>
  <c r="S345" i="4"/>
  <c r="S344" i="4"/>
  <c r="S343" i="4"/>
  <c r="S342" i="4"/>
  <c r="S341" i="4"/>
  <c r="S340" i="4"/>
  <c r="S339" i="4"/>
  <c r="S338" i="4"/>
  <c r="S337" i="4"/>
  <c r="S335" i="4"/>
  <c r="S334" i="4"/>
  <c r="S333" i="4"/>
  <c r="S332" i="4"/>
  <c r="S331" i="4"/>
  <c r="S330" i="4"/>
  <c r="S329" i="4"/>
  <c r="S328" i="4"/>
  <c r="S327" i="4"/>
  <c r="S326" i="4"/>
  <c r="S325" i="4"/>
  <c r="S324" i="4"/>
  <c r="S323" i="4"/>
  <c r="S322" i="4"/>
  <c r="S321" i="4"/>
  <c r="S320" i="4"/>
  <c r="S319" i="4"/>
  <c r="S318" i="4"/>
  <c r="S317" i="4"/>
  <c r="S316" i="4"/>
  <c r="S315" i="4"/>
  <c r="S314" i="4"/>
  <c r="S312" i="4"/>
  <c r="S311" i="4"/>
  <c r="S310" i="4"/>
  <c r="S309" i="4"/>
  <c r="S308" i="4"/>
  <c r="S307" i="4"/>
  <c r="S306" i="4"/>
  <c r="S305" i="4"/>
  <c r="S304" i="4"/>
  <c r="S303" i="4"/>
  <c r="S302" i="4"/>
  <c r="S301" i="4"/>
  <c r="S300" i="4"/>
  <c r="S298" i="4"/>
  <c r="S297" i="4"/>
  <c r="S296" i="4"/>
  <c r="S295" i="4"/>
  <c r="S293" i="4"/>
  <c r="S292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3" i="4"/>
  <c r="S272" i="4"/>
  <c r="S271" i="4"/>
  <c r="S270" i="4"/>
  <c r="S269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X248" i="4" s="1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8" i="4"/>
  <c r="S207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1" i="4"/>
  <c r="S170" i="4"/>
  <c r="S169" i="4"/>
  <c r="S168" i="4"/>
  <c r="S167" i="4"/>
  <c r="S166" i="4"/>
  <c r="S165" i="4"/>
  <c r="S164" i="4"/>
  <c r="S163" i="4"/>
  <c r="S162" i="4"/>
  <c r="S161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5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2" i="4"/>
  <c r="S91" i="4"/>
  <c r="S90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59" i="4"/>
  <c r="S58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1" i="4"/>
  <c r="S40" i="4"/>
  <c r="S39" i="4"/>
  <c r="S38" i="4"/>
  <c r="S37" i="4"/>
  <c r="S36" i="4"/>
  <c r="S35" i="4"/>
  <c r="S34" i="4"/>
  <c r="S33" i="4"/>
  <c r="S31" i="4"/>
  <c r="S29" i="4"/>
  <c r="S27" i="4"/>
  <c r="S26" i="4"/>
  <c r="S25" i="4"/>
  <c r="S23" i="4"/>
  <c r="S22" i="4"/>
  <c r="S21" i="4"/>
  <c r="S20" i="4"/>
  <c r="S19" i="4"/>
  <c r="S17" i="4"/>
  <c r="S16" i="4"/>
  <c r="S15" i="4"/>
  <c r="S631" i="5"/>
  <c r="S630" i="5"/>
  <c r="S629" i="5"/>
  <c r="S628" i="5"/>
  <c r="S627" i="5"/>
  <c r="S626" i="5"/>
  <c r="S625" i="5"/>
  <c r="S624" i="5"/>
  <c r="S623" i="5"/>
  <c r="S622" i="5"/>
  <c r="S621" i="5"/>
  <c r="S618" i="5"/>
  <c r="S617" i="5"/>
  <c r="S616" i="5"/>
  <c r="S615" i="5"/>
  <c r="S614" i="5"/>
  <c r="S613" i="5"/>
  <c r="S612" i="5"/>
  <c r="S611" i="5"/>
  <c r="S610" i="5"/>
  <c r="S609" i="5"/>
  <c r="S608" i="5"/>
  <c r="S607" i="5"/>
  <c r="S606" i="5"/>
  <c r="S605" i="5"/>
  <c r="S604" i="5"/>
  <c r="S603" i="5"/>
  <c r="S602" i="5"/>
  <c r="S601" i="5"/>
  <c r="S600" i="5"/>
  <c r="S599" i="5"/>
  <c r="S598" i="5"/>
  <c r="S597" i="5"/>
  <c r="S596" i="5"/>
  <c r="S595" i="5"/>
  <c r="S594" i="5"/>
  <c r="S593" i="5"/>
  <c r="S592" i="5"/>
  <c r="S591" i="5"/>
  <c r="S590" i="5"/>
  <c r="S589" i="5"/>
  <c r="S588" i="5"/>
  <c r="S587" i="5"/>
  <c r="S586" i="5"/>
  <c r="S585" i="5"/>
  <c r="S584" i="5"/>
  <c r="S583" i="5"/>
  <c r="S582" i="5"/>
  <c r="S581" i="5"/>
  <c r="S580" i="5"/>
  <c r="S579" i="5"/>
  <c r="S578" i="5"/>
  <c r="S577" i="5"/>
  <c r="S576" i="5"/>
  <c r="S575" i="5"/>
  <c r="S574" i="5"/>
  <c r="S573" i="5"/>
  <c r="S572" i="5"/>
  <c r="S571" i="5"/>
  <c r="S570" i="5"/>
  <c r="S569" i="5"/>
  <c r="S568" i="5"/>
  <c r="S567" i="5"/>
  <c r="S566" i="5"/>
  <c r="S565" i="5"/>
  <c r="S564" i="5"/>
  <c r="S563" i="5"/>
  <c r="S562" i="5"/>
  <c r="S561" i="5"/>
  <c r="S560" i="5"/>
  <c r="S559" i="5"/>
  <c r="S558" i="5"/>
  <c r="S557" i="5"/>
  <c r="S556" i="5"/>
  <c r="S555" i="5"/>
  <c r="S554" i="5"/>
  <c r="S553" i="5"/>
  <c r="S550" i="5"/>
  <c r="S549" i="5"/>
  <c r="S548" i="5"/>
  <c r="S547" i="5"/>
  <c r="S546" i="5"/>
  <c r="S545" i="5"/>
  <c r="S544" i="5"/>
  <c r="S543" i="5"/>
  <c r="S542" i="5"/>
  <c r="S541" i="5"/>
  <c r="S540" i="5"/>
  <c r="S539" i="5"/>
  <c r="S538" i="5"/>
  <c r="S537" i="5"/>
  <c r="S536" i="5"/>
  <c r="S535" i="5"/>
  <c r="S534" i="5"/>
  <c r="S533" i="5"/>
  <c r="S532" i="5"/>
  <c r="S531" i="5"/>
  <c r="S530" i="5"/>
  <c r="S527" i="5"/>
  <c r="S526" i="5"/>
  <c r="S525" i="5"/>
  <c r="S524" i="5"/>
  <c r="S523" i="5"/>
  <c r="S522" i="5"/>
  <c r="S521" i="5"/>
  <c r="S520" i="5"/>
  <c r="S519" i="5"/>
  <c r="S518" i="5"/>
  <c r="S517" i="5"/>
  <c r="S516" i="5"/>
  <c r="S515" i="5"/>
  <c r="S514" i="5"/>
  <c r="S513" i="5"/>
  <c r="S512" i="5"/>
  <c r="S511" i="5"/>
  <c r="S510" i="5"/>
  <c r="S509" i="5"/>
  <c r="S508" i="5"/>
  <c r="S507" i="5"/>
  <c r="S506" i="5"/>
  <c r="S505" i="5"/>
  <c r="S504" i="5"/>
  <c r="S503" i="5"/>
  <c r="S502" i="5"/>
  <c r="S501" i="5"/>
  <c r="S500" i="5"/>
  <c r="S499" i="5"/>
  <c r="S498" i="5"/>
  <c r="S497" i="5"/>
  <c r="S496" i="5"/>
  <c r="S493" i="5"/>
  <c r="S492" i="5"/>
  <c r="S491" i="5"/>
  <c r="S490" i="5"/>
  <c r="S489" i="5"/>
  <c r="S488" i="5"/>
  <c r="S487" i="5"/>
  <c r="S486" i="5"/>
  <c r="S485" i="5"/>
  <c r="S484" i="5"/>
  <c r="S483" i="5"/>
  <c r="S482" i="5"/>
  <c r="S481" i="5"/>
  <c r="S480" i="5"/>
  <c r="S479" i="5"/>
  <c r="S478" i="5"/>
  <c r="S477" i="5"/>
  <c r="S476" i="5"/>
  <c r="S475" i="5"/>
  <c r="S474" i="5"/>
  <c r="S473" i="5"/>
  <c r="S472" i="5"/>
  <c r="S471" i="5"/>
  <c r="S470" i="5"/>
  <c r="S469" i="5"/>
  <c r="S468" i="5"/>
  <c r="S467" i="5"/>
  <c r="S466" i="5"/>
  <c r="S465" i="5"/>
  <c r="S464" i="5"/>
  <c r="S463" i="5"/>
  <c r="S462" i="5"/>
  <c r="S461" i="5"/>
  <c r="S460" i="5"/>
  <c r="S459" i="5"/>
  <c r="S458" i="5"/>
  <c r="S457" i="5"/>
  <c r="S456" i="5"/>
  <c r="S455" i="5"/>
  <c r="S454" i="5"/>
  <c r="S453" i="5"/>
  <c r="S452" i="5"/>
  <c r="S451" i="5"/>
  <c r="S450" i="5"/>
  <c r="S449" i="5"/>
  <c r="S448" i="5"/>
  <c r="S447" i="5"/>
  <c r="S446" i="5"/>
  <c r="S445" i="5"/>
  <c r="S444" i="5"/>
  <c r="S443" i="5"/>
  <c r="S442" i="5"/>
  <c r="S441" i="5"/>
  <c r="S440" i="5"/>
  <c r="S439" i="5"/>
  <c r="S438" i="5"/>
  <c r="S437" i="5"/>
  <c r="S436" i="5"/>
  <c r="S435" i="5"/>
  <c r="S434" i="5"/>
  <c r="S433" i="5"/>
  <c r="S432" i="5"/>
  <c r="S431" i="5"/>
  <c r="S430" i="5"/>
  <c r="S429" i="5"/>
  <c r="S428" i="5"/>
  <c r="S427" i="5"/>
  <c r="S426" i="5"/>
  <c r="S425" i="5"/>
  <c r="S424" i="5"/>
  <c r="S423" i="5"/>
  <c r="S422" i="5"/>
  <c r="S421" i="5"/>
  <c r="S420" i="5"/>
  <c r="S419" i="5"/>
  <c r="S418" i="5"/>
  <c r="S415" i="5"/>
  <c r="S413" i="5"/>
  <c r="S412" i="5"/>
  <c r="S411" i="5"/>
  <c r="S410" i="5"/>
  <c r="S407" i="5"/>
  <c r="S406" i="5"/>
  <c r="S405" i="5"/>
  <c r="S404" i="5"/>
  <c r="S403" i="5"/>
  <c r="S402" i="5"/>
  <c r="S401" i="5"/>
  <c r="S400" i="5"/>
  <c r="S399" i="5"/>
  <c r="S398" i="5"/>
  <c r="S397" i="5"/>
  <c r="S396" i="5"/>
  <c r="S395" i="5"/>
  <c r="S394" i="5"/>
  <c r="S393" i="5"/>
  <c r="S392" i="5"/>
  <c r="S391" i="5"/>
  <c r="S390" i="5"/>
  <c r="S389" i="5"/>
  <c r="S388" i="5"/>
  <c r="S387" i="5"/>
  <c r="S386" i="5"/>
  <c r="S385" i="5"/>
  <c r="S384" i="5"/>
  <c r="S383" i="5"/>
  <c r="S382" i="5"/>
  <c r="S380" i="5"/>
  <c r="S379" i="5"/>
  <c r="S378" i="5"/>
  <c r="S377" i="5"/>
  <c r="S376" i="5"/>
  <c r="S375" i="5"/>
  <c r="S374" i="5"/>
  <c r="S373" i="5"/>
  <c r="S372" i="5"/>
  <c r="S371" i="5"/>
  <c r="S370" i="5"/>
  <c r="S369" i="5"/>
  <c r="S368" i="5"/>
  <c r="S365" i="5"/>
  <c r="S364" i="5"/>
  <c r="S363" i="5"/>
  <c r="S362" i="5"/>
  <c r="S361" i="5"/>
  <c r="S360" i="5"/>
  <c r="S359" i="5"/>
  <c r="S358" i="5"/>
  <c r="S357" i="5"/>
  <c r="S356" i="5"/>
  <c r="S353" i="5"/>
  <c r="S351" i="5"/>
  <c r="S348" i="5"/>
  <c r="S347" i="5"/>
  <c r="S346" i="5"/>
  <c r="S345" i="5"/>
  <c r="S344" i="5"/>
  <c r="S343" i="5"/>
  <c r="S342" i="5"/>
  <c r="S341" i="5"/>
  <c r="S340" i="5"/>
  <c r="S339" i="5"/>
  <c r="S338" i="5"/>
  <c r="S335" i="5"/>
  <c r="S334" i="5"/>
  <c r="S333" i="5"/>
  <c r="S332" i="5"/>
  <c r="S331" i="5"/>
  <c r="S330" i="5"/>
  <c r="S329" i="5"/>
  <c r="S328" i="5"/>
  <c r="S327" i="5"/>
  <c r="S326" i="5"/>
  <c r="S325" i="5"/>
  <c r="S324" i="5"/>
  <c r="S323" i="5"/>
  <c r="S322" i="5"/>
  <c r="S321" i="5"/>
  <c r="S320" i="5"/>
  <c r="S319" i="5"/>
  <c r="S318" i="5"/>
  <c r="S317" i="5"/>
  <c r="S316" i="5"/>
  <c r="S315" i="5"/>
  <c r="S312" i="5"/>
  <c r="S311" i="5"/>
  <c r="S310" i="5"/>
  <c r="S309" i="5"/>
  <c r="S308" i="5"/>
  <c r="S307" i="5"/>
  <c r="S306" i="5"/>
  <c r="S305" i="5"/>
  <c r="S304" i="5"/>
  <c r="S303" i="5"/>
  <c r="S302" i="5"/>
  <c r="S301" i="5"/>
  <c r="S298" i="5"/>
  <c r="S297" i="5"/>
  <c r="S296" i="5"/>
  <c r="S293" i="5"/>
  <c r="S292" i="5"/>
  <c r="S291" i="5"/>
  <c r="S290" i="5"/>
  <c r="S289" i="5"/>
  <c r="S288" i="5"/>
  <c r="S287" i="5"/>
  <c r="S286" i="5"/>
  <c r="S285" i="5"/>
  <c r="S284" i="5"/>
  <c r="S283" i="5"/>
  <c r="S282" i="5"/>
  <c r="S281" i="5"/>
  <c r="S280" i="5"/>
  <c r="S279" i="5"/>
  <c r="S278" i="5"/>
  <c r="S277" i="5"/>
  <c r="S276" i="5"/>
  <c r="S273" i="5"/>
  <c r="S272" i="5"/>
  <c r="S271" i="5"/>
  <c r="S270" i="5"/>
  <c r="S267" i="5"/>
  <c r="S266" i="5"/>
  <c r="S265" i="5"/>
  <c r="S264" i="5"/>
  <c r="S263" i="5"/>
  <c r="S262" i="5"/>
  <c r="S261" i="5"/>
  <c r="S260" i="5"/>
  <c r="S259" i="5"/>
  <c r="S258" i="5"/>
  <c r="S257" i="5"/>
  <c r="S256" i="5"/>
  <c r="S255" i="5"/>
  <c r="S254" i="5"/>
  <c r="S253" i="5"/>
  <c r="S252" i="5"/>
  <c r="S251" i="5"/>
  <c r="S250" i="5"/>
  <c r="S249" i="5"/>
  <c r="S248" i="5"/>
  <c r="X248" i="5" s="1"/>
  <c r="S247" i="5"/>
  <c r="S246" i="5"/>
  <c r="S245" i="5"/>
  <c r="S244" i="5"/>
  <c r="S243" i="5"/>
  <c r="S242" i="5"/>
  <c r="S241" i="5"/>
  <c r="S240" i="5"/>
  <c r="S239" i="5"/>
  <c r="S238" i="5"/>
  <c r="S237" i="5"/>
  <c r="S236" i="5"/>
  <c r="S235" i="5"/>
  <c r="S234" i="5"/>
  <c r="S233" i="5"/>
  <c r="S232" i="5"/>
  <c r="S231" i="5"/>
  <c r="S230" i="5"/>
  <c r="S229" i="5"/>
  <c r="S228" i="5"/>
  <c r="S227" i="5"/>
  <c r="S226" i="5"/>
  <c r="S225" i="5"/>
  <c r="S224" i="5"/>
  <c r="S223" i="5"/>
  <c r="S222" i="5"/>
  <c r="S221" i="5"/>
  <c r="S220" i="5"/>
  <c r="S219" i="5"/>
  <c r="S218" i="5"/>
  <c r="S217" i="5"/>
  <c r="S216" i="5"/>
  <c r="S215" i="5"/>
  <c r="S214" i="5"/>
  <c r="S213" i="5"/>
  <c r="S212" i="5"/>
  <c r="S211" i="5"/>
  <c r="S210" i="5"/>
  <c r="S208" i="5"/>
  <c r="S205" i="5"/>
  <c r="S204" i="5"/>
  <c r="S203" i="5"/>
  <c r="S202" i="5"/>
  <c r="S201" i="5"/>
  <c r="S200" i="5"/>
  <c r="S199" i="5"/>
  <c r="S198" i="5"/>
  <c r="S197" i="5"/>
  <c r="S196" i="5"/>
  <c r="S195" i="5"/>
  <c r="S194" i="5"/>
  <c r="S193" i="5"/>
  <c r="S192" i="5"/>
  <c r="S191" i="5"/>
  <c r="S190" i="5"/>
  <c r="S189" i="5"/>
  <c r="S188" i="5"/>
  <c r="S187" i="5"/>
  <c r="S186" i="5"/>
  <c r="S185" i="5"/>
  <c r="S184" i="5"/>
  <c r="S183" i="5"/>
  <c r="S182" i="5"/>
  <c r="S181" i="5"/>
  <c r="S180" i="5"/>
  <c r="S179" i="5"/>
  <c r="S178" i="5"/>
  <c r="S177" i="5"/>
  <c r="S176" i="5"/>
  <c r="S175" i="5"/>
  <c r="S174" i="5"/>
  <c r="S171" i="5"/>
  <c r="S170" i="5"/>
  <c r="S169" i="5"/>
  <c r="S168" i="5"/>
  <c r="S167" i="5"/>
  <c r="S166" i="5"/>
  <c r="S165" i="5"/>
  <c r="S164" i="5"/>
  <c r="S163" i="5"/>
  <c r="S162" i="5"/>
  <c r="S159" i="5"/>
  <c r="S158" i="5"/>
  <c r="S157" i="5"/>
  <c r="S156" i="5"/>
  <c r="S155" i="5"/>
  <c r="S154" i="5"/>
  <c r="S153" i="5"/>
  <c r="S152" i="5"/>
  <c r="S151" i="5"/>
  <c r="S150" i="5"/>
  <c r="S149" i="5"/>
  <c r="S148" i="5"/>
  <c r="S147" i="5"/>
  <c r="S146" i="5"/>
  <c r="S145" i="5"/>
  <c r="S144" i="5"/>
  <c r="S141" i="5"/>
  <c r="S140" i="5"/>
  <c r="S139" i="5"/>
  <c r="S138" i="5"/>
  <c r="S137" i="5"/>
  <c r="S136" i="5"/>
  <c r="S135" i="5"/>
  <c r="S134" i="5"/>
  <c r="S133" i="5"/>
  <c r="S132" i="5"/>
  <c r="S131" i="5"/>
  <c r="S130" i="5"/>
  <c r="S129" i="5"/>
  <c r="S128" i="5"/>
  <c r="S127" i="5"/>
  <c r="S126" i="5"/>
  <c r="S125" i="5"/>
  <c r="S124" i="5"/>
  <c r="S123" i="5"/>
  <c r="S122" i="5"/>
  <c r="S121" i="5"/>
  <c r="S120" i="5"/>
  <c r="S119" i="5"/>
  <c r="S118" i="5"/>
  <c r="S117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2" i="5"/>
  <c r="S91" i="5"/>
  <c r="S90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59" i="5"/>
  <c r="S56" i="5"/>
  <c r="S55" i="5"/>
  <c r="S54" i="5"/>
  <c r="S53" i="5"/>
  <c r="S52" i="5"/>
  <c r="S51" i="5"/>
  <c r="S50" i="5"/>
  <c r="S49" i="5"/>
  <c r="S48" i="5"/>
  <c r="S47" i="5"/>
  <c r="S46" i="5"/>
  <c r="S45" i="5"/>
  <c r="S44" i="5"/>
  <c r="S41" i="5"/>
  <c r="S40" i="5"/>
  <c r="S39" i="5"/>
  <c r="S38" i="5"/>
  <c r="S37" i="5"/>
  <c r="S36" i="5"/>
  <c r="S35" i="5"/>
  <c r="S34" i="5"/>
  <c r="S31" i="5"/>
  <c r="S29" i="5"/>
  <c r="S27" i="5"/>
  <c r="S26" i="5"/>
  <c r="S23" i="5"/>
  <c r="S22" i="5"/>
  <c r="S21" i="5"/>
  <c r="S20" i="5"/>
  <c r="S17" i="5"/>
  <c r="S16" i="5"/>
  <c r="S15" i="5"/>
  <c r="S633" i="12"/>
  <c r="S631" i="12"/>
  <c r="S630" i="12"/>
  <c r="S629" i="12"/>
  <c r="S628" i="12"/>
  <c r="S627" i="12"/>
  <c r="S626" i="12"/>
  <c r="S625" i="12"/>
  <c r="S624" i="12"/>
  <c r="S623" i="12"/>
  <c r="S622" i="12"/>
  <c r="S621" i="12"/>
  <c r="S620" i="12"/>
  <c r="S618" i="12"/>
  <c r="S617" i="12"/>
  <c r="S616" i="12"/>
  <c r="S615" i="12"/>
  <c r="S614" i="12"/>
  <c r="S613" i="12"/>
  <c r="S612" i="12"/>
  <c r="S611" i="12"/>
  <c r="S610" i="12"/>
  <c r="S609" i="12"/>
  <c r="S608" i="12"/>
  <c r="S607" i="12"/>
  <c r="S606" i="12"/>
  <c r="S605" i="12"/>
  <c r="S604" i="12"/>
  <c r="S603" i="12"/>
  <c r="S602" i="12"/>
  <c r="S601" i="12"/>
  <c r="S600" i="12"/>
  <c r="S599" i="12"/>
  <c r="S598" i="12"/>
  <c r="S597" i="12"/>
  <c r="S596" i="12"/>
  <c r="S595" i="12"/>
  <c r="S594" i="12"/>
  <c r="S593" i="12"/>
  <c r="S592" i="12"/>
  <c r="S591" i="12"/>
  <c r="S590" i="12"/>
  <c r="S589" i="12"/>
  <c r="S588" i="12"/>
  <c r="S587" i="12"/>
  <c r="S586" i="12"/>
  <c r="S585" i="12"/>
  <c r="S584" i="12"/>
  <c r="S583" i="12"/>
  <c r="S582" i="12"/>
  <c r="S581" i="12"/>
  <c r="S580" i="12"/>
  <c r="S579" i="12"/>
  <c r="S578" i="12"/>
  <c r="S577" i="12"/>
  <c r="S576" i="12"/>
  <c r="S575" i="12"/>
  <c r="S574" i="12"/>
  <c r="S573" i="12"/>
  <c r="S572" i="12"/>
  <c r="S571" i="12"/>
  <c r="S570" i="12"/>
  <c r="S569" i="12"/>
  <c r="S568" i="12"/>
  <c r="S567" i="12"/>
  <c r="S566" i="12"/>
  <c r="S565" i="12"/>
  <c r="S564" i="12"/>
  <c r="S563" i="12"/>
  <c r="S562" i="12"/>
  <c r="S561" i="12"/>
  <c r="S560" i="12"/>
  <c r="S559" i="12"/>
  <c r="S558" i="12"/>
  <c r="S557" i="12"/>
  <c r="S556" i="12"/>
  <c r="S555" i="12"/>
  <c r="S554" i="12"/>
  <c r="S553" i="12"/>
  <c r="S552" i="12"/>
  <c r="S550" i="12"/>
  <c r="S549" i="12"/>
  <c r="S548" i="12"/>
  <c r="S547" i="12"/>
  <c r="S546" i="12"/>
  <c r="S545" i="12"/>
  <c r="S544" i="12"/>
  <c r="S543" i="12"/>
  <c r="S542" i="12"/>
  <c r="S541" i="12"/>
  <c r="S540" i="12"/>
  <c r="S539" i="12"/>
  <c r="S538" i="12"/>
  <c r="S537" i="12"/>
  <c r="S536" i="12"/>
  <c r="S535" i="12"/>
  <c r="S534" i="12"/>
  <c r="S533" i="12"/>
  <c r="S532" i="12"/>
  <c r="S531" i="12"/>
  <c r="S530" i="12"/>
  <c r="S529" i="12"/>
  <c r="S527" i="12"/>
  <c r="S526" i="12"/>
  <c r="S525" i="12"/>
  <c r="S524" i="12"/>
  <c r="S523" i="12"/>
  <c r="S522" i="12"/>
  <c r="S521" i="12"/>
  <c r="S520" i="12"/>
  <c r="S519" i="12"/>
  <c r="S518" i="12"/>
  <c r="S517" i="12"/>
  <c r="S516" i="12"/>
  <c r="S515" i="12"/>
  <c r="S514" i="12"/>
  <c r="S513" i="12"/>
  <c r="S512" i="12"/>
  <c r="S511" i="12"/>
  <c r="S510" i="12"/>
  <c r="S509" i="12"/>
  <c r="S508" i="12"/>
  <c r="S507" i="12"/>
  <c r="S506" i="12"/>
  <c r="S505" i="12"/>
  <c r="S504" i="12"/>
  <c r="S503" i="12"/>
  <c r="S502" i="12"/>
  <c r="S501" i="12"/>
  <c r="S500" i="12"/>
  <c r="S499" i="12"/>
  <c r="S498" i="12"/>
  <c r="S497" i="12"/>
  <c r="S496" i="12"/>
  <c r="S495" i="12"/>
  <c r="S493" i="12"/>
  <c r="S492" i="12"/>
  <c r="S491" i="12"/>
  <c r="S490" i="12"/>
  <c r="S489" i="12"/>
  <c r="S488" i="12"/>
  <c r="S487" i="12"/>
  <c r="S486" i="12"/>
  <c r="S485" i="12"/>
  <c r="S484" i="12"/>
  <c r="S483" i="12"/>
  <c r="S482" i="12"/>
  <c r="S481" i="12"/>
  <c r="S480" i="12"/>
  <c r="S479" i="12"/>
  <c r="S478" i="12"/>
  <c r="S477" i="12"/>
  <c r="S476" i="12"/>
  <c r="S475" i="12"/>
  <c r="S474" i="12"/>
  <c r="S473" i="12"/>
  <c r="S472" i="12"/>
  <c r="S471" i="12"/>
  <c r="S470" i="12"/>
  <c r="S469" i="12"/>
  <c r="S468" i="12"/>
  <c r="S467" i="12"/>
  <c r="S466" i="12"/>
  <c r="S465" i="12"/>
  <c r="S464" i="12"/>
  <c r="S463" i="12"/>
  <c r="S462" i="12"/>
  <c r="S461" i="12"/>
  <c r="S460" i="12"/>
  <c r="S459" i="12"/>
  <c r="S458" i="12"/>
  <c r="S457" i="12"/>
  <c r="S456" i="12"/>
  <c r="S455" i="12"/>
  <c r="S454" i="12"/>
  <c r="S453" i="12"/>
  <c r="S452" i="12"/>
  <c r="S451" i="12"/>
  <c r="S450" i="12"/>
  <c r="S449" i="12"/>
  <c r="S448" i="12"/>
  <c r="S447" i="12"/>
  <c r="S446" i="12"/>
  <c r="S445" i="12"/>
  <c r="S444" i="12"/>
  <c r="S443" i="12"/>
  <c r="S442" i="12"/>
  <c r="S441" i="12"/>
  <c r="S440" i="12"/>
  <c r="S439" i="12"/>
  <c r="S438" i="12"/>
  <c r="S437" i="12"/>
  <c r="S436" i="12"/>
  <c r="S435" i="12"/>
  <c r="S434" i="12"/>
  <c r="S433" i="12"/>
  <c r="S432" i="12"/>
  <c r="S431" i="12"/>
  <c r="S430" i="12"/>
  <c r="S429" i="12"/>
  <c r="S428" i="12"/>
  <c r="S427" i="12"/>
  <c r="S426" i="12"/>
  <c r="S425" i="12"/>
  <c r="S424" i="12"/>
  <c r="S423" i="12"/>
  <c r="S422" i="12"/>
  <c r="S421" i="12"/>
  <c r="S420" i="12"/>
  <c r="S419" i="12"/>
  <c r="S418" i="12"/>
  <c r="S417" i="12"/>
  <c r="S415" i="12"/>
  <c r="S413" i="12"/>
  <c r="S412" i="12"/>
  <c r="S411" i="12"/>
  <c r="S410" i="12"/>
  <c r="S409" i="12"/>
  <c r="S407" i="12"/>
  <c r="S406" i="12"/>
  <c r="S405" i="12"/>
  <c r="S404" i="12"/>
  <c r="S403" i="12"/>
  <c r="S402" i="12"/>
  <c r="S401" i="12"/>
  <c r="S400" i="12"/>
  <c r="S399" i="12"/>
  <c r="S398" i="12"/>
  <c r="S397" i="12"/>
  <c r="S396" i="12"/>
  <c r="S395" i="12"/>
  <c r="S394" i="12"/>
  <c r="S393" i="12"/>
  <c r="S392" i="12"/>
  <c r="S391" i="12"/>
  <c r="S390" i="12"/>
  <c r="S389" i="12"/>
  <c r="S388" i="12"/>
  <c r="S387" i="12"/>
  <c r="S386" i="12"/>
  <c r="S385" i="12"/>
  <c r="S384" i="12"/>
  <c r="S383" i="12"/>
  <c r="S382" i="12"/>
  <c r="S380" i="12"/>
  <c r="S379" i="12"/>
  <c r="S378" i="12"/>
  <c r="S377" i="12"/>
  <c r="S376" i="12"/>
  <c r="S375" i="12"/>
  <c r="S374" i="12"/>
  <c r="S373" i="12"/>
  <c r="S372" i="12"/>
  <c r="S371" i="12"/>
  <c r="S370" i="12"/>
  <c r="S369" i="12"/>
  <c r="S368" i="12"/>
  <c r="S367" i="12"/>
  <c r="S365" i="12"/>
  <c r="S364" i="12"/>
  <c r="S363" i="12"/>
  <c r="S362" i="12"/>
  <c r="S361" i="12"/>
  <c r="S360" i="12"/>
  <c r="S359" i="12"/>
  <c r="S358" i="12"/>
  <c r="S357" i="12"/>
  <c r="S356" i="12"/>
  <c r="S355" i="12"/>
  <c r="S353" i="12"/>
  <c r="S351" i="12"/>
  <c r="S350" i="12"/>
  <c r="S348" i="12"/>
  <c r="S347" i="12"/>
  <c r="S346" i="12"/>
  <c r="S345" i="12"/>
  <c r="S344" i="12"/>
  <c r="S343" i="12"/>
  <c r="S342" i="12"/>
  <c r="S341" i="12"/>
  <c r="S340" i="12"/>
  <c r="S339" i="12"/>
  <c r="S338" i="12"/>
  <c r="S337" i="12"/>
  <c r="S335" i="12"/>
  <c r="S334" i="12"/>
  <c r="S333" i="12"/>
  <c r="S332" i="12"/>
  <c r="S331" i="12"/>
  <c r="S330" i="12"/>
  <c r="S329" i="12"/>
  <c r="S328" i="12"/>
  <c r="S327" i="12"/>
  <c r="S326" i="12"/>
  <c r="S325" i="12"/>
  <c r="S324" i="12"/>
  <c r="S323" i="12"/>
  <c r="S322" i="12"/>
  <c r="S321" i="12"/>
  <c r="S320" i="12"/>
  <c r="S319" i="12"/>
  <c r="S318" i="12"/>
  <c r="S317" i="12"/>
  <c r="S316" i="12"/>
  <c r="S315" i="12"/>
  <c r="S314" i="12"/>
  <c r="S312" i="12"/>
  <c r="S311" i="12"/>
  <c r="S310" i="12"/>
  <c r="S309" i="12"/>
  <c r="S308" i="12"/>
  <c r="S307" i="12"/>
  <c r="S306" i="12"/>
  <c r="S305" i="12"/>
  <c r="S304" i="12"/>
  <c r="S303" i="12"/>
  <c r="S302" i="12"/>
  <c r="S301" i="12"/>
  <c r="S300" i="12"/>
  <c r="S298" i="12"/>
  <c r="S297" i="12"/>
  <c r="S296" i="12"/>
  <c r="S295" i="12"/>
  <c r="S293" i="12"/>
  <c r="S292" i="12"/>
  <c r="S291" i="12"/>
  <c r="S290" i="12"/>
  <c r="S289" i="12"/>
  <c r="S288" i="12"/>
  <c r="S287" i="12"/>
  <c r="S286" i="12"/>
  <c r="S285" i="12"/>
  <c r="S284" i="12"/>
  <c r="S283" i="12"/>
  <c r="S282" i="12"/>
  <c r="S281" i="12"/>
  <c r="S280" i="12"/>
  <c r="S279" i="12"/>
  <c r="S278" i="12"/>
  <c r="S277" i="12"/>
  <c r="S276" i="12"/>
  <c r="S275" i="12"/>
  <c r="S273" i="12"/>
  <c r="S272" i="12"/>
  <c r="S271" i="12"/>
  <c r="S270" i="12"/>
  <c r="S269" i="12"/>
  <c r="S267" i="12"/>
  <c r="S266" i="12"/>
  <c r="S265" i="12"/>
  <c r="S264" i="12"/>
  <c r="S263" i="12"/>
  <c r="S262" i="12"/>
  <c r="S261" i="12"/>
  <c r="S260" i="12"/>
  <c r="S259" i="12"/>
  <c r="S258" i="12"/>
  <c r="S257" i="12"/>
  <c r="S256" i="12"/>
  <c r="S255" i="12"/>
  <c r="S254" i="12"/>
  <c r="S253" i="12"/>
  <c r="S252" i="12"/>
  <c r="S251" i="12"/>
  <c r="S250" i="12"/>
  <c r="S249" i="12"/>
  <c r="S248" i="12"/>
  <c r="X248" i="12" s="1"/>
  <c r="S247" i="12"/>
  <c r="S246" i="12"/>
  <c r="S245" i="12"/>
  <c r="S244" i="12"/>
  <c r="S243" i="12"/>
  <c r="S242" i="12"/>
  <c r="S241" i="12"/>
  <c r="S240" i="12"/>
  <c r="S239" i="12"/>
  <c r="S238" i="12"/>
  <c r="S237" i="12"/>
  <c r="S236" i="12"/>
  <c r="S235" i="12"/>
  <c r="S234" i="12"/>
  <c r="S233" i="12"/>
  <c r="S232" i="12"/>
  <c r="S231" i="12"/>
  <c r="S230" i="12"/>
  <c r="S229" i="12"/>
  <c r="S228" i="12"/>
  <c r="S227" i="12"/>
  <c r="S226" i="12"/>
  <c r="S225" i="12"/>
  <c r="S224" i="12"/>
  <c r="S223" i="12"/>
  <c r="S222" i="12"/>
  <c r="S221" i="12"/>
  <c r="S220" i="12"/>
  <c r="S219" i="12"/>
  <c r="S218" i="12"/>
  <c r="S217" i="12"/>
  <c r="S216" i="12"/>
  <c r="S215" i="12"/>
  <c r="S214" i="12"/>
  <c r="S213" i="12"/>
  <c r="S212" i="12"/>
  <c r="S211" i="12"/>
  <c r="S210" i="12"/>
  <c r="S208" i="12"/>
  <c r="S207" i="12"/>
  <c r="S205" i="12"/>
  <c r="S204" i="12"/>
  <c r="S203" i="12"/>
  <c r="S202" i="12"/>
  <c r="S201" i="12"/>
  <c r="S200" i="12"/>
  <c r="S199" i="12"/>
  <c r="S198" i="12"/>
  <c r="S197" i="12"/>
  <c r="S196" i="12"/>
  <c r="S195" i="12"/>
  <c r="S194" i="12"/>
  <c r="S193" i="12"/>
  <c r="S192" i="12"/>
  <c r="S191" i="12"/>
  <c r="S190" i="12"/>
  <c r="S189" i="12"/>
  <c r="S188" i="12"/>
  <c r="S187" i="12"/>
  <c r="S186" i="12"/>
  <c r="S185" i="12"/>
  <c r="S184" i="12"/>
  <c r="S183" i="12"/>
  <c r="S182" i="12"/>
  <c r="S181" i="12"/>
  <c r="S180" i="12"/>
  <c r="S179" i="12"/>
  <c r="S178" i="12"/>
  <c r="S177" i="12"/>
  <c r="S176" i="12"/>
  <c r="S175" i="12"/>
  <c r="S174" i="12"/>
  <c r="S173" i="12"/>
  <c r="S171" i="12"/>
  <c r="S170" i="12"/>
  <c r="S169" i="12"/>
  <c r="S168" i="12"/>
  <c r="S167" i="12"/>
  <c r="S166" i="12"/>
  <c r="S165" i="12"/>
  <c r="S164" i="12"/>
  <c r="S163" i="12"/>
  <c r="S162" i="12"/>
  <c r="S161" i="12"/>
  <c r="S159" i="12"/>
  <c r="S158" i="12"/>
  <c r="S157" i="12"/>
  <c r="S156" i="12"/>
  <c r="S155" i="12"/>
  <c r="S154" i="12"/>
  <c r="S153" i="12"/>
  <c r="S152" i="12"/>
  <c r="S151" i="12"/>
  <c r="S150" i="12"/>
  <c r="S149" i="12"/>
  <c r="S148" i="12"/>
  <c r="S147" i="12"/>
  <c r="S146" i="12"/>
  <c r="S145" i="12"/>
  <c r="S144" i="12"/>
  <c r="S143" i="12"/>
  <c r="S141" i="12"/>
  <c r="S140" i="12"/>
  <c r="S139" i="12"/>
  <c r="S138" i="12"/>
  <c r="S137" i="12"/>
  <c r="S136" i="12"/>
  <c r="S135" i="12"/>
  <c r="S134" i="12"/>
  <c r="S133" i="12"/>
  <c r="S132" i="12"/>
  <c r="S131" i="12"/>
  <c r="S130" i="12"/>
  <c r="S129" i="12"/>
  <c r="S128" i="12"/>
  <c r="S127" i="12"/>
  <c r="S126" i="12"/>
  <c r="S125" i="12"/>
  <c r="S124" i="12"/>
  <c r="S123" i="12"/>
  <c r="S122" i="12"/>
  <c r="S121" i="12"/>
  <c r="S120" i="12"/>
  <c r="S119" i="12"/>
  <c r="S118" i="12"/>
  <c r="S117" i="12"/>
  <c r="S115" i="12"/>
  <c r="S113" i="12"/>
  <c r="S112" i="12"/>
  <c r="S111" i="12"/>
  <c r="S110" i="12"/>
  <c r="S109" i="12"/>
  <c r="S108" i="12"/>
  <c r="S107" i="12"/>
  <c r="S106" i="12"/>
  <c r="S105" i="12"/>
  <c r="S104" i="12"/>
  <c r="S103" i="12"/>
  <c r="S102" i="12"/>
  <c r="S101" i="12"/>
  <c r="S100" i="12"/>
  <c r="S99" i="12"/>
  <c r="S98" i="12"/>
  <c r="S97" i="12"/>
  <c r="S96" i="12"/>
  <c r="S95" i="12"/>
  <c r="S94" i="12"/>
  <c r="S92" i="12"/>
  <c r="S91" i="12"/>
  <c r="S90" i="12"/>
  <c r="S88" i="12"/>
  <c r="S87" i="12"/>
  <c r="S86" i="12"/>
  <c r="S85" i="12"/>
  <c r="S84" i="12"/>
  <c r="S83" i="12"/>
  <c r="S82" i="12"/>
  <c r="S81" i="12"/>
  <c r="S80" i="12"/>
  <c r="S79" i="12"/>
  <c r="S78" i="12"/>
  <c r="S77" i="12"/>
  <c r="S76" i="12"/>
  <c r="S75" i="12"/>
  <c r="S73" i="12"/>
  <c r="S72" i="12"/>
  <c r="S71" i="12"/>
  <c r="S70" i="12"/>
  <c r="S69" i="12"/>
  <c r="S68" i="12"/>
  <c r="S67" i="12"/>
  <c r="S66" i="12"/>
  <c r="S65" i="12"/>
  <c r="S64" i="12"/>
  <c r="S63" i="12"/>
  <c r="S62" i="12"/>
  <c r="S61" i="12"/>
  <c r="S59" i="12"/>
  <c r="S58" i="12"/>
  <c r="S56" i="12"/>
  <c r="S55" i="12"/>
  <c r="S54" i="12"/>
  <c r="S53" i="12"/>
  <c r="S52" i="12"/>
  <c r="S51" i="12"/>
  <c r="S50" i="12"/>
  <c r="S49" i="12"/>
  <c r="S48" i="12"/>
  <c r="S47" i="12"/>
  <c r="S46" i="12"/>
  <c r="S45" i="12"/>
  <c r="S44" i="12"/>
  <c r="S43" i="12"/>
  <c r="S41" i="12"/>
  <c r="S40" i="12"/>
  <c r="S39" i="12"/>
  <c r="S38" i="12"/>
  <c r="S37" i="12"/>
  <c r="S36" i="12"/>
  <c r="S35" i="12"/>
  <c r="S34" i="12"/>
  <c r="S33" i="12"/>
  <c r="S31" i="12"/>
  <c r="S29" i="12"/>
  <c r="S27" i="12"/>
  <c r="S26" i="12"/>
  <c r="S25" i="12"/>
  <c r="S23" i="12"/>
  <c r="S22" i="12"/>
  <c r="S21" i="12"/>
  <c r="S20" i="12"/>
  <c r="S19" i="12"/>
  <c r="S17" i="12"/>
  <c r="S16" i="12"/>
  <c r="S15" i="12"/>
  <c r="S633" i="13"/>
  <c r="S631" i="13"/>
  <c r="S630" i="13"/>
  <c r="S629" i="13"/>
  <c r="S628" i="13"/>
  <c r="S627" i="13"/>
  <c r="S626" i="13"/>
  <c r="S625" i="13"/>
  <c r="S624" i="13"/>
  <c r="S623" i="13"/>
  <c r="S622" i="13"/>
  <c r="S621" i="13"/>
  <c r="S620" i="13"/>
  <c r="S618" i="13"/>
  <c r="S617" i="13"/>
  <c r="S616" i="13"/>
  <c r="S615" i="13"/>
  <c r="S614" i="13"/>
  <c r="S613" i="13"/>
  <c r="S612" i="13"/>
  <c r="S611" i="13"/>
  <c r="S610" i="13"/>
  <c r="S609" i="13"/>
  <c r="S608" i="13"/>
  <c r="S607" i="13"/>
  <c r="S606" i="13"/>
  <c r="S605" i="13"/>
  <c r="S604" i="13"/>
  <c r="S603" i="13"/>
  <c r="S602" i="13"/>
  <c r="S601" i="13"/>
  <c r="S600" i="13"/>
  <c r="S599" i="13"/>
  <c r="S598" i="13"/>
  <c r="S597" i="13"/>
  <c r="S596" i="13"/>
  <c r="S595" i="13"/>
  <c r="S594" i="13"/>
  <c r="S593" i="13"/>
  <c r="S592" i="13"/>
  <c r="S591" i="13"/>
  <c r="S590" i="13"/>
  <c r="S589" i="13"/>
  <c r="S588" i="13"/>
  <c r="S587" i="13"/>
  <c r="S586" i="13"/>
  <c r="S585" i="13"/>
  <c r="S584" i="13"/>
  <c r="S583" i="13"/>
  <c r="S582" i="13"/>
  <c r="S581" i="13"/>
  <c r="S580" i="13"/>
  <c r="S579" i="13"/>
  <c r="S578" i="13"/>
  <c r="S577" i="13"/>
  <c r="S576" i="13"/>
  <c r="S575" i="13"/>
  <c r="S574" i="13"/>
  <c r="S573" i="13"/>
  <c r="S572" i="13"/>
  <c r="S571" i="13"/>
  <c r="S570" i="13"/>
  <c r="S569" i="13"/>
  <c r="S568" i="13"/>
  <c r="S567" i="13"/>
  <c r="S566" i="13"/>
  <c r="S565" i="13"/>
  <c r="S564" i="13"/>
  <c r="S563" i="13"/>
  <c r="S562" i="13"/>
  <c r="S561" i="13"/>
  <c r="S560" i="13"/>
  <c r="S559" i="13"/>
  <c r="S558" i="13"/>
  <c r="S557" i="13"/>
  <c r="S556" i="13"/>
  <c r="S555" i="13"/>
  <c r="S554" i="13"/>
  <c r="S553" i="13"/>
  <c r="S552" i="13"/>
  <c r="S550" i="13"/>
  <c r="S549" i="13"/>
  <c r="S548" i="13"/>
  <c r="S547" i="13"/>
  <c r="S546" i="13"/>
  <c r="S545" i="13"/>
  <c r="S544" i="13"/>
  <c r="S543" i="13"/>
  <c r="S542" i="13"/>
  <c r="S541" i="13"/>
  <c r="S540" i="13"/>
  <c r="S539" i="13"/>
  <c r="S538" i="13"/>
  <c r="S537" i="13"/>
  <c r="S536" i="13"/>
  <c r="S535" i="13"/>
  <c r="S534" i="13"/>
  <c r="S533" i="13"/>
  <c r="S532" i="13"/>
  <c r="S531" i="13"/>
  <c r="S530" i="13"/>
  <c r="S529" i="13"/>
  <c r="S527" i="13"/>
  <c r="S526" i="13"/>
  <c r="S525" i="13"/>
  <c r="S524" i="13"/>
  <c r="S523" i="13"/>
  <c r="S522" i="13"/>
  <c r="S521" i="13"/>
  <c r="S520" i="13"/>
  <c r="S519" i="13"/>
  <c r="S518" i="13"/>
  <c r="S517" i="13"/>
  <c r="S516" i="13"/>
  <c r="S515" i="13"/>
  <c r="S514" i="13"/>
  <c r="S513" i="13"/>
  <c r="S512" i="13"/>
  <c r="S511" i="13"/>
  <c r="S510" i="13"/>
  <c r="S509" i="13"/>
  <c r="S508" i="13"/>
  <c r="S507" i="13"/>
  <c r="S506" i="13"/>
  <c r="S505" i="13"/>
  <c r="S504" i="13"/>
  <c r="S503" i="13"/>
  <c r="S502" i="13"/>
  <c r="S501" i="13"/>
  <c r="S500" i="13"/>
  <c r="S499" i="13"/>
  <c r="S498" i="13"/>
  <c r="S497" i="13"/>
  <c r="S496" i="13"/>
  <c r="S495" i="13"/>
  <c r="S493" i="13"/>
  <c r="S492" i="13"/>
  <c r="S491" i="13"/>
  <c r="S490" i="13"/>
  <c r="S489" i="13"/>
  <c r="S488" i="13"/>
  <c r="S487" i="13"/>
  <c r="S486" i="13"/>
  <c r="S485" i="13"/>
  <c r="S484" i="13"/>
  <c r="S483" i="13"/>
  <c r="S482" i="13"/>
  <c r="S481" i="13"/>
  <c r="S480" i="13"/>
  <c r="S479" i="13"/>
  <c r="S478" i="13"/>
  <c r="S477" i="13"/>
  <c r="S476" i="13"/>
  <c r="S475" i="13"/>
  <c r="S474" i="13"/>
  <c r="S473" i="13"/>
  <c r="S472" i="13"/>
  <c r="S471" i="13"/>
  <c r="S470" i="13"/>
  <c r="S469" i="13"/>
  <c r="S468" i="13"/>
  <c r="S467" i="13"/>
  <c r="S466" i="13"/>
  <c r="S465" i="13"/>
  <c r="S464" i="13"/>
  <c r="S463" i="13"/>
  <c r="S462" i="13"/>
  <c r="S461" i="13"/>
  <c r="S460" i="13"/>
  <c r="S459" i="13"/>
  <c r="S458" i="13"/>
  <c r="S457" i="13"/>
  <c r="S456" i="13"/>
  <c r="S455" i="13"/>
  <c r="S454" i="13"/>
  <c r="S453" i="13"/>
  <c r="S452" i="13"/>
  <c r="S451" i="13"/>
  <c r="S450" i="13"/>
  <c r="S449" i="13"/>
  <c r="S448" i="13"/>
  <c r="S447" i="13"/>
  <c r="S446" i="13"/>
  <c r="S445" i="13"/>
  <c r="S444" i="13"/>
  <c r="S443" i="13"/>
  <c r="S442" i="13"/>
  <c r="S441" i="13"/>
  <c r="S440" i="13"/>
  <c r="S439" i="13"/>
  <c r="S438" i="13"/>
  <c r="S437" i="13"/>
  <c r="S436" i="13"/>
  <c r="S435" i="13"/>
  <c r="S434" i="13"/>
  <c r="S433" i="13"/>
  <c r="S432" i="13"/>
  <c r="S431" i="13"/>
  <c r="S430" i="13"/>
  <c r="S429" i="13"/>
  <c r="S428" i="13"/>
  <c r="S427" i="13"/>
  <c r="S426" i="13"/>
  <c r="S425" i="13"/>
  <c r="S424" i="13"/>
  <c r="S423" i="13"/>
  <c r="S422" i="13"/>
  <c r="S421" i="13"/>
  <c r="S420" i="13"/>
  <c r="S419" i="13"/>
  <c r="S418" i="13"/>
  <c r="S417" i="13"/>
  <c r="S415" i="13"/>
  <c r="S413" i="13"/>
  <c r="S412" i="13"/>
  <c r="S411" i="13"/>
  <c r="S410" i="13"/>
  <c r="S409" i="13"/>
  <c r="S407" i="13"/>
  <c r="S406" i="13"/>
  <c r="S405" i="13"/>
  <c r="S404" i="13"/>
  <c r="S403" i="13"/>
  <c r="S402" i="13"/>
  <c r="S401" i="13"/>
  <c r="S400" i="13"/>
  <c r="S399" i="13"/>
  <c r="S398" i="13"/>
  <c r="S397" i="13"/>
  <c r="S396" i="13"/>
  <c r="S395" i="13"/>
  <c r="S394" i="13"/>
  <c r="S393" i="13"/>
  <c r="S392" i="13"/>
  <c r="S391" i="13"/>
  <c r="S390" i="13"/>
  <c r="S389" i="13"/>
  <c r="S388" i="13"/>
  <c r="S387" i="13"/>
  <c r="S386" i="13"/>
  <c r="S385" i="13"/>
  <c r="S384" i="13"/>
  <c r="S383" i="13"/>
  <c r="S382" i="13"/>
  <c r="S380" i="13"/>
  <c r="S379" i="13"/>
  <c r="S378" i="13"/>
  <c r="S377" i="13"/>
  <c r="S376" i="13"/>
  <c r="S375" i="13"/>
  <c r="S374" i="13"/>
  <c r="S373" i="13"/>
  <c r="S372" i="13"/>
  <c r="S371" i="13"/>
  <c r="S370" i="13"/>
  <c r="S369" i="13"/>
  <c r="S368" i="13"/>
  <c r="S367" i="13"/>
  <c r="S365" i="13"/>
  <c r="S364" i="13"/>
  <c r="S363" i="13"/>
  <c r="S362" i="13"/>
  <c r="S361" i="13"/>
  <c r="S360" i="13"/>
  <c r="S359" i="13"/>
  <c r="S358" i="13"/>
  <c r="S357" i="13"/>
  <c r="S356" i="13"/>
  <c r="S355" i="13"/>
  <c r="S353" i="13"/>
  <c r="S351" i="13"/>
  <c r="S350" i="13"/>
  <c r="S348" i="13"/>
  <c r="S347" i="13"/>
  <c r="S346" i="13"/>
  <c r="S345" i="13"/>
  <c r="S344" i="13"/>
  <c r="S343" i="13"/>
  <c r="S342" i="13"/>
  <c r="S341" i="13"/>
  <c r="S340" i="13"/>
  <c r="S339" i="13"/>
  <c r="S338" i="13"/>
  <c r="S337" i="13"/>
  <c r="S335" i="13"/>
  <c r="S334" i="13"/>
  <c r="S333" i="13"/>
  <c r="S332" i="13"/>
  <c r="S331" i="13"/>
  <c r="S330" i="13"/>
  <c r="S329" i="13"/>
  <c r="S328" i="13"/>
  <c r="S327" i="13"/>
  <c r="S326" i="13"/>
  <c r="S325" i="13"/>
  <c r="S324" i="13"/>
  <c r="S323" i="13"/>
  <c r="S322" i="13"/>
  <c r="S321" i="13"/>
  <c r="S320" i="13"/>
  <c r="S319" i="13"/>
  <c r="S318" i="13"/>
  <c r="S317" i="13"/>
  <c r="S316" i="13"/>
  <c r="S315" i="13"/>
  <c r="S314" i="13"/>
  <c r="S312" i="13"/>
  <c r="S311" i="13"/>
  <c r="S310" i="13"/>
  <c r="S309" i="13"/>
  <c r="S308" i="13"/>
  <c r="S307" i="13"/>
  <c r="S306" i="13"/>
  <c r="S305" i="13"/>
  <c r="S304" i="13"/>
  <c r="S303" i="13"/>
  <c r="S302" i="13"/>
  <c r="S301" i="13"/>
  <c r="S300" i="13"/>
  <c r="S298" i="13"/>
  <c r="S297" i="13"/>
  <c r="S296" i="13"/>
  <c r="S295" i="13"/>
  <c r="S293" i="13"/>
  <c r="S292" i="13"/>
  <c r="S291" i="13"/>
  <c r="S290" i="13"/>
  <c r="S289" i="13"/>
  <c r="S288" i="13"/>
  <c r="S287" i="13"/>
  <c r="S286" i="13"/>
  <c r="S285" i="13"/>
  <c r="S284" i="13"/>
  <c r="S283" i="13"/>
  <c r="S282" i="13"/>
  <c r="S281" i="13"/>
  <c r="S280" i="13"/>
  <c r="S279" i="13"/>
  <c r="S278" i="13"/>
  <c r="S277" i="13"/>
  <c r="S276" i="13"/>
  <c r="S275" i="13"/>
  <c r="S273" i="13"/>
  <c r="S272" i="13"/>
  <c r="S271" i="13"/>
  <c r="S270" i="13"/>
  <c r="S269" i="13"/>
  <c r="S267" i="13"/>
  <c r="S266" i="13"/>
  <c r="S265" i="13"/>
  <c r="S264" i="13"/>
  <c r="S263" i="13"/>
  <c r="S262" i="13"/>
  <c r="S261" i="13"/>
  <c r="S260" i="13"/>
  <c r="S259" i="13"/>
  <c r="S258" i="13"/>
  <c r="S257" i="13"/>
  <c r="S256" i="13"/>
  <c r="S255" i="13"/>
  <c r="S254" i="13"/>
  <c r="S253" i="13"/>
  <c r="S252" i="13"/>
  <c r="S251" i="13"/>
  <c r="S250" i="13"/>
  <c r="S249" i="13"/>
  <c r="S248" i="13"/>
  <c r="X248" i="13" s="1"/>
  <c r="S247" i="13"/>
  <c r="S246" i="13"/>
  <c r="S245" i="13"/>
  <c r="S244" i="13"/>
  <c r="S243" i="13"/>
  <c r="S242" i="13"/>
  <c r="S241" i="13"/>
  <c r="S240" i="13"/>
  <c r="S239" i="13"/>
  <c r="S238" i="13"/>
  <c r="S237" i="13"/>
  <c r="S236" i="13"/>
  <c r="S235" i="13"/>
  <c r="S234" i="13"/>
  <c r="S233" i="13"/>
  <c r="S232" i="13"/>
  <c r="S231" i="13"/>
  <c r="S230" i="13"/>
  <c r="S229" i="13"/>
  <c r="S228" i="13"/>
  <c r="S227" i="13"/>
  <c r="S226" i="13"/>
  <c r="S225" i="13"/>
  <c r="S224" i="13"/>
  <c r="S223" i="13"/>
  <c r="S222" i="13"/>
  <c r="S221" i="13"/>
  <c r="S220" i="13"/>
  <c r="S219" i="13"/>
  <c r="S218" i="13"/>
  <c r="S217" i="13"/>
  <c r="S216" i="13"/>
  <c r="S215" i="13"/>
  <c r="S214" i="13"/>
  <c r="S213" i="13"/>
  <c r="S212" i="13"/>
  <c r="S211" i="13"/>
  <c r="S210" i="13"/>
  <c r="S208" i="13"/>
  <c r="S207" i="13"/>
  <c r="S205" i="13"/>
  <c r="S204" i="13"/>
  <c r="S203" i="13"/>
  <c r="S202" i="13"/>
  <c r="S201" i="13"/>
  <c r="S200" i="13"/>
  <c r="S199" i="13"/>
  <c r="S198" i="13"/>
  <c r="S197" i="13"/>
  <c r="S196" i="13"/>
  <c r="S195" i="13"/>
  <c r="S194" i="13"/>
  <c r="S193" i="13"/>
  <c r="S192" i="13"/>
  <c r="S191" i="13"/>
  <c r="S190" i="13"/>
  <c r="S189" i="13"/>
  <c r="S188" i="13"/>
  <c r="S187" i="13"/>
  <c r="S186" i="13"/>
  <c r="S185" i="13"/>
  <c r="S184" i="13"/>
  <c r="S183" i="13"/>
  <c r="S182" i="13"/>
  <c r="S181" i="13"/>
  <c r="S180" i="13"/>
  <c r="S179" i="13"/>
  <c r="S178" i="13"/>
  <c r="S177" i="13"/>
  <c r="S176" i="13"/>
  <c r="S175" i="13"/>
  <c r="S174" i="13"/>
  <c r="S173" i="13"/>
  <c r="S171" i="13"/>
  <c r="S170" i="13"/>
  <c r="S169" i="13"/>
  <c r="S168" i="13"/>
  <c r="S167" i="13"/>
  <c r="S166" i="13"/>
  <c r="S165" i="13"/>
  <c r="S164" i="13"/>
  <c r="S163" i="13"/>
  <c r="S162" i="13"/>
  <c r="S161" i="13"/>
  <c r="S159" i="13"/>
  <c r="S158" i="13"/>
  <c r="S157" i="13"/>
  <c r="S156" i="13"/>
  <c r="S155" i="13"/>
  <c r="S154" i="13"/>
  <c r="S153" i="13"/>
  <c r="S152" i="13"/>
  <c r="S151" i="13"/>
  <c r="S150" i="13"/>
  <c r="S149" i="13"/>
  <c r="S148" i="13"/>
  <c r="S147" i="13"/>
  <c r="S146" i="13"/>
  <c r="S145" i="13"/>
  <c r="S144" i="13"/>
  <c r="S143" i="13"/>
  <c r="S141" i="13"/>
  <c r="S140" i="13"/>
  <c r="S139" i="13"/>
  <c r="S138" i="13"/>
  <c r="S137" i="13"/>
  <c r="S136" i="13"/>
  <c r="S135" i="13"/>
  <c r="S134" i="13"/>
  <c r="S133" i="13"/>
  <c r="S132" i="13"/>
  <c r="S131" i="13"/>
  <c r="S130" i="13"/>
  <c r="S129" i="13"/>
  <c r="S128" i="13"/>
  <c r="S127" i="13"/>
  <c r="S126" i="13"/>
  <c r="S125" i="13"/>
  <c r="S124" i="13"/>
  <c r="S123" i="13"/>
  <c r="S122" i="13"/>
  <c r="S121" i="13"/>
  <c r="S120" i="13"/>
  <c r="S119" i="13"/>
  <c r="S118" i="13"/>
  <c r="S117" i="13"/>
  <c r="S115" i="13"/>
  <c r="S113" i="13"/>
  <c r="S112" i="13"/>
  <c r="S111" i="13"/>
  <c r="S110" i="13"/>
  <c r="S109" i="13"/>
  <c r="S108" i="13"/>
  <c r="S107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2" i="13"/>
  <c r="S91" i="13"/>
  <c r="S90" i="13"/>
  <c r="S88" i="13"/>
  <c r="S87" i="13"/>
  <c r="S86" i="13"/>
  <c r="S85" i="13"/>
  <c r="S84" i="13"/>
  <c r="S83" i="13"/>
  <c r="S82" i="13"/>
  <c r="S81" i="13"/>
  <c r="S80" i="13"/>
  <c r="S79" i="13"/>
  <c r="S78" i="13"/>
  <c r="S77" i="13"/>
  <c r="S76" i="13"/>
  <c r="S75" i="13"/>
  <c r="S73" i="13"/>
  <c r="S72" i="13"/>
  <c r="S71" i="13"/>
  <c r="S70" i="13"/>
  <c r="S69" i="13"/>
  <c r="S68" i="13"/>
  <c r="S67" i="13"/>
  <c r="S66" i="13"/>
  <c r="S65" i="13"/>
  <c r="S64" i="13"/>
  <c r="S63" i="13"/>
  <c r="S62" i="13"/>
  <c r="S61" i="13"/>
  <c r="S59" i="13"/>
  <c r="S58" i="13"/>
  <c r="S56" i="13"/>
  <c r="S55" i="13"/>
  <c r="S54" i="13"/>
  <c r="S53" i="13"/>
  <c r="S52" i="13"/>
  <c r="S51" i="13"/>
  <c r="S50" i="13"/>
  <c r="S49" i="13"/>
  <c r="S48" i="13"/>
  <c r="S47" i="13"/>
  <c r="S46" i="13"/>
  <c r="S45" i="13"/>
  <c r="S44" i="13"/>
  <c r="S43" i="13"/>
  <c r="S41" i="13"/>
  <c r="S40" i="13"/>
  <c r="S39" i="13"/>
  <c r="S38" i="13"/>
  <c r="S37" i="13"/>
  <c r="S36" i="13"/>
  <c r="S35" i="13"/>
  <c r="S34" i="13"/>
  <c r="S33" i="13"/>
  <c r="S31" i="13"/>
  <c r="S29" i="13"/>
  <c r="S27" i="13"/>
  <c r="S26" i="13"/>
  <c r="S25" i="13"/>
  <c r="S23" i="13"/>
  <c r="S22" i="13"/>
  <c r="S21" i="13"/>
  <c r="S20" i="13"/>
  <c r="S19" i="13"/>
  <c r="S17" i="13"/>
  <c r="S16" i="13"/>
  <c r="S15" i="13"/>
  <c r="R643" i="15"/>
  <c r="R642" i="15"/>
  <c r="R641" i="15"/>
  <c r="R640" i="15"/>
  <c r="V640" i="15" s="1"/>
  <c r="R639" i="15"/>
  <c r="R638" i="15"/>
  <c r="R637" i="15"/>
  <c r="V637" i="15" s="1"/>
  <c r="R636" i="15"/>
  <c r="V636" i="15" s="1"/>
  <c r="R635" i="15"/>
  <c r="R634" i="15"/>
  <c r="R633" i="15"/>
  <c r="V633" i="15" s="1"/>
  <c r="R632" i="15"/>
  <c r="V632" i="15" s="1"/>
  <c r="R631" i="15"/>
  <c r="R630" i="15"/>
  <c r="R629" i="15"/>
  <c r="R628" i="15"/>
  <c r="R627" i="15"/>
  <c r="R626" i="15"/>
  <c r="R625" i="15"/>
  <c r="R624" i="15"/>
  <c r="V624" i="15" s="1"/>
  <c r="R623" i="15"/>
  <c r="R622" i="15"/>
  <c r="R621" i="15"/>
  <c r="R620" i="15"/>
  <c r="V620" i="15" s="1"/>
  <c r="R619" i="15"/>
  <c r="R618" i="15"/>
  <c r="R617" i="15"/>
  <c r="V617" i="15" s="1"/>
  <c r="R616" i="15"/>
  <c r="V616" i="15" s="1"/>
  <c r="R615" i="15"/>
  <c r="R614" i="15"/>
  <c r="R613" i="15"/>
  <c r="V613" i="15" s="1"/>
  <c r="R612" i="15"/>
  <c r="V612" i="15" s="1"/>
  <c r="R611" i="15"/>
  <c r="R610" i="15"/>
  <c r="R609" i="15"/>
  <c r="R608" i="15"/>
  <c r="V608" i="15" s="1"/>
  <c r="R607" i="15"/>
  <c r="R606" i="15"/>
  <c r="R605" i="15"/>
  <c r="R604" i="15"/>
  <c r="V604" i="15" s="1"/>
  <c r="R603" i="15"/>
  <c r="R602" i="15"/>
  <c r="R601" i="15"/>
  <c r="V601" i="15" s="1"/>
  <c r="R600" i="15"/>
  <c r="V600" i="15" s="1"/>
  <c r="R599" i="15"/>
  <c r="R598" i="15"/>
  <c r="R597" i="15"/>
  <c r="V597" i="15" s="1"/>
  <c r="R596" i="15"/>
  <c r="V596" i="15" s="1"/>
  <c r="R595" i="15"/>
  <c r="R594" i="15"/>
  <c r="R593" i="15"/>
  <c r="R592" i="15"/>
  <c r="V592" i="15" s="1"/>
  <c r="R591" i="15"/>
  <c r="R590" i="15"/>
  <c r="R589" i="15"/>
  <c r="R588" i="15"/>
  <c r="V588" i="15" s="1"/>
  <c r="R587" i="15"/>
  <c r="R586" i="15"/>
  <c r="R585" i="15"/>
  <c r="V585" i="15" s="1"/>
  <c r="R584" i="15"/>
  <c r="V584" i="15" s="1"/>
  <c r="R583" i="15"/>
  <c r="R582" i="15"/>
  <c r="R581" i="15"/>
  <c r="V581" i="15" s="1"/>
  <c r="R580" i="15"/>
  <c r="V580" i="15" s="1"/>
  <c r="R579" i="15"/>
  <c r="R578" i="15"/>
  <c r="R577" i="15"/>
  <c r="R576" i="15"/>
  <c r="V576" i="15" s="1"/>
  <c r="R575" i="15"/>
  <c r="R574" i="15"/>
  <c r="R573" i="15"/>
  <c r="R572" i="15"/>
  <c r="V572" i="15" s="1"/>
  <c r="R571" i="15"/>
  <c r="R570" i="15"/>
  <c r="R569" i="15"/>
  <c r="V569" i="15" s="1"/>
  <c r="R568" i="15"/>
  <c r="V568" i="15" s="1"/>
  <c r="R567" i="15"/>
  <c r="R566" i="15"/>
  <c r="R565" i="15"/>
  <c r="V565" i="15" s="1"/>
  <c r="R564" i="15"/>
  <c r="V564" i="15" s="1"/>
  <c r="R563" i="15"/>
  <c r="R562" i="15"/>
  <c r="R561" i="15"/>
  <c r="R560" i="15"/>
  <c r="U560" i="15" s="1"/>
  <c r="R559" i="15"/>
  <c r="R558" i="15"/>
  <c r="R557" i="15"/>
  <c r="U557" i="15" s="1"/>
  <c r="R556" i="15"/>
  <c r="U556" i="15" s="1"/>
  <c r="R555" i="15"/>
  <c r="R554" i="15"/>
  <c r="R553" i="15"/>
  <c r="W553" i="15" s="1"/>
  <c r="R552" i="15"/>
  <c r="W552" i="15" s="1"/>
  <c r="R551" i="15"/>
  <c r="R550" i="15"/>
  <c r="R549" i="15"/>
  <c r="U549" i="15" s="1"/>
  <c r="R548" i="15"/>
  <c r="W548" i="15" s="1"/>
  <c r="R547" i="15"/>
  <c r="R546" i="15"/>
  <c r="R545" i="15"/>
  <c r="W545" i="15" s="1"/>
  <c r="R544" i="15"/>
  <c r="W544" i="15" s="1"/>
  <c r="R543" i="15"/>
  <c r="R542" i="15"/>
  <c r="R541" i="15"/>
  <c r="R540" i="15"/>
  <c r="R539" i="15"/>
  <c r="R538" i="15"/>
  <c r="R537" i="15"/>
  <c r="W537" i="15" s="1"/>
  <c r="R536" i="15"/>
  <c r="W536" i="15" s="1"/>
  <c r="R535" i="15"/>
  <c r="R534" i="15"/>
  <c r="R533" i="15"/>
  <c r="W533" i="15" s="1"/>
  <c r="R532" i="15"/>
  <c r="W532" i="15" s="1"/>
  <c r="R531" i="15"/>
  <c r="R530" i="15"/>
  <c r="R529" i="15"/>
  <c r="W529" i="15" s="1"/>
  <c r="R528" i="15"/>
  <c r="U528" i="15" s="1"/>
  <c r="R527" i="15"/>
  <c r="R526" i="15"/>
  <c r="R525" i="15"/>
  <c r="W525" i="15" s="1"/>
  <c r="R524" i="15"/>
  <c r="W524" i="15" s="1"/>
  <c r="R523" i="15"/>
  <c r="R522" i="15"/>
  <c r="R521" i="15"/>
  <c r="R520" i="15"/>
  <c r="U520" i="15" s="1"/>
  <c r="R519" i="15"/>
  <c r="R518" i="15"/>
  <c r="R517" i="15"/>
  <c r="U517" i="15" s="1"/>
  <c r="R516" i="15"/>
  <c r="U516" i="15" s="1"/>
  <c r="R515" i="15"/>
  <c r="R514" i="15"/>
  <c r="R513" i="15"/>
  <c r="W513" i="15" s="1"/>
  <c r="R512" i="15"/>
  <c r="W512" i="15" s="1"/>
  <c r="R511" i="15"/>
  <c r="R510" i="15"/>
  <c r="R509" i="15"/>
  <c r="U509" i="15" s="1"/>
  <c r="R508" i="15"/>
  <c r="W508" i="15" s="1"/>
  <c r="R507" i="15"/>
  <c r="R506" i="15"/>
  <c r="R505" i="15"/>
  <c r="R504" i="15"/>
  <c r="R503" i="15"/>
  <c r="R502" i="15"/>
  <c r="R501" i="15"/>
  <c r="W501" i="15" s="1"/>
  <c r="R500" i="15"/>
  <c r="W500" i="15" s="1"/>
  <c r="R499" i="15"/>
  <c r="R498" i="15"/>
  <c r="R497" i="15"/>
  <c r="W497" i="15" s="1"/>
  <c r="R496" i="15"/>
  <c r="U496" i="15" s="1"/>
  <c r="R495" i="15"/>
  <c r="R494" i="15"/>
  <c r="R493" i="15"/>
  <c r="R492" i="15"/>
  <c r="U492" i="15" s="1"/>
  <c r="R491" i="15"/>
  <c r="R490" i="15"/>
  <c r="R489" i="15"/>
  <c r="U489" i="15" s="1"/>
  <c r="R488" i="15"/>
  <c r="U488" i="15" s="1"/>
  <c r="R487" i="15"/>
  <c r="R486" i="15"/>
  <c r="R485" i="15"/>
  <c r="W485" i="15" s="1"/>
  <c r="R484" i="15"/>
  <c r="W484" i="15" s="1"/>
  <c r="R483" i="15"/>
  <c r="R482" i="15"/>
  <c r="R481" i="15"/>
  <c r="R480" i="15"/>
  <c r="W480" i="15" s="1"/>
  <c r="R479" i="15"/>
  <c r="R478" i="15"/>
  <c r="R477" i="15"/>
  <c r="R476" i="15"/>
  <c r="U476" i="15" s="1"/>
  <c r="R475" i="15"/>
  <c r="R474" i="15"/>
  <c r="R473" i="15"/>
  <c r="R472" i="15"/>
  <c r="U472" i="15" s="1"/>
  <c r="R471" i="15"/>
  <c r="R470" i="15"/>
  <c r="R469" i="15"/>
  <c r="R468" i="15"/>
  <c r="U468" i="15" s="1"/>
  <c r="R467" i="15"/>
  <c r="R466" i="15"/>
  <c r="R465" i="15"/>
  <c r="U465" i="15" s="1"/>
  <c r="R464" i="15"/>
  <c r="U464" i="15" s="1"/>
  <c r="R463" i="15"/>
  <c r="R462" i="15"/>
  <c r="R461" i="15"/>
  <c r="U461" i="15" s="1"/>
  <c r="R460" i="15"/>
  <c r="U460" i="15" s="1"/>
  <c r="R459" i="15"/>
  <c r="R458" i="15"/>
  <c r="R457" i="15"/>
  <c r="U457" i="15" s="1"/>
  <c r="R456" i="15"/>
  <c r="U456" i="15" s="1"/>
  <c r="R455" i="15"/>
  <c r="R454" i="15"/>
  <c r="R453" i="15"/>
  <c r="U453" i="15" s="1"/>
  <c r="R452" i="15"/>
  <c r="V452" i="15" s="1"/>
  <c r="R451" i="15"/>
  <c r="R450" i="15"/>
  <c r="R449" i="15"/>
  <c r="U449" i="15" s="1"/>
  <c r="R448" i="15"/>
  <c r="U448" i="15" s="1"/>
  <c r="R447" i="15"/>
  <c r="R446" i="15"/>
  <c r="R445" i="15"/>
  <c r="U445" i="15" s="1"/>
  <c r="R444" i="15"/>
  <c r="U444" i="15" s="1"/>
  <c r="R443" i="15"/>
  <c r="R442" i="15"/>
  <c r="R441" i="15"/>
  <c r="U441" i="15" s="1"/>
  <c r="R440" i="15"/>
  <c r="U440" i="15" s="1"/>
  <c r="R439" i="15"/>
  <c r="R438" i="15"/>
  <c r="R437" i="15"/>
  <c r="U437" i="15" s="1"/>
  <c r="R436" i="15"/>
  <c r="U436" i="15" s="1"/>
  <c r="R435" i="15"/>
  <c r="R434" i="15"/>
  <c r="R433" i="15"/>
  <c r="U433" i="15" s="1"/>
  <c r="R432" i="15"/>
  <c r="U432" i="15" s="1"/>
  <c r="R431" i="15"/>
  <c r="R430" i="15"/>
  <c r="R429" i="15"/>
  <c r="U429" i="15" s="1"/>
  <c r="R428" i="15"/>
  <c r="U428" i="15" s="1"/>
  <c r="R427" i="15"/>
  <c r="R426" i="15"/>
  <c r="R425" i="15"/>
  <c r="U425" i="15" s="1"/>
  <c r="R424" i="15"/>
  <c r="R423" i="15"/>
  <c r="R422" i="15"/>
  <c r="R421" i="15"/>
  <c r="R420" i="15"/>
  <c r="U420" i="15" s="1"/>
  <c r="R419" i="15"/>
  <c r="R418" i="15"/>
  <c r="R417" i="15"/>
  <c r="U417" i="15" s="1"/>
  <c r="R416" i="15"/>
  <c r="R415" i="15"/>
  <c r="R414" i="15"/>
  <c r="R413" i="15"/>
  <c r="W413" i="15" s="1"/>
  <c r="R412" i="15"/>
  <c r="W412" i="15" s="1"/>
  <c r="R411" i="15"/>
  <c r="R410" i="15"/>
  <c r="R409" i="15"/>
  <c r="W409" i="15" s="1"/>
  <c r="R408" i="15"/>
  <c r="W408" i="15" s="1"/>
  <c r="R407" i="15"/>
  <c r="R406" i="15"/>
  <c r="R405" i="15"/>
  <c r="R404" i="15"/>
  <c r="U404" i="15" s="1"/>
  <c r="R403" i="15"/>
  <c r="R402" i="15"/>
  <c r="R401" i="15"/>
  <c r="U401" i="15" s="1"/>
  <c r="R400" i="15"/>
  <c r="U400" i="15" s="1"/>
  <c r="R399" i="15"/>
  <c r="R398" i="15"/>
  <c r="R397" i="15"/>
  <c r="U397" i="15" s="1"/>
  <c r="R396" i="15"/>
  <c r="U396" i="15" s="1"/>
  <c r="R395" i="15"/>
  <c r="R394" i="15"/>
  <c r="R393" i="15"/>
  <c r="U393" i="15" s="1"/>
  <c r="R392" i="15"/>
  <c r="U392" i="15" s="1"/>
  <c r="R391" i="15"/>
  <c r="R390" i="15"/>
  <c r="R389" i="15"/>
  <c r="R388" i="15"/>
  <c r="R387" i="15"/>
  <c r="R386" i="15"/>
  <c r="R385" i="15"/>
  <c r="V385" i="15" s="1"/>
  <c r="R384" i="15"/>
  <c r="V384" i="15" s="1"/>
  <c r="R383" i="15"/>
  <c r="R382" i="15"/>
  <c r="R381" i="15"/>
  <c r="V381" i="15" s="1"/>
  <c r="R380" i="15"/>
  <c r="V380" i="15" s="1"/>
  <c r="R379" i="15"/>
  <c r="R378" i="15"/>
  <c r="R377" i="15"/>
  <c r="V377" i="15" s="1"/>
  <c r="R376" i="15"/>
  <c r="V376" i="15" s="1"/>
  <c r="R375" i="15"/>
  <c r="R374" i="15"/>
  <c r="R373" i="15"/>
  <c r="V373" i="15" s="1"/>
  <c r="R372" i="15"/>
  <c r="R371" i="15"/>
  <c r="R370" i="15"/>
  <c r="R369" i="15"/>
  <c r="V369" i="15" s="1"/>
  <c r="R368" i="15"/>
  <c r="V368" i="15" s="1"/>
  <c r="R367" i="15"/>
  <c r="R366" i="15"/>
  <c r="R365" i="15"/>
  <c r="R364" i="15"/>
  <c r="V364" i="15" s="1"/>
  <c r="R363" i="15"/>
  <c r="R362" i="15"/>
  <c r="R361" i="15"/>
  <c r="R360" i="15"/>
  <c r="R359" i="15"/>
  <c r="R358" i="15"/>
  <c r="R357" i="15"/>
  <c r="R356" i="15"/>
  <c r="R355" i="15"/>
  <c r="R354" i="15"/>
  <c r="R353" i="15"/>
  <c r="V353" i="15" s="1"/>
  <c r="R352" i="15"/>
  <c r="V352" i="15" s="1"/>
  <c r="R351" i="15"/>
  <c r="R350" i="15"/>
  <c r="R349" i="15"/>
  <c r="V349" i="15" s="1"/>
  <c r="R348" i="15"/>
  <c r="V348" i="15" s="1"/>
  <c r="R347" i="15"/>
  <c r="R346" i="15"/>
  <c r="R345" i="15"/>
  <c r="R344" i="15"/>
  <c r="R343" i="15"/>
  <c r="R342" i="15"/>
  <c r="R341" i="15"/>
  <c r="V341" i="15" s="1"/>
  <c r="R340" i="15"/>
  <c r="V340" i="15" s="1"/>
  <c r="R339" i="15"/>
  <c r="R338" i="15"/>
  <c r="R337" i="15"/>
  <c r="V337" i="15" s="1"/>
  <c r="R336" i="15"/>
  <c r="V336" i="15" s="1"/>
  <c r="R335" i="15"/>
  <c r="R334" i="15"/>
  <c r="R333" i="15"/>
  <c r="V333" i="15" s="1"/>
  <c r="R332" i="15"/>
  <c r="V332" i="15" s="1"/>
  <c r="R331" i="15"/>
  <c r="R330" i="15"/>
  <c r="R329" i="15"/>
  <c r="V329" i="15" s="1"/>
  <c r="R328" i="15"/>
  <c r="V328" i="15" s="1"/>
  <c r="R327" i="15"/>
  <c r="R326" i="15"/>
  <c r="R325" i="15"/>
  <c r="V325" i="15" s="1"/>
  <c r="R324" i="15"/>
  <c r="V324" i="15" s="1"/>
  <c r="R323" i="15"/>
  <c r="R322" i="15"/>
  <c r="R321" i="15"/>
  <c r="R320" i="15"/>
  <c r="R319" i="15"/>
  <c r="R318" i="15"/>
  <c r="R317" i="15"/>
  <c r="V317" i="15" s="1"/>
  <c r="R316" i="15"/>
  <c r="V316" i="15" s="1"/>
  <c r="R315" i="15"/>
  <c r="R314" i="15"/>
  <c r="R313" i="15"/>
  <c r="V313" i="15" s="1"/>
  <c r="R312" i="15"/>
  <c r="V312" i="15" s="1"/>
  <c r="R311" i="15"/>
  <c r="R310" i="15"/>
  <c r="R309" i="15"/>
  <c r="R308" i="15"/>
  <c r="V308" i="15" s="1"/>
  <c r="R307" i="15"/>
  <c r="R306" i="15"/>
  <c r="R305" i="15"/>
  <c r="R304" i="15"/>
  <c r="V304" i="15" s="1"/>
  <c r="R303" i="15"/>
  <c r="R302" i="15"/>
  <c r="R301" i="15"/>
  <c r="R300" i="15"/>
  <c r="R299" i="15"/>
  <c r="R298" i="15"/>
  <c r="R297" i="15"/>
  <c r="R296" i="15"/>
  <c r="V296" i="15" s="1"/>
  <c r="R295" i="15"/>
  <c r="R294" i="15"/>
  <c r="R293" i="15"/>
  <c r="V293" i="15" s="1"/>
  <c r="R292" i="15"/>
  <c r="V292" i="15" s="1"/>
  <c r="R291" i="15"/>
  <c r="R290" i="15"/>
  <c r="R289" i="15"/>
  <c r="V289" i="15" s="1"/>
  <c r="R288" i="15"/>
  <c r="V288" i="15" s="1"/>
  <c r="R287" i="15"/>
  <c r="R286" i="15"/>
  <c r="R285" i="15"/>
  <c r="R284" i="15"/>
  <c r="R283" i="15"/>
  <c r="R282" i="15"/>
  <c r="R281" i="15"/>
  <c r="R280" i="15"/>
  <c r="R279" i="15"/>
  <c r="R278" i="15"/>
  <c r="R277" i="15"/>
  <c r="V277" i="15" s="1"/>
  <c r="R276" i="15"/>
  <c r="V276" i="15" s="1"/>
  <c r="R275" i="15"/>
  <c r="R274" i="15"/>
  <c r="R273" i="15"/>
  <c r="W273" i="15" s="1"/>
  <c r="R272" i="15"/>
  <c r="W272" i="15" s="1"/>
  <c r="R271" i="15"/>
  <c r="R270" i="15"/>
  <c r="R269" i="15"/>
  <c r="W269" i="15" s="1"/>
  <c r="R268" i="15"/>
  <c r="W268" i="15" s="1"/>
  <c r="R267" i="15"/>
  <c r="R266" i="15"/>
  <c r="R265" i="15"/>
  <c r="W265" i="15" s="1"/>
  <c r="R264" i="15"/>
  <c r="W264" i="15" s="1"/>
  <c r="R263" i="15"/>
  <c r="R262" i="15"/>
  <c r="R261" i="15"/>
  <c r="W261" i="15" s="1"/>
  <c r="R260" i="15"/>
  <c r="W260" i="15" s="1"/>
  <c r="R259" i="15"/>
  <c r="R258" i="15"/>
  <c r="R257" i="15"/>
  <c r="W257" i="15" s="1"/>
  <c r="R256" i="15"/>
  <c r="R255" i="15"/>
  <c r="R254" i="15"/>
  <c r="R253" i="15"/>
  <c r="R252" i="15"/>
  <c r="W252" i="15" s="1"/>
  <c r="R251" i="15"/>
  <c r="R250" i="15"/>
  <c r="R249" i="15"/>
  <c r="W249" i="15" s="1"/>
  <c r="R248" i="15"/>
  <c r="W248" i="15" s="1"/>
  <c r="R247" i="15"/>
  <c r="R246" i="15"/>
  <c r="R245" i="15"/>
  <c r="T245" i="15" s="1"/>
  <c r="R244" i="15"/>
  <c r="T244" i="15" s="1"/>
  <c r="R243" i="15"/>
  <c r="R242" i="15"/>
  <c r="R241" i="15"/>
  <c r="T241" i="15" s="1"/>
  <c r="R240" i="15"/>
  <c r="T240" i="15" s="1"/>
  <c r="R239" i="15"/>
  <c r="R238" i="15"/>
  <c r="R237" i="15"/>
  <c r="T237" i="15" s="1"/>
  <c r="R236" i="15"/>
  <c r="T236" i="15" s="1"/>
  <c r="R235" i="15"/>
  <c r="R234" i="15"/>
  <c r="R233" i="15"/>
  <c r="T233" i="15" s="1"/>
  <c r="R232" i="15"/>
  <c r="T232" i="15" s="1"/>
  <c r="R231" i="15"/>
  <c r="R230" i="15"/>
  <c r="R229" i="15"/>
  <c r="T229" i="15" s="1"/>
  <c r="R228" i="15"/>
  <c r="T228" i="15" s="1"/>
  <c r="R227" i="15"/>
  <c r="R226" i="15"/>
  <c r="R225" i="15"/>
  <c r="T225" i="15" s="1"/>
  <c r="R224" i="15"/>
  <c r="T224" i="15" s="1"/>
  <c r="R223" i="15"/>
  <c r="R222" i="15"/>
  <c r="R221" i="15"/>
  <c r="T221" i="15" s="1"/>
  <c r="R220" i="15"/>
  <c r="T220" i="15" s="1"/>
  <c r="R219" i="15"/>
  <c r="R218" i="15"/>
  <c r="R217" i="15"/>
  <c r="T217" i="15" s="1"/>
  <c r="R216" i="15"/>
  <c r="T216" i="15" s="1"/>
  <c r="R215" i="15"/>
  <c r="R214" i="15"/>
  <c r="R213" i="15"/>
  <c r="T213" i="15" s="1"/>
  <c r="R212" i="15"/>
  <c r="T212" i="15" s="1"/>
  <c r="R211" i="15"/>
  <c r="R210" i="15"/>
  <c r="R209" i="15"/>
  <c r="R208" i="15"/>
  <c r="V208" i="15" s="1"/>
  <c r="R207" i="15"/>
  <c r="R206" i="15"/>
  <c r="R205" i="15"/>
  <c r="V205" i="15" s="1"/>
  <c r="R204" i="15"/>
  <c r="V204" i="15" s="1"/>
  <c r="R203" i="15"/>
  <c r="R202" i="15"/>
  <c r="R201" i="15"/>
  <c r="R200" i="15"/>
  <c r="V200" i="15" s="1"/>
  <c r="R199" i="15"/>
  <c r="R198" i="15"/>
  <c r="R197" i="15"/>
  <c r="R196" i="15"/>
  <c r="V196" i="15" s="1"/>
  <c r="R195" i="15"/>
  <c r="R194" i="15"/>
  <c r="R193" i="15"/>
  <c r="V193" i="15" s="1"/>
  <c r="R192" i="15"/>
  <c r="V192" i="15" s="1"/>
  <c r="R191" i="15"/>
  <c r="R190" i="15"/>
  <c r="R189" i="15"/>
  <c r="W189" i="15" s="1"/>
  <c r="R188" i="15"/>
  <c r="W188" i="15" s="1"/>
  <c r="R187" i="15"/>
  <c r="R186" i="15"/>
  <c r="R185" i="15"/>
  <c r="W185" i="15" s="1"/>
  <c r="R184" i="15"/>
  <c r="T184" i="15" s="1"/>
  <c r="R183" i="15"/>
  <c r="R182" i="15"/>
  <c r="R181" i="15"/>
  <c r="W181" i="15" s="1"/>
  <c r="R180" i="15"/>
  <c r="W180" i="15" s="1"/>
  <c r="R179" i="15"/>
  <c r="R178" i="15"/>
  <c r="R177" i="15"/>
  <c r="T177" i="15" s="1"/>
  <c r="R176" i="15"/>
  <c r="T176" i="15" s="1"/>
  <c r="R175" i="15"/>
  <c r="R174" i="15"/>
  <c r="R173" i="15"/>
  <c r="R172" i="15"/>
  <c r="W172" i="15" s="1"/>
  <c r="R171" i="15"/>
  <c r="R170" i="15"/>
  <c r="R169" i="15"/>
  <c r="R168" i="15"/>
  <c r="T168" i="15" s="1"/>
  <c r="R167" i="15"/>
  <c r="R166" i="15"/>
  <c r="R165" i="15"/>
  <c r="T165" i="15" s="1"/>
  <c r="R164" i="15"/>
  <c r="T164" i="15" s="1"/>
  <c r="R163" i="15"/>
  <c r="R162" i="15"/>
  <c r="R161" i="15"/>
  <c r="T161" i="15" s="1"/>
  <c r="R160" i="15"/>
  <c r="T160" i="15" s="1"/>
  <c r="R159" i="15"/>
  <c r="R158" i="15"/>
  <c r="R157" i="15"/>
  <c r="T157" i="15" s="1"/>
  <c r="R156" i="15"/>
  <c r="T156" i="15" s="1"/>
  <c r="R155" i="15"/>
  <c r="R154" i="15"/>
  <c r="R153" i="15"/>
  <c r="T153" i="15" s="1"/>
  <c r="R152" i="15"/>
  <c r="T152" i="15" s="1"/>
  <c r="R151" i="15"/>
  <c r="R150" i="15"/>
  <c r="R149" i="15"/>
  <c r="T149" i="15" s="1"/>
  <c r="R148" i="15"/>
  <c r="T148" i="15" s="1"/>
  <c r="R147" i="15"/>
  <c r="R146" i="15"/>
  <c r="R145" i="15"/>
  <c r="T145" i="15" s="1"/>
  <c r="R144" i="15"/>
  <c r="T144" i="15" s="1"/>
  <c r="R143" i="15"/>
  <c r="R142" i="15"/>
  <c r="R141" i="15"/>
  <c r="T141" i="15" s="1"/>
  <c r="R140" i="15"/>
  <c r="R139" i="15"/>
  <c r="R138" i="15"/>
  <c r="R137" i="15"/>
  <c r="R136" i="15"/>
  <c r="T136" i="15" s="1"/>
  <c r="R135" i="15"/>
  <c r="R134" i="15"/>
  <c r="R133" i="15"/>
  <c r="T133" i="15" s="1"/>
  <c r="R132" i="15"/>
  <c r="T132" i="15" s="1"/>
  <c r="R131" i="15"/>
  <c r="R130" i="15"/>
  <c r="R129" i="15"/>
  <c r="T129" i="15" s="1"/>
  <c r="R128" i="15"/>
  <c r="T128" i="15" s="1"/>
  <c r="R127" i="15"/>
  <c r="R126" i="15"/>
  <c r="R125" i="15"/>
  <c r="R124" i="15"/>
  <c r="T124" i="15" s="1"/>
  <c r="R123" i="15"/>
  <c r="R122" i="15"/>
  <c r="R121" i="15"/>
  <c r="R120" i="15"/>
  <c r="T120" i="15" s="1"/>
  <c r="R119" i="15"/>
  <c r="R118" i="15"/>
  <c r="R117" i="15"/>
  <c r="T117" i="15" s="1"/>
  <c r="R116" i="15"/>
  <c r="T116" i="15" s="1"/>
  <c r="R115" i="15"/>
  <c r="R114" i="15"/>
  <c r="R113" i="15"/>
  <c r="R112" i="15"/>
  <c r="R111" i="15"/>
  <c r="R110" i="15"/>
  <c r="R109" i="15"/>
  <c r="T109" i="15" s="1"/>
  <c r="R108" i="15"/>
  <c r="T108" i="15" s="1"/>
  <c r="R107" i="15"/>
  <c r="R106" i="15"/>
  <c r="R105" i="15"/>
  <c r="R104" i="15"/>
  <c r="T104" i="15" s="1"/>
  <c r="R103" i="15"/>
  <c r="R102" i="15"/>
  <c r="R101" i="15"/>
  <c r="R100" i="15"/>
  <c r="T100" i="15" s="1"/>
  <c r="R99" i="15"/>
  <c r="R98" i="15"/>
  <c r="R97" i="15"/>
  <c r="T97" i="15" s="1"/>
  <c r="R96" i="15"/>
  <c r="T96" i="15" s="1"/>
  <c r="R95" i="15"/>
  <c r="R94" i="15"/>
  <c r="R93" i="15"/>
  <c r="T93" i="15" s="1"/>
  <c r="R92" i="15"/>
  <c r="T92" i="15" s="1"/>
  <c r="R91" i="15"/>
  <c r="R90" i="15"/>
  <c r="R89" i="15"/>
  <c r="R88" i="15"/>
  <c r="R87" i="15"/>
  <c r="R86" i="15"/>
  <c r="R85" i="15"/>
  <c r="W85" i="15" s="1"/>
  <c r="R84" i="15"/>
  <c r="W84" i="15" s="1"/>
  <c r="R83" i="15"/>
  <c r="R82" i="15"/>
  <c r="R81" i="15"/>
  <c r="W81" i="15" s="1"/>
  <c r="R80" i="15"/>
  <c r="W80" i="15" s="1"/>
  <c r="R79" i="15"/>
  <c r="R78" i="15"/>
  <c r="R77" i="15"/>
  <c r="W77" i="15" s="1"/>
  <c r="R76" i="15"/>
  <c r="R75" i="15"/>
  <c r="R74" i="15"/>
  <c r="R73" i="15"/>
  <c r="R72" i="15"/>
  <c r="R71" i="15"/>
  <c r="R70" i="15"/>
  <c r="R69" i="15"/>
  <c r="T69" i="15" s="1"/>
  <c r="R68" i="15"/>
  <c r="T68" i="15" s="1"/>
  <c r="R67" i="15"/>
  <c r="R66" i="15"/>
  <c r="R65" i="15"/>
  <c r="T65" i="15" s="1"/>
  <c r="R64" i="15"/>
  <c r="T64" i="15" s="1"/>
  <c r="R63" i="15"/>
  <c r="R62" i="15"/>
  <c r="R61" i="15"/>
  <c r="T61" i="15" s="1"/>
  <c r="R60" i="15"/>
  <c r="T60" i="15" s="1"/>
  <c r="R59" i="15"/>
  <c r="R58" i="15"/>
  <c r="R57" i="15"/>
  <c r="T57" i="15" s="1"/>
  <c r="R56" i="15"/>
  <c r="R55" i="15"/>
  <c r="R54" i="15"/>
  <c r="R53" i="15"/>
  <c r="T53" i="15" s="1"/>
  <c r="R52" i="15"/>
  <c r="R51" i="15"/>
  <c r="R50" i="15"/>
  <c r="R49" i="15"/>
  <c r="T49" i="15" s="1"/>
  <c r="R48" i="15"/>
  <c r="T48" i="15" s="1"/>
  <c r="R47" i="15"/>
  <c r="R46" i="15"/>
  <c r="R45" i="15"/>
  <c r="T45" i="15" s="1"/>
  <c r="R44" i="15"/>
  <c r="T44" i="15" s="1"/>
  <c r="R43" i="15"/>
  <c r="R42" i="15"/>
  <c r="R41" i="15"/>
  <c r="T41" i="15" s="1"/>
  <c r="R40" i="15"/>
  <c r="T40" i="15" s="1"/>
  <c r="R39" i="15"/>
  <c r="R38" i="15"/>
  <c r="R37" i="15"/>
  <c r="W37" i="15" s="1"/>
  <c r="R36" i="15"/>
  <c r="W36" i="15" s="1"/>
  <c r="R35" i="15"/>
  <c r="R34" i="15"/>
  <c r="R33" i="15"/>
  <c r="W33" i="15" s="1"/>
  <c r="R32" i="15"/>
  <c r="R31" i="15"/>
  <c r="R30" i="15"/>
  <c r="R29" i="15"/>
  <c r="R28" i="15"/>
  <c r="R27" i="15"/>
  <c r="R26" i="15"/>
  <c r="R25" i="15"/>
  <c r="R24" i="15"/>
  <c r="R23" i="15"/>
  <c r="R22" i="15"/>
  <c r="R21" i="15"/>
  <c r="R20" i="15"/>
  <c r="R19" i="15"/>
  <c r="R18" i="15"/>
  <c r="R17" i="15"/>
  <c r="R16" i="15"/>
  <c r="W26" i="15" s="1"/>
  <c r="R13" i="15"/>
  <c r="W13" i="15" s="1"/>
  <c r="R12" i="15"/>
  <c r="W12" i="15" s="1"/>
  <c r="R11" i="15"/>
  <c r="T256" i="15"/>
  <c r="T255" i="15"/>
  <c r="T254" i="15"/>
  <c r="T253" i="15"/>
  <c r="T246" i="15"/>
  <c r="T243" i="15"/>
  <c r="T242" i="15"/>
  <c r="T239" i="15"/>
  <c r="T238" i="15"/>
  <c r="T235" i="15"/>
  <c r="T234" i="15"/>
  <c r="T231" i="15"/>
  <c r="T230" i="15"/>
  <c r="T227" i="15"/>
  <c r="T226" i="15"/>
  <c r="T223" i="15"/>
  <c r="T222" i="15"/>
  <c r="T219" i="15"/>
  <c r="T218" i="15"/>
  <c r="T215" i="15"/>
  <c r="T214" i="15"/>
  <c r="T211" i="15"/>
  <c r="T183" i="15"/>
  <c r="T169" i="15"/>
  <c r="T167" i="15"/>
  <c r="T166" i="15"/>
  <c r="T163" i="15"/>
  <c r="T162" i="15"/>
  <c r="T155" i="15"/>
  <c r="T154" i="15"/>
  <c r="T151" i="15"/>
  <c r="T150" i="15"/>
  <c r="T147" i="15"/>
  <c r="T146" i="15"/>
  <c r="T143" i="15"/>
  <c r="T142" i="15"/>
  <c r="T138" i="15"/>
  <c r="T137" i="15"/>
  <c r="T135" i="15"/>
  <c r="T134" i="15"/>
  <c r="T131" i="15"/>
  <c r="T130" i="15"/>
  <c r="T127" i="15"/>
  <c r="T126" i="15"/>
  <c r="T125" i="15"/>
  <c r="T123" i="15"/>
  <c r="T122" i="15"/>
  <c r="T121" i="15"/>
  <c r="T119" i="15"/>
  <c r="T118" i="15"/>
  <c r="T115" i="15"/>
  <c r="T110" i="15"/>
  <c r="T107" i="15"/>
  <c r="T106" i="15"/>
  <c r="T105" i="15"/>
  <c r="T103" i="15"/>
  <c r="T102" i="15"/>
  <c r="T101" i="15"/>
  <c r="T99" i="15"/>
  <c r="T98" i="15"/>
  <c r="T95" i="15"/>
  <c r="T94" i="15"/>
  <c r="T75" i="15"/>
  <c r="T74" i="15"/>
  <c r="T71" i="15"/>
  <c r="T70" i="15"/>
  <c r="T67" i="15"/>
  <c r="T66" i="15"/>
  <c r="T63" i="15"/>
  <c r="T62" i="15"/>
  <c r="T59" i="15"/>
  <c r="T58" i="15"/>
  <c r="T56" i="15"/>
  <c r="T50" i="15"/>
  <c r="T47" i="15"/>
  <c r="T46" i="15"/>
  <c r="T43" i="15"/>
  <c r="T42" i="15"/>
  <c r="U559" i="15"/>
  <c r="U558" i="15"/>
  <c r="U550" i="15"/>
  <c r="U527" i="15"/>
  <c r="U526" i="15"/>
  <c r="U522" i="15"/>
  <c r="U521" i="15"/>
  <c r="U518" i="15"/>
  <c r="U515" i="15"/>
  <c r="U507" i="15"/>
  <c r="U506" i="15"/>
  <c r="U505" i="15"/>
  <c r="U495" i="15"/>
  <c r="U494" i="15"/>
  <c r="U493" i="15"/>
  <c r="U491" i="15"/>
  <c r="U490" i="15"/>
  <c r="U486" i="15"/>
  <c r="U477" i="15"/>
  <c r="U475" i="15"/>
  <c r="U474" i="15"/>
  <c r="U473" i="15"/>
  <c r="U471" i="15"/>
  <c r="U470" i="15"/>
  <c r="U467" i="15"/>
  <c r="U466" i="15"/>
  <c r="U463" i="15"/>
  <c r="U462" i="15"/>
  <c r="U459" i="15"/>
  <c r="U458" i="15"/>
  <c r="U455" i="15"/>
  <c r="U454" i="15"/>
  <c r="U451" i="15"/>
  <c r="U450" i="15"/>
  <c r="U447" i="15"/>
  <c r="U446" i="15"/>
  <c r="U443" i="15"/>
  <c r="U442" i="15"/>
  <c r="U439" i="15"/>
  <c r="U438" i="15"/>
  <c r="U435" i="15"/>
  <c r="U434" i="15"/>
  <c r="U431" i="15"/>
  <c r="U430" i="15"/>
  <c r="U427" i="15"/>
  <c r="U426" i="15"/>
  <c r="U419" i="15"/>
  <c r="U418" i="15"/>
  <c r="U403" i="15"/>
  <c r="U402" i="15"/>
  <c r="U399" i="15"/>
  <c r="U398" i="15"/>
  <c r="U395" i="15"/>
  <c r="U394" i="15"/>
  <c r="V639" i="15"/>
  <c r="V638" i="15"/>
  <c r="V635" i="15"/>
  <c r="V634" i="15"/>
  <c r="V631" i="15"/>
  <c r="V630" i="15"/>
  <c r="V627" i="15"/>
  <c r="V626" i="15"/>
  <c r="V625" i="15"/>
  <c r="V623" i="15"/>
  <c r="V622" i="15"/>
  <c r="V621" i="15"/>
  <c r="V619" i="15"/>
  <c r="V618" i="15"/>
  <c r="V615" i="15"/>
  <c r="V614" i="15"/>
  <c r="V611" i="15"/>
  <c r="V610" i="15"/>
  <c r="V609" i="15"/>
  <c r="V607" i="15"/>
  <c r="V606" i="15"/>
  <c r="V605" i="15"/>
  <c r="V603" i="15"/>
  <c r="V602" i="15"/>
  <c r="V599" i="15"/>
  <c r="V598" i="15"/>
  <c r="V595" i="15"/>
  <c r="V594" i="15"/>
  <c r="V593" i="15"/>
  <c r="V591" i="15"/>
  <c r="V590" i="15"/>
  <c r="V589" i="15"/>
  <c r="V587" i="15"/>
  <c r="V586" i="15"/>
  <c r="V583" i="15"/>
  <c r="V582" i="15"/>
  <c r="V579" i="15"/>
  <c r="V578" i="15"/>
  <c r="V577" i="15"/>
  <c r="V575" i="15"/>
  <c r="V574" i="15"/>
  <c r="V573" i="15"/>
  <c r="V571" i="15"/>
  <c r="V570" i="15"/>
  <c r="V567" i="15"/>
  <c r="V566" i="15"/>
  <c r="V390" i="15"/>
  <c r="V389" i="15"/>
  <c r="V386" i="15"/>
  <c r="V383" i="15"/>
  <c r="V382" i="15"/>
  <c r="V379" i="15"/>
  <c r="V378" i="15"/>
  <c r="V375" i="15"/>
  <c r="V374" i="15"/>
  <c r="V370" i="15"/>
  <c r="V367" i="15"/>
  <c r="V366" i="15"/>
  <c r="V365" i="15"/>
  <c r="V358" i="15"/>
  <c r="V355" i="15"/>
  <c r="V354" i="15"/>
  <c r="V351" i="15"/>
  <c r="V350" i="15"/>
  <c r="V347" i="15"/>
  <c r="V346" i="15"/>
  <c r="V342" i="15"/>
  <c r="V339" i="15"/>
  <c r="V338" i="15"/>
  <c r="V335" i="15"/>
  <c r="V334" i="15"/>
  <c r="V331" i="15"/>
  <c r="V330" i="15"/>
  <c r="V327" i="15"/>
  <c r="V326" i="15"/>
  <c r="V323" i="15"/>
  <c r="V322" i="15"/>
  <c r="V319" i="15"/>
  <c r="V318" i="15"/>
  <c r="V315" i="15"/>
  <c r="V314" i="15"/>
  <c r="V311" i="15"/>
  <c r="V310" i="15"/>
  <c r="V309" i="15"/>
  <c r="V307" i="15"/>
  <c r="V303" i="15"/>
  <c r="V302" i="15"/>
  <c r="V299" i="15"/>
  <c r="V298" i="15"/>
  <c r="V297" i="15"/>
  <c r="V295" i="15"/>
  <c r="V294" i="15"/>
  <c r="V291" i="15"/>
  <c r="V290" i="15"/>
  <c r="V287" i="15"/>
  <c r="V286" i="15"/>
  <c r="V285" i="15"/>
  <c r="V283" i="15"/>
  <c r="V282" i="15"/>
  <c r="V279" i="15"/>
  <c r="V278" i="15"/>
  <c r="V203" i="15"/>
  <c r="V202" i="15"/>
  <c r="V201" i="15"/>
  <c r="V199" i="15"/>
  <c r="V198" i="15"/>
  <c r="V197" i="15"/>
  <c r="V195" i="15"/>
  <c r="V194" i="15"/>
  <c r="W561" i="15"/>
  <c r="W555" i="15"/>
  <c r="W554" i="15"/>
  <c r="W551" i="15"/>
  <c r="W547" i="15"/>
  <c r="W546" i="15"/>
  <c r="W543" i="15"/>
  <c r="W542" i="15"/>
  <c r="W541" i="15"/>
  <c r="W538" i="15"/>
  <c r="W535" i="15"/>
  <c r="W534" i="15"/>
  <c r="W531" i="15"/>
  <c r="W530" i="15"/>
  <c r="W523" i="15"/>
  <c r="W519" i="15"/>
  <c r="W514" i="15"/>
  <c r="W511" i="15"/>
  <c r="W510" i="15"/>
  <c r="W502" i="15"/>
  <c r="W499" i="15"/>
  <c r="W498" i="15"/>
  <c r="W487" i="15"/>
  <c r="W482" i="15"/>
  <c r="W481" i="15"/>
  <c r="W479" i="15"/>
  <c r="W478" i="15"/>
  <c r="W469" i="15"/>
  <c r="W414" i="15"/>
  <c r="W411" i="15"/>
  <c r="W410" i="15"/>
  <c r="W407" i="15"/>
  <c r="W406" i="15"/>
  <c r="W271" i="15"/>
  <c r="W270" i="15"/>
  <c r="W267" i="15"/>
  <c r="W266" i="15"/>
  <c r="W263" i="15"/>
  <c r="W262" i="15"/>
  <c r="W259" i="15"/>
  <c r="W258" i="15"/>
  <c r="W251" i="15"/>
  <c r="W250" i="15"/>
  <c r="W247" i="15"/>
  <c r="W190" i="15"/>
  <c r="W186" i="15"/>
  <c r="W182" i="15"/>
  <c r="W179" i="15"/>
  <c r="W178" i="15"/>
  <c r="W175" i="15"/>
  <c r="W174" i="15"/>
  <c r="W173" i="15"/>
  <c r="W83" i="15"/>
  <c r="W82" i="15"/>
  <c r="W79" i="15"/>
  <c r="W78" i="15"/>
  <c r="W35" i="15"/>
  <c r="W11" i="15"/>
  <c r="W16" i="15" l="1"/>
  <c r="M354" i="17"/>
  <c r="Q354" i="17"/>
  <c r="K354" i="17"/>
  <c r="O354" i="17"/>
  <c r="W637" i="17"/>
  <c r="X638" i="17" s="1"/>
  <c r="X637" i="17"/>
  <c r="F116" i="17"/>
  <c r="S93" i="17"/>
  <c r="U637" i="17"/>
  <c r="W646" i="15"/>
  <c r="V646" i="15"/>
  <c r="U646" i="15"/>
  <c r="T646" i="15"/>
  <c r="S116" i="17" l="1"/>
  <c r="F354" i="17"/>
  <c r="S354" i="17" s="1"/>
  <c r="V638" i="17"/>
  <c r="W639" i="17"/>
  <c r="V647" i="15"/>
  <c r="W647" i="15"/>
  <c r="U647" i="15"/>
  <c r="C23" i="16" s="1"/>
  <c r="X639" i="17" l="1"/>
  <c r="C8" i="16"/>
  <c r="R632" i="14"/>
  <c r="Q632" i="14"/>
  <c r="P632" i="14"/>
  <c r="O632" i="14"/>
  <c r="N632" i="14"/>
  <c r="M632" i="14"/>
  <c r="L632" i="14"/>
  <c r="K632" i="14"/>
  <c r="J632" i="14"/>
  <c r="I632" i="14"/>
  <c r="H632" i="14"/>
  <c r="G632" i="14"/>
  <c r="S632" i="14" s="1"/>
  <c r="F632" i="14"/>
  <c r="W629" i="14"/>
  <c r="W625" i="14"/>
  <c r="W624" i="14"/>
  <c r="W623" i="14"/>
  <c r="W622" i="14"/>
  <c r="W621" i="14"/>
  <c r="R619" i="14"/>
  <c r="Q619" i="14"/>
  <c r="P619" i="14"/>
  <c r="O619" i="14"/>
  <c r="N619" i="14"/>
  <c r="M619" i="14"/>
  <c r="L619" i="14"/>
  <c r="K619" i="14"/>
  <c r="J619" i="14"/>
  <c r="I619" i="14"/>
  <c r="H619" i="14"/>
  <c r="G619" i="14"/>
  <c r="S619" i="14" s="1"/>
  <c r="F619" i="14"/>
  <c r="W618" i="14"/>
  <c r="W617" i="14"/>
  <c r="W616" i="14"/>
  <c r="W614" i="14"/>
  <c r="W613" i="14"/>
  <c r="W612" i="14"/>
  <c r="W611" i="14"/>
  <c r="W610" i="14"/>
  <c r="W609" i="14"/>
  <c r="W608" i="14"/>
  <c r="W605" i="14"/>
  <c r="W601" i="14"/>
  <c r="W600" i="14"/>
  <c r="W599" i="14"/>
  <c r="W598" i="14"/>
  <c r="W597" i="14"/>
  <c r="W596" i="14"/>
  <c r="W595" i="14"/>
  <c r="W594" i="14"/>
  <c r="W593" i="14"/>
  <c r="W592" i="14"/>
  <c r="W589" i="14"/>
  <c r="W586" i="14"/>
  <c r="W585" i="14"/>
  <c r="W584" i="14"/>
  <c r="W582" i="14"/>
  <c r="W581" i="14"/>
  <c r="W580" i="14"/>
  <c r="W579" i="14"/>
  <c r="W578" i="14"/>
  <c r="W577" i="14"/>
  <c r="W576" i="14"/>
  <c r="W573" i="14"/>
  <c r="W569" i="14"/>
  <c r="W568" i="14"/>
  <c r="W567" i="14"/>
  <c r="W566" i="14"/>
  <c r="W565" i="14"/>
  <c r="W564" i="14"/>
  <c r="W563" i="14"/>
  <c r="W562" i="14"/>
  <c r="W561" i="14"/>
  <c r="W560" i="14"/>
  <c r="W557" i="14"/>
  <c r="W554" i="14"/>
  <c r="W553" i="14"/>
  <c r="R551" i="14"/>
  <c r="Q551" i="14"/>
  <c r="P551" i="14"/>
  <c r="O551" i="14"/>
  <c r="N551" i="14"/>
  <c r="M551" i="14"/>
  <c r="L551" i="14"/>
  <c r="K551" i="14"/>
  <c r="J551" i="14"/>
  <c r="I551" i="14"/>
  <c r="H551" i="14"/>
  <c r="G551" i="14"/>
  <c r="S551" i="14" s="1"/>
  <c r="F551" i="14"/>
  <c r="V550" i="14"/>
  <c r="V549" i="14"/>
  <c r="V548" i="14"/>
  <c r="V547" i="14"/>
  <c r="V546" i="14"/>
  <c r="V545" i="14"/>
  <c r="V544" i="14"/>
  <c r="X543" i="14"/>
  <c r="X540" i="14"/>
  <c r="X539" i="14"/>
  <c r="X538" i="14"/>
  <c r="X537" i="14"/>
  <c r="X536" i="14"/>
  <c r="X535" i="14"/>
  <c r="X534" i="14"/>
  <c r="X533" i="14"/>
  <c r="X532" i="14"/>
  <c r="X531" i="14"/>
  <c r="X530" i="14"/>
  <c r="R528" i="14"/>
  <c r="Q528" i="14"/>
  <c r="P528" i="14"/>
  <c r="O528" i="14"/>
  <c r="N528" i="14"/>
  <c r="M528" i="14"/>
  <c r="L528" i="14"/>
  <c r="K528" i="14"/>
  <c r="J528" i="14"/>
  <c r="I528" i="14"/>
  <c r="H528" i="14"/>
  <c r="G528" i="14"/>
  <c r="S528" i="14" s="1"/>
  <c r="F528" i="14"/>
  <c r="X527" i="14"/>
  <c r="V526" i="14"/>
  <c r="V525" i="14"/>
  <c r="X524" i="14"/>
  <c r="X523" i="14"/>
  <c r="X521" i="14"/>
  <c r="X520" i="14"/>
  <c r="X519" i="14"/>
  <c r="X517" i="14"/>
  <c r="X515" i="14"/>
  <c r="V513" i="14"/>
  <c r="V512" i="14"/>
  <c r="V511" i="14"/>
  <c r="V510" i="14"/>
  <c r="V509" i="14"/>
  <c r="X508" i="14"/>
  <c r="X507" i="14"/>
  <c r="X506" i="14"/>
  <c r="X505" i="14"/>
  <c r="X504" i="14"/>
  <c r="X502" i="14"/>
  <c r="V501" i="14"/>
  <c r="V500" i="14"/>
  <c r="V499" i="14"/>
  <c r="V498" i="14"/>
  <c r="V497" i="14"/>
  <c r="V496" i="14"/>
  <c r="R494" i="14"/>
  <c r="Q494" i="14"/>
  <c r="P494" i="14"/>
  <c r="O494" i="14"/>
  <c r="N494" i="14"/>
  <c r="M494" i="14"/>
  <c r="L494" i="14"/>
  <c r="K494" i="14"/>
  <c r="J494" i="14"/>
  <c r="I494" i="14"/>
  <c r="H494" i="14"/>
  <c r="G494" i="14"/>
  <c r="S494" i="14" s="1"/>
  <c r="F494" i="14"/>
  <c r="X493" i="14"/>
  <c r="X492" i="14"/>
  <c r="X491" i="14"/>
  <c r="X490" i="14"/>
  <c r="X489" i="14"/>
  <c r="X488" i="14"/>
  <c r="X487" i="14"/>
  <c r="X486" i="14"/>
  <c r="X485" i="14"/>
  <c r="X484" i="14"/>
  <c r="X483" i="14"/>
  <c r="X482" i="14"/>
  <c r="X481" i="14"/>
  <c r="X480" i="14"/>
  <c r="X479" i="14"/>
  <c r="V478" i="14"/>
  <c r="V477" i="14"/>
  <c r="V476" i="14"/>
  <c r="V475" i="14"/>
  <c r="V474" i="14"/>
  <c r="V473" i="14"/>
  <c r="V472" i="14"/>
  <c r="V471" i="14"/>
  <c r="V470" i="14"/>
  <c r="V469" i="14"/>
  <c r="V468" i="14"/>
  <c r="V467" i="14"/>
  <c r="V466" i="14"/>
  <c r="V465" i="14"/>
  <c r="V464" i="14"/>
  <c r="V463" i="14"/>
  <c r="V462" i="14"/>
  <c r="V461" i="14"/>
  <c r="V460" i="14"/>
  <c r="V459" i="14"/>
  <c r="V458" i="14"/>
  <c r="V457" i="14"/>
  <c r="V456" i="14"/>
  <c r="V455" i="14"/>
  <c r="V454" i="14"/>
  <c r="V453" i="14"/>
  <c r="V452" i="14"/>
  <c r="V451" i="14"/>
  <c r="V450" i="14"/>
  <c r="V449" i="14"/>
  <c r="V448" i="14"/>
  <c r="V447" i="14"/>
  <c r="V446" i="14"/>
  <c r="V445" i="14"/>
  <c r="V444" i="14"/>
  <c r="V443" i="14"/>
  <c r="X442" i="14"/>
  <c r="X441" i="14"/>
  <c r="W440" i="14"/>
  <c r="V439" i="14"/>
  <c r="V438" i="14"/>
  <c r="V436" i="14"/>
  <c r="V435" i="14"/>
  <c r="V434" i="14"/>
  <c r="V433" i="14"/>
  <c r="V432" i="14"/>
  <c r="V431" i="14"/>
  <c r="V430" i="14"/>
  <c r="V429" i="14"/>
  <c r="V428" i="14"/>
  <c r="V427" i="14"/>
  <c r="V426" i="14"/>
  <c r="V425" i="14"/>
  <c r="V424" i="14"/>
  <c r="V423" i="14"/>
  <c r="V422" i="14"/>
  <c r="V421" i="14"/>
  <c r="V420" i="14"/>
  <c r="V419" i="14"/>
  <c r="V418" i="14"/>
  <c r="R414" i="14"/>
  <c r="Q414" i="14"/>
  <c r="P414" i="14"/>
  <c r="O414" i="14"/>
  <c r="N414" i="14"/>
  <c r="M414" i="14"/>
  <c r="L414" i="14"/>
  <c r="K414" i="14"/>
  <c r="J414" i="14"/>
  <c r="I414" i="14"/>
  <c r="H414" i="14"/>
  <c r="G414" i="14"/>
  <c r="S414" i="14" s="1"/>
  <c r="F414" i="14"/>
  <c r="V413" i="14"/>
  <c r="V412" i="14"/>
  <c r="V411" i="14"/>
  <c r="R408" i="14"/>
  <c r="Q408" i="14"/>
  <c r="Q416" i="14" s="1"/>
  <c r="P408" i="14"/>
  <c r="P416" i="14" s="1"/>
  <c r="O408" i="14"/>
  <c r="O416" i="14" s="1"/>
  <c r="N408" i="14"/>
  <c r="N416" i="14" s="1"/>
  <c r="M408" i="14"/>
  <c r="M416" i="14" s="1"/>
  <c r="L408" i="14"/>
  <c r="L416" i="14" s="1"/>
  <c r="K408" i="14"/>
  <c r="K416" i="14" s="1"/>
  <c r="J408" i="14"/>
  <c r="J416" i="14" s="1"/>
  <c r="I408" i="14"/>
  <c r="I416" i="14" s="1"/>
  <c r="H408" i="14"/>
  <c r="H416" i="14" s="1"/>
  <c r="G408" i="14"/>
  <c r="F408" i="14"/>
  <c r="F416" i="14" s="1"/>
  <c r="X407" i="14"/>
  <c r="X405" i="14"/>
  <c r="X404" i="14"/>
  <c r="X401" i="14"/>
  <c r="V398" i="14"/>
  <c r="V397" i="14"/>
  <c r="V396" i="14"/>
  <c r="V395" i="14"/>
  <c r="V394" i="14"/>
  <c r="V393" i="14"/>
  <c r="V392" i="14"/>
  <c r="V391" i="14"/>
  <c r="V390" i="14"/>
  <c r="V389" i="14"/>
  <c r="V388" i="14"/>
  <c r="V387" i="14"/>
  <c r="V386" i="14"/>
  <c r="R381" i="14"/>
  <c r="Q381" i="14"/>
  <c r="P381" i="14"/>
  <c r="O381" i="14"/>
  <c r="N381" i="14"/>
  <c r="M381" i="14"/>
  <c r="L381" i="14"/>
  <c r="K381" i="14"/>
  <c r="J381" i="14"/>
  <c r="I381" i="14"/>
  <c r="H381" i="14"/>
  <c r="G381" i="14"/>
  <c r="S381" i="14" s="1"/>
  <c r="F381" i="14"/>
  <c r="W378" i="14"/>
  <c r="W377" i="14"/>
  <c r="W376" i="14"/>
  <c r="W375" i="14"/>
  <c r="W374" i="14"/>
  <c r="W373" i="14"/>
  <c r="W372" i="14"/>
  <c r="W371" i="14"/>
  <c r="W370" i="14"/>
  <c r="W369" i="14"/>
  <c r="W368" i="14"/>
  <c r="R366" i="14"/>
  <c r="Q366" i="14"/>
  <c r="P366" i="14"/>
  <c r="O366" i="14"/>
  <c r="N366" i="14"/>
  <c r="M366" i="14"/>
  <c r="L366" i="14"/>
  <c r="K366" i="14"/>
  <c r="J366" i="14"/>
  <c r="I366" i="14"/>
  <c r="H366" i="14"/>
  <c r="G366" i="14"/>
  <c r="S366" i="14" s="1"/>
  <c r="F366" i="14"/>
  <c r="W363" i="14"/>
  <c r="W362" i="14"/>
  <c r="W361" i="14"/>
  <c r="W360" i="14"/>
  <c r="W359" i="14"/>
  <c r="W358" i="14"/>
  <c r="W357" i="14"/>
  <c r="R352" i="14"/>
  <c r="Q352" i="14"/>
  <c r="P352" i="14"/>
  <c r="O352" i="14"/>
  <c r="N352" i="14"/>
  <c r="M352" i="14"/>
  <c r="L352" i="14"/>
  <c r="K352" i="14"/>
  <c r="J352" i="14"/>
  <c r="I352" i="14"/>
  <c r="H352" i="14"/>
  <c r="G352" i="14"/>
  <c r="S352" i="14" s="1"/>
  <c r="F352" i="14"/>
  <c r="W351" i="14"/>
  <c r="R349" i="14"/>
  <c r="Q349" i="14"/>
  <c r="P349" i="14"/>
  <c r="O349" i="14"/>
  <c r="N349" i="14"/>
  <c r="M349" i="14"/>
  <c r="L349" i="14"/>
  <c r="K349" i="14"/>
  <c r="J349" i="14"/>
  <c r="I349" i="14"/>
  <c r="H349" i="14"/>
  <c r="G349" i="14"/>
  <c r="S349" i="14" s="1"/>
  <c r="F349" i="14"/>
  <c r="W348" i="14"/>
  <c r="W347" i="14"/>
  <c r="W346" i="14"/>
  <c r="W345" i="14"/>
  <c r="W344" i="14"/>
  <c r="W343" i="14"/>
  <c r="W342" i="14"/>
  <c r="W341" i="14"/>
  <c r="W339" i="14"/>
  <c r="R336" i="14"/>
  <c r="Q336" i="14"/>
  <c r="P336" i="14"/>
  <c r="O336" i="14"/>
  <c r="N336" i="14"/>
  <c r="M336" i="14"/>
  <c r="L336" i="14"/>
  <c r="K336" i="14"/>
  <c r="J336" i="14"/>
  <c r="I336" i="14"/>
  <c r="H336" i="14"/>
  <c r="G336" i="14"/>
  <c r="S336" i="14" s="1"/>
  <c r="F336" i="14"/>
  <c r="W335" i="14"/>
  <c r="W334" i="14"/>
  <c r="W331" i="14"/>
  <c r="W330" i="14"/>
  <c r="W328" i="14"/>
  <c r="W327" i="14"/>
  <c r="W326" i="14"/>
  <c r="W324" i="14"/>
  <c r="W323" i="14"/>
  <c r="W322" i="14"/>
  <c r="W319" i="14"/>
  <c r="W318" i="14"/>
  <c r="W315" i="14"/>
  <c r="R313" i="14"/>
  <c r="Q313" i="14"/>
  <c r="P313" i="14"/>
  <c r="O313" i="14"/>
  <c r="N313" i="14"/>
  <c r="M313" i="14"/>
  <c r="L313" i="14"/>
  <c r="K313" i="14"/>
  <c r="J313" i="14"/>
  <c r="I313" i="14"/>
  <c r="H313" i="14"/>
  <c r="G313" i="14"/>
  <c r="S313" i="14" s="1"/>
  <c r="F313" i="14"/>
  <c r="W311" i="14"/>
  <c r="W310" i="14"/>
  <c r="W308" i="14"/>
  <c r="W307" i="14"/>
  <c r="W306" i="14"/>
  <c r="W304" i="14"/>
  <c r="W303" i="14"/>
  <c r="W302" i="14"/>
  <c r="R299" i="14"/>
  <c r="Q299" i="14"/>
  <c r="P299" i="14"/>
  <c r="O299" i="14"/>
  <c r="N299" i="14"/>
  <c r="M299" i="14"/>
  <c r="L299" i="14"/>
  <c r="K299" i="14"/>
  <c r="J299" i="14"/>
  <c r="I299" i="14"/>
  <c r="H299" i="14"/>
  <c r="G299" i="14"/>
  <c r="S299" i="14" s="1"/>
  <c r="F299" i="14"/>
  <c r="W297" i="14"/>
  <c r="W296" i="14"/>
  <c r="R294" i="14"/>
  <c r="Q294" i="14"/>
  <c r="P294" i="14"/>
  <c r="O294" i="14"/>
  <c r="N294" i="14"/>
  <c r="M294" i="14"/>
  <c r="L294" i="14"/>
  <c r="K294" i="14"/>
  <c r="J294" i="14"/>
  <c r="I294" i="14"/>
  <c r="H294" i="14"/>
  <c r="G294" i="14"/>
  <c r="S294" i="14" s="1"/>
  <c r="F294" i="14"/>
  <c r="W293" i="14"/>
  <c r="W292" i="14"/>
  <c r="W289" i="14"/>
  <c r="W288" i="14"/>
  <c r="W286" i="14"/>
  <c r="W285" i="14"/>
  <c r="W284" i="14"/>
  <c r="W281" i="14"/>
  <c r="W280" i="14"/>
  <c r="W278" i="14"/>
  <c r="W277" i="14"/>
  <c r="W276" i="14"/>
  <c r="R274" i="14"/>
  <c r="Q274" i="14"/>
  <c r="P274" i="14"/>
  <c r="O274" i="14"/>
  <c r="N274" i="14"/>
  <c r="M274" i="14"/>
  <c r="L274" i="14"/>
  <c r="K274" i="14"/>
  <c r="J274" i="14"/>
  <c r="I274" i="14"/>
  <c r="H274" i="14"/>
  <c r="G274" i="14"/>
  <c r="S274" i="14" s="1"/>
  <c r="F274" i="14"/>
  <c r="W273" i="14"/>
  <c r="W272" i="14"/>
  <c r="R268" i="14"/>
  <c r="Q268" i="14"/>
  <c r="P268" i="14"/>
  <c r="O268" i="14"/>
  <c r="N268" i="14"/>
  <c r="M268" i="14"/>
  <c r="L268" i="14"/>
  <c r="K268" i="14"/>
  <c r="J268" i="14"/>
  <c r="I268" i="14"/>
  <c r="H268" i="14"/>
  <c r="G268" i="14"/>
  <c r="S268" i="14" s="1"/>
  <c r="F268" i="14"/>
  <c r="X265" i="14"/>
  <c r="X264" i="14"/>
  <c r="X263" i="14"/>
  <c r="X262" i="14"/>
  <c r="X261" i="14"/>
  <c r="X260" i="14"/>
  <c r="X259" i="14"/>
  <c r="X258" i="14"/>
  <c r="X257" i="14"/>
  <c r="X256" i="14"/>
  <c r="X255" i="14"/>
  <c r="X254" i="14"/>
  <c r="U253" i="14"/>
  <c r="X251" i="14"/>
  <c r="U250" i="14"/>
  <c r="X247" i="14"/>
  <c r="X246" i="14"/>
  <c r="U244" i="14"/>
  <c r="U243" i="14"/>
  <c r="U242" i="14"/>
  <c r="U241" i="14"/>
  <c r="U240" i="14"/>
  <c r="U239" i="14"/>
  <c r="U238" i="14"/>
  <c r="U237" i="14"/>
  <c r="U236" i="14"/>
  <c r="U235" i="14"/>
  <c r="U234" i="14"/>
  <c r="U233" i="14"/>
  <c r="U232" i="14"/>
  <c r="U231" i="14"/>
  <c r="U230" i="14"/>
  <c r="U229" i="14"/>
  <c r="U228" i="14"/>
  <c r="U227" i="14"/>
  <c r="U226" i="14"/>
  <c r="U225" i="14"/>
  <c r="U224" i="14"/>
  <c r="U223" i="14"/>
  <c r="U222" i="14"/>
  <c r="U221" i="14"/>
  <c r="U220" i="14"/>
  <c r="U219" i="14"/>
  <c r="U218" i="14"/>
  <c r="U217" i="14"/>
  <c r="U216" i="14"/>
  <c r="U215" i="14"/>
  <c r="U214" i="14"/>
  <c r="U213" i="14"/>
  <c r="U212" i="14"/>
  <c r="U211" i="14"/>
  <c r="R209" i="14"/>
  <c r="Q209" i="14"/>
  <c r="P209" i="14"/>
  <c r="O209" i="14"/>
  <c r="N209" i="14"/>
  <c r="M209" i="14"/>
  <c r="L209" i="14"/>
  <c r="K209" i="14"/>
  <c r="J209" i="14"/>
  <c r="I209" i="14"/>
  <c r="H209" i="14"/>
  <c r="G209" i="14"/>
  <c r="S209" i="14" s="1"/>
  <c r="F209" i="14"/>
  <c r="R206" i="14"/>
  <c r="Q206" i="14"/>
  <c r="P206" i="14"/>
  <c r="O206" i="14"/>
  <c r="N206" i="14"/>
  <c r="M206" i="14"/>
  <c r="L206" i="14"/>
  <c r="K206" i="14"/>
  <c r="J206" i="14"/>
  <c r="I206" i="14"/>
  <c r="H206" i="14"/>
  <c r="G206" i="14"/>
  <c r="S206" i="14" s="1"/>
  <c r="F206" i="14"/>
  <c r="W203" i="14"/>
  <c r="W202" i="14"/>
  <c r="W199" i="14"/>
  <c r="W198" i="14"/>
  <c r="W195" i="14"/>
  <c r="W194" i="14"/>
  <c r="U189" i="14"/>
  <c r="X188" i="14"/>
  <c r="U186" i="14"/>
  <c r="U185" i="14"/>
  <c r="X183" i="14"/>
  <c r="X181" i="14"/>
  <c r="U179" i="14"/>
  <c r="U178" i="14"/>
  <c r="X176" i="14"/>
  <c r="X174" i="14"/>
  <c r="R172" i="14"/>
  <c r="Q172" i="14"/>
  <c r="P172" i="14"/>
  <c r="O172" i="14"/>
  <c r="N172" i="14"/>
  <c r="M172" i="14"/>
  <c r="L172" i="14"/>
  <c r="K172" i="14"/>
  <c r="J172" i="14"/>
  <c r="I172" i="14"/>
  <c r="H172" i="14"/>
  <c r="G172" i="14"/>
  <c r="S172" i="14" s="1"/>
  <c r="F172" i="14"/>
  <c r="U171" i="14"/>
  <c r="U170" i="14"/>
  <c r="U169" i="14"/>
  <c r="U168" i="14"/>
  <c r="U167" i="14"/>
  <c r="U166" i="14"/>
  <c r="U165" i="14"/>
  <c r="U163" i="14"/>
  <c r="U162" i="14"/>
  <c r="R160" i="14"/>
  <c r="Q160" i="14"/>
  <c r="P160" i="14"/>
  <c r="O160" i="14"/>
  <c r="N160" i="14"/>
  <c r="M160" i="14"/>
  <c r="L160" i="14"/>
  <c r="K160" i="14"/>
  <c r="J160" i="14"/>
  <c r="I160" i="14"/>
  <c r="H160" i="14"/>
  <c r="G160" i="14"/>
  <c r="S160" i="14" s="1"/>
  <c r="F160" i="14"/>
  <c r="U159" i="14"/>
  <c r="U158" i="14"/>
  <c r="U157" i="14"/>
  <c r="U156" i="14"/>
  <c r="U155" i="14"/>
  <c r="U154" i="14"/>
  <c r="U153" i="14"/>
  <c r="U152" i="14"/>
  <c r="U151" i="14"/>
  <c r="U150" i="14"/>
  <c r="U149" i="14"/>
  <c r="U148" i="14"/>
  <c r="U147" i="14"/>
  <c r="U146" i="14"/>
  <c r="U145" i="14"/>
  <c r="U144" i="14"/>
  <c r="R142" i="14"/>
  <c r="Q142" i="14"/>
  <c r="P142" i="14"/>
  <c r="O142" i="14"/>
  <c r="N142" i="14"/>
  <c r="M142" i="14"/>
  <c r="L142" i="14"/>
  <c r="K142" i="14"/>
  <c r="J142" i="14"/>
  <c r="I142" i="14"/>
  <c r="H142" i="14"/>
  <c r="G142" i="14"/>
  <c r="S142" i="14" s="1"/>
  <c r="F142" i="14"/>
  <c r="U141" i="14"/>
  <c r="U140" i="14"/>
  <c r="U139" i="14"/>
  <c r="U138" i="14"/>
  <c r="U137" i="14"/>
  <c r="U136" i="14"/>
  <c r="U135" i="14"/>
  <c r="U134" i="14"/>
  <c r="U133" i="14"/>
  <c r="U132" i="14"/>
  <c r="U131" i="14"/>
  <c r="U130" i="14"/>
  <c r="U129" i="14"/>
  <c r="U128" i="14"/>
  <c r="U127" i="14"/>
  <c r="U126" i="14"/>
  <c r="U125" i="14"/>
  <c r="U124" i="14"/>
  <c r="U123" i="14"/>
  <c r="U122" i="14"/>
  <c r="U121" i="14"/>
  <c r="U120" i="14"/>
  <c r="U119" i="14"/>
  <c r="R114" i="14"/>
  <c r="Q114" i="14"/>
  <c r="P114" i="14"/>
  <c r="O114" i="14"/>
  <c r="N114" i="14"/>
  <c r="M114" i="14"/>
  <c r="L114" i="14"/>
  <c r="K114" i="14"/>
  <c r="J114" i="14"/>
  <c r="I114" i="14"/>
  <c r="H114" i="14"/>
  <c r="G114" i="14"/>
  <c r="S114" i="14" s="1"/>
  <c r="F114" i="14"/>
  <c r="U113" i="14"/>
  <c r="U112" i="14"/>
  <c r="U111" i="14"/>
  <c r="U110" i="14"/>
  <c r="U109" i="14"/>
  <c r="U108" i="14"/>
  <c r="U107" i="14"/>
  <c r="U106" i="14"/>
  <c r="U105" i="14"/>
  <c r="U104" i="14"/>
  <c r="U103" i="14"/>
  <c r="U102" i="14"/>
  <c r="U101" i="14"/>
  <c r="U100" i="14"/>
  <c r="U99" i="14"/>
  <c r="U98" i="14"/>
  <c r="U97" i="14"/>
  <c r="U96" i="14"/>
  <c r="U95" i="14"/>
  <c r="R89" i="14"/>
  <c r="Q89" i="14"/>
  <c r="P89" i="14"/>
  <c r="O89" i="14"/>
  <c r="N89" i="14"/>
  <c r="M89" i="14"/>
  <c r="L89" i="14"/>
  <c r="K89" i="14"/>
  <c r="J89" i="14"/>
  <c r="I89" i="14"/>
  <c r="H89" i="14"/>
  <c r="G89" i="14"/>
  <c r="S89" i="14" s="1"/>
  <c r="F89" i="14"/>
  <c r="X87" i="14"/>
  <c r="X86" i="14"/>
  <c r="X84" i="14"/>
  <c r="X83" i="14"/>
  <c r="X82" i="14"/>
  <c r="X79" i="14"/>
  <c r="X78" i="14"/>
  <c r="U77" i="14"/>
  <c r="U76" i="14"/>
  <c r="R74" i="14"/>
  <c r="Q74" i="14"/>
  <c r="P74" i="14"/>
  <c r="O74" i="14"/>
  <c r="N74" i="14"/>
  <c r="M74" i="14"/>
  <c r="L74" i="14"/>
  <c r="K74" i="14"/>
  <c r="J74" i="14"/>
  <c r="I74" i="14"/>
  <c r="H74" i="14"/>
  <c r="G74" i="14"/>
  <c r="S74" i="14" s="1"/>
  <c r="F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R60" i="14"/>
  <c r="Q60" i="14"/>
  <c r="P60" i="14"/>
  <c r="O60" i="14"/>
  <c r="N60" i="14"/>
  <c r="M60" i="14"/>
  <c r="L60" i="14"/>
  <c r="K60" i="14"/>
  <c r="J60" i="14"/>
  <c r="I60" i="14"/>
  <c r="H60" i="14"/>
  <c r="G60" i="14"/>
  <c r="S60" i="14" s="1"/>
  <c r="F60" i="14"/>
  <c r="U59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S57" i="14" s="1"/>
  <c r="F57" i="14"/>
  <c r="U56" i="14"/>
  <c r="U55" i="14"/>
  <c r="U54" i="14"/>
  <c r="U53" i="14"/>
  <c r="U52" i="14"/>
  <c r="U51" i="14"/>
  <c r="U50" i="14"/>
  <c r="U49" i="14"/>
  <c r="U48" i="14"/>
  <c r="U47" i="14"/>
  <c r="U46" i="14"/>
  <c r="U45" i="14"/>
  <c r="U44" i="14"/>
  <c r="R42" i="14"/>
  <c r="Q42" i="14"/>
  <c r="P42" i="14"/>
  <c r="O42" i="14"/>
  <c r="N42" i="14"/>
  <c r="M42" i="14"/>
  <c r="L42" i="14"/>
  <c r="K42" i="14"/>
  <c r="J42" i="14"/>
  <c r="I42" i="14"/>
  <c r="H42" i="14"/>
  <c r="G42" i="14"/>
  <c r="S42" i="14" s="1"/>
  <c r="F42" i="14"/>
  <c r="U41" i="14"/>
  <c r="X40" i="14"/>
  <c r="X38" i="14"/>
  <c r="X37" i="14"/>
  <c r="F35" i="14"/>
  <c r="U34" i="14"/>
  <c r="R28" i="14"/>
  <c r="Q28" i="14"/>
  <c r="P28" i="14"/>
  <c r="O28" i="14"/>
  <c r="N28" i="14"/>
  <c r="M28" i="14"/>
  <c r="L28" i="14"/>
  <c r="L30" i="14" s="1"/>
  <c r="K28" i="14"/>
  <c r="J28" i="14"/>
  <c r="I28" i="14"/>
  <c r="H28" i="14"/>
  <c r="H30" i="14" s="1"/>
  <c r="G28" i="14"/>
  <c r="S28" i="14" s="1"/>
  <c r="F28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S24" i="14" s="1"/>
  <c r="F24" i="14"/>
  <c r="X20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S18" i="14" s="1"/>
  <c r="F18" i="14"/>
  <c r="X17" i="14"/>
  <c r="X16" i="14"/>
  <c r="A16" i="14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X15" i="14"/>
  <c r="R632" i="13"/>
  <c r="Q632" i="13"/>
  <c r="P632" i="13"/>
  <c r="O632" i="13"/>
  <c r="N632" i="13"/>
  <c r="M632" i="13"/>
  <c r="L632" i="13"/>
  <c r="K632" i="13"/>
  <c r="J632" i="13"/>
  <c r="I632" i="13"/>
  <c r="H632" i="13"/>
  <c r="S632" i="13" s="1"/>
  <c r="G632" i="13"/>
  <c r="F632" i="13"/>
  <c r="W629" i="13"/>
  <c r="W628" i="13"/>
  <c r="W625" i="13"/>
  <c r="W624" i="13"/>
  <c r="W621" i="13"/>
  <c r="R619" i="13"/>
  <c r="Q619" i="13"/>
  <c r="P619" i="13"/>
  <c r="O619" i="13"/>
  <c r="N619" i="13"/>
  <c r="M619" i="13"/>
  <c r="L619" i="13"/>
  <c r="K619" i="13"/>
  <c r="J619" i="13"/>
  <c r="I619" i="13"/>
  <c r="H619" i="13"/>
  <c r="S619" i="13" s="1"/>
  <c r="G619" i="13"/>
  <c r="F619" i="13"/>
  <c r="W617" i="13"/>
  <c r="W616" i="13"/>
  <c r="W613" i="13"/>
  <c r="W612" i="13"/>
  <c r="W609" i="13"/>
  <c r="W608" i="13"/>
  <c r="W605" i="13"/>
  <c r="W604" i="13"/>
  <c r="W601" i="13"/>
  <c r="W600" i="13"/>
  <c r="W597" i="13"/>
  <c r="W596" i="13"/>
  <c r="W593" i="13"/>
  <c r="W592" i="13"/>
  <c r="W591" i="13"/>
  <c r="W589" i="13"/>
  <c r="W588" i="13"/>
  <c r="W587" i="13"/>
  <c r="W585" i="13"/>
  <c r="W584" i="13"/>
  <c r="W583" i="13"/>
  <c r="W581" i="13"/>
  <c r="W580" i="13"/>
  <c r="W579" i="13"/>
  <c r="W577" i="13"/>
  <c r="W576" i="13"/>
  <c r="W575" i="13"/>
  <c r="W573" i="13"/>
  <c r="W572" i="13"/>
  <c r="W571" i="13"/>
  <c r="W569" i="13"/>
  <c r="W568" i="13"/>
  <c r="W567" i="13"/>
  <c r="W565" i="13"/>
  <c r="W564" i="13"/>
  <c r="W563" i="13"/>
  <c r="W561" i="13"/>
  <c r="W560" i="13"/>
  <c r="W559" i="13"/>
  <c r="W557" i="13"/>
  <c r="W556" i="13"/>
  <c r="W555" i="13"/>
  <c r="W553" i="13"/>
  <c r="R551" i="13"/>
  <c r="Q551" i="13"/>
  <c r="P551" i="13"/>
  <c r="O551" i="13"/>
  <c r="N551" i="13"/>
  <c r="M551" i="13"/>
  <c r="L551" i="13"/>
  <c r="K551" i="13"/>
  <c r="J551" i="13"/>
  <c r="I551" i="13"/>
  <c r="H551" i="13"/>
  <c r="S551" i="13" s="1"/>
  <c r="G551" i="13"/>
  <c r="F551" i="13"/>
  <c r="V550" i="13"/>
  <c r="V549" i="13"/>
  <c r="V548" i="13"/>
  <c r="V547" i="13"/>
  <c r="V546" i="13"/>
  <c r="V545" i="13"/>
  <c r="V544" i="13"/>
  <c r="X543" i="13"/>
  <c r="X540" i="13"/>
  <c r="X539" i="13"/>
  <c r="X538" i="13"/>
  <c r="X537" i="13"/>
  <c r="X536" i="13"/>
  <c r="X535" i="13"/>
  <c r="X534" i="13"/>
  <c r="X533" i="13"/>
  <c r="X532" i="13"/>
  <c r="X531" i="13"/>
  <c r="X530" i="13"/>
  <c r="R528" i="13"/>
  <c r="Q528" i="13"/>
  <c r="P528" i="13"/>
  <c r="O528" i="13"/>
  <c r="N528" i="13"/>
  <c r="M528" i="13"/>
  <c r="L528" i="13"/>
  <c r="K528" i="13"/>
  <c r="J528" i="13"/>
  <c r="I528" i="13"/>
  <c r="H528" i="13"/>
  <c r="S528" i="13" s="1"/>
  <c r="G528" i="13"/>
  <c r="F528" i="13"/>
  <c r="X527" i="13"/>
  <c r="V526" i="13"/>
  <c r="V525" i="13"/>
  <c r="X523" i="13"/>
  <c r="X522" i="13"/>
  <c r="X519" i="13"/>
  <c r="X518" i="13"/>
  <c r="X516" i="13"/>
  <c r="X514" i="13"/>
  <c r="V513" i="13"/>
  <c r="V512" i="13"/>
  <c r="V511" i="13"/>
  <c r="V510" i="13"/>
  <c r="V509" i="13"/>
  <c r="X508" i="13"/>
  <c r="X507" i="13"/>
  <c r="X506" i="13"/>
  <c r="X505" i="13"/>
  <c r="X504" i="13"/>
  <c r="X502" i="13"/>
  <c r="V501" i="13"/>
  <c r="V500" i="13"/>
  <c r="V499" i="13"/>
  <c r="V498" i="13"/>
  <c r="V497" i="13"/>
  <c r="V496" i="13"/>
  <c r="R494" i="13"/>
  <c r="Q494" i="13"/>
  <c r="P494" i="13"/>
  <c r="O494" i="13"/>
  <c r="N494" i="13"/>
  <c r="M494" i="13"/>
  <c r="L494" i="13"/>
  <c r="K494" i="13"/>
  <c r="J494" i="13"/>
  <c r="I494" i="13"/>
  <c r="H494" i="13"/>
  <c r="S494" i="13" s="1"/>
  <c r="G494" i="13"/>
  <c r="F494" i="13"/>
  <c r="X493" i="13"/>
  <c r="X492" i="13"/>
  <c r="X491" i="13"/>
  <c r="X490" i="13"/>
  <c r="X489" i="13"/>
  <c r="X488" i="13"/>
  <c r="X487" i="13"/>
  <c r="X486" i="13"/>
  <c r="X485" i="13"/>
  <c r="X484" i="13"/>
  <c r="X483" i="13"/>
  <c r="X482" i="13"/>
  <c r="X481" i="13"/>
  <c r="X480" i="13"/>
  <c r="X479" i="13"/>
  <c r="V478" i="13"/>
  <c r="V477" i="13"/>
  <c r="V476" i="13"/>
  <c r="V475" i="13"/>
  <c r="V474" i="13"/>
  <c r="V473" i="13"/>
  <c r="V472" i="13"/>
  <c r="V471" i="13"/>
  <c r="V470" i="13"/>
  <c r="V469" i="13"/>
  <c r="V468" i="13"/>
  <c r="V467" i="13"/>
  <c r="V466" i="13"/>
  <c r="V465" i="13"/>
  <c r="V464" i="13"/>
  <c r="V463" i="13"/>
  <c r="V462" i="13"/>
  <c r="V461" i="13"/>
  <c r="V460" i="13"/>
  <c r="V459" i="13"/>
  <c r="V458" i="13"/>
  <c r="V457" i="13"/>
  <c r="V456" i="13"/>
  <c r="V455" i="13"/>
  <c r="V454" i="13"/>
  <c r="V453" i="13"/>
  <c r="V452" i="13"/>
  <c r="V451" i="13"/>
  <c r="V450" i="13"/>
  <c r="V449" i="13"/>
  <c r="V448" i="13"/>
  <c r="V447" i="13"/>
  <c r="V446" i="13"/>
  <c r="V445" i="13"/>
  <c r="V444" i="13"/>
  <c r="V443" i="13"/>
  <c r="X442" i="13"/>
  <c r="X441" i="13"/>
  <c r="W440" i="13"/>
  <c r="V439" i="13"/>
  <c r="V437" i="13"/>
  <c r="V436" i="13"/>
  <c r="V435" i="13"/>
  <c r="V434" i="13"/>
  <c r="V433" i="13"/>
  <c r="V432" i="13"/>
  <c r="V431" i="13"/>
  <c r="V430" i="13"/>
  <c r="V429" i="13"/>
  <c r="V428" i="13"/>
  <c r="V427" i="13"/>
  <c r="V426" i="13"/>
  <c r="V425" i="13"/>
  <c r="V424" i="13"/>
  <c r="V423" i="13"/>
  <c r="V422" i="13"/>
  <c r="V421" i="13"/>
  <c r="V420" i="13"/>
  <c r="V418" i="13"/>
  <c r="R414" i="13"/>
  <c r="Q414" i="13"/>
  <c r="P414" i="13"/>
  <c r="O414" i="13"/>
  <c r="N414" i="13"/>
  <c r="M414" i="13"/>
  <c r="L414" i="13"/>
  <c r="K414" i="13"/>
  <c r="J414" i="13"/>
  <c r="I414" i="13"/>
  <c r="H414" i="13"/>
  <c r="S414" i="13" s="1"/>
  <c r="G414" i="13"/>
  <c r="F414" i="13"/>
  <c r="V413" i="13"/>
  <c r="V412" i="13"/>
  <c r="V411" i="13"/>
  <c r="R408" i="13"/>
  <c r="Q408" i="13"/>
  <c r="Q416" i="13" s="1"/>
  <c r="P408" i="13"/>
  <c r="P416" i="13" s="1"/>
  <c r="O408" i="13"/>
  <c r="O416" i="13" s="1"/>
  <c r="N408" i="13"/>
  <c r="M408" i="13"/>
  <c r="M416" i="13" s="1"/>
  <c r="L408" i="13"/>
  <c r="L416" i="13" s="1"/>
  <c r="K408" i="13"/>
  <c r="K416" i="13" s="1"/>
  <c r="J408" i="13"/>
  <c r="I408" i="13"/>
  <c r="I416" i="13" s="1"/>
  <c r="H408" i="13"/>
  <c r="G408" i="13"/>
  <c r="G416" i="13" s="1"/>
  <c r="F408" i="13"/>
  <c r="X403" i="13"/>
  <c r="X402" i="13"/>
  <c r="V398" i="13"/>
  <c r="V397" i="13"/>
  <c r="V396" i="13"/>
  <c r="V395" i="13"/>
  <c r="V394" i="13"/>
  <c r="V393" i="13"/>
  <c r="V392" i="13"/>
  <c r="V391" i="13"/>
  <c r="V390" i="13"/>
  <c r="V389" i="13"/>
  <c r="V388" i="13"/>
  <c r="V387" i="13"/>
  <c r="V386" i="13"/>
  <c r="W384" i="13"/>
  <c r="W383" i="13"/>
  <c r="R381" i="13"/>
  <c r="Q381" i="13"/>
  <c r="P381" i="13"/>
  <c r="O381" i="13"/>
  <c r="N381" i="13"/>
  <c r="M381" i="13"/>
  <c r="L381" i="13"/>
  <c r="K381" i="13"/>
  <c r="J381" i="13"/>
  <c r="I381" i="13"/>
  <c r="H381" i="13"/>
  <c r="S381" i="13" s="1"/>
  <c r="G381" i="13"/>
  <c r="F381" i="13"/>
  <c r="W380" i="13"/>
  <c r="W379" i="13"/>
  <c r="W377" i="13"/>
  <c r="W376" i="13"/>
  <c r="W375" i="13"/>
  <c r="W373" i="13"/>
  <c r="W372" i="13"/>
  <c r="W371" i="13"/>
  <c r="W369" i="13"/>
  <c r="W368" i="13"/>
  <c r="R366" i="13"/>
  <c r="Q366" i="13"/>
  <c r="P366" i="13"/>
  <c r="O366" i="13"/>
  <c r="N366" i="13"/>
  <c r="M366" i="13"/>
  <c r="L366" i="13"/>
  <c r="K366" i="13"/>
  <c r="J366" i="13"/>
  <c r="I366" i="13"/>
  <c r="H366" i="13"/>
  <c r="S366" i="13" s="1"/>
  <c r="G366" i="13"/>
  <c r="F366" i="13"/>
  <c r="W365" i="13"/>
  <c r="W364" i="13"/>
  <c r="W363" i="13"/>
  <c r="W361" i="13"/>
  <c r="W360" i="13"/>
  <c r="W359" i="13"/>
  <c r="W358" i="13"/>
  <c r="W357" i="13"/>
  <c r="R352" i="13"/>
  <c r="Q352" i="13"/>
  <c r="P352" i="13"/>
  <c r="O352" i="13"/>
  <c r="N352" i="13"/>
  <c r="M352" i="13"/>
  <c r="L352" i="13"/>
  <c r="K352" i="13"/>
  <c r="J352" i="13"/>
  <c r="I352" i="13"/>
  <c r="H352" i="13"/>
  <c r="S352" i="13" s="1"/>
  <c r="G352" i="13"/>
  <c r="F352" i="13"/>
  <c r="R349" i="13"/>
  <c r="Q349" i="13"/>
  <c r="P349" i="13"/>
  <c r="O349" i="13"/>
  <c r="N349" i="13"/>
  <c r="M349" i="13"/>
  <c r="L349" i="13"/>
  <c r="K349" i="13"/>
  <c r="J349" i="13"/>
  <c r="I349" i="13"/>
  <c r="H349" i="13"/>
  <c r="S349" i="13" s="1"/>
  <c r="G349" i="13"/>
  <c r="F349" i="13"/>
  <c r="W348" i="13"/>
  <c r="W346" i="13"/>
  <c r="W345" i="13"/>
  <c r="W344" i="13"/>
  <c r="W342" i="13"/>
  <c r="W341" i="13"/>
  <c r="W340" i="13"/>
  <c r="R336" i="13"/>
  <c r="Q336" i="13"/>
  <c r="P336" i="13"/>
  <c r="O336" i="13"/>
  <c r="N336" i="13"/>
  <c r="M336" i="13"/>
  <c r="L336" i="13"/>
  <c r="K336" i="13"/>
  <c r="J336" i="13"/>
  <c r="I336" i="13"/>
  <c r="H336" i="13"/>
  <c r="S336" i="13" s="1"/>
  <c r="G336" i="13"/>
  <c r="F336" i="13"/>
  <c r="W335" i="13"/>
  <c r="W334" i="13"/>
  <c r="W333" i="13"/>
  <c r="W331" i="13"/>
  <c r="W330" i="13"/>
  <c r="W329" i="13"/>
  <c r="W327" i="13"/>
  <c r="W326" i="13"/>
  <c r="W325" i="13"/>
  <c r="W323" i="13"/>
  <c r="W322" i="13"/>
  <c r="W321" i="13"/>
  <c r="W319" i="13"/>
  <c r="W318" i="13"/>
  <c r="W317" i="13"/>
  <c r="W315" i="13"/>
  <c r="R313" i="13"/>
  <c r="Q313" i="13"/>
  <c r="P313" i="13"/>
  <c r="O313" i="13"/>
  <c r="N313" i="13"/>
  <c r="M313" i="13"/>
  <c r="L313" i="13"/>
  <c r="K313" i="13"/>
  <c r="J313" i="13"/>
  <c r="I313" i="13"/>
  <c r="H313" i="13"/>
  <c r="S313" i="13" s="1"/>
  <c r="G313" i="13"/>
  <c r="F313" i="13"/>
  <c r="W311" i="13"/>
  <c r="W310" i="13"/>
  <c r="W309" i="13"/>
  <c r="W307" i="13"/>
  <c r="W306" i="13"/>
  <c r="W305" i="13"/>
  <c r="W303" i="13"/>
  <c r="W302" i="13"/>
  <c r="R299" i="13"/>
  <c r="Q299" i="13"/>
  <c r="P299" i="13"/>
  <c r="O299" i="13"/>
  <c r="N299" i="13"/>
  <c r="M299" i="13"/>
  <c r="L299" i="13"/>
  <c r="K299" i="13"/>
  <c r="J299" i="13"/>
  <c r="I299" i="13"/>
  <c r="H299" i="13"/>
  <c r="S299" i="13" s="1"/>
  <c r="G299" i="13"/>
  <c r="F299" i="13"/>
  <c r="W297" i="13"/>
  <c r="W296" i="13"/>
  <c r="R294" i="13"/>
  <c r="Q294" i="13"/>
  <c r="P294" i="13"/>
  <c r="O294" i="13"/>
  <c r="N294" i="13"/>
  <c r="M294" i="13"/>
  <c r="L294" i="13"/>
  <c r="K294" i="13"/>
  <c r="J294" i="13"/>
  <c r="I294" i="13"/>
  <c r="H294" i="13"/>
  <c r="S294" i="13" s="1"/>
  <c r="G294" i="13"/>
  <c r="F294" i="13"/>
  <c r="W293" i="13"/>
  <c r="W292" i="13"/>
  <c r="W291" i="13"/>
  <c r="W289" i="13"/>
  <c r="W288" i="13"/>
  <c r="W287" i="13"/>
  <c r="W285" i="13"/>
  <c r="W284" i="13"/>
  <c r="W283" i="13"/>
  <c r="W281" i="13"/>
  <c r="W280" i="13"/>
  <c r="W279" i="13"/>
  <c r="W277" i="13"/>
  <c r="W276" i="13"/>
  <c r="R274" i="13"/>
  <c r="Q274" i="13"/>
  <c r="P274" i="13"/>
  <c r="O274" i="13"/>
  <c r="N274" i="13"/>
  <c r="M274" i="13"/>
  <c r="L274" i="13"/>
  <c r="K274" i="13"/>
  <c r="J274" i="13"/>
  <c r="I274" i="13"/>
  <c r="H274" i="13"/>
  <c r="S274" i="13" s="1"/>
  <c r="G274" i="13"/>
  <c r="F274" i="13"/>
  <c r="W272" i="13"/>
  <c r="W271" i="13"/>
  <c r="R268" i="13"/>
  <c r="Q268" i="13"/>
  <c r="P268" i="13"/>
  <c r="O268" i="13"/>
  <c r="N268" i="13"/>
  <c r="M268" i="13"/>
  <c r="L268" i="13"/>
  <c r="K268" i="13"/>
  <c r="J268" i="13"/>
  <c r="I268" i="13"/>
  <c r="H268" i="13"/>
  <c r="S268" i="13" s="1"/>
  <c r="G268" i="13"/>
  <c r="F268" i="13"/>
  <c r="X267" i="13"/>
  <c r="X265" i="13"/>
  <c r="X264" i="13"/>
  <c r="X263" i="13"/>
  <c r="X262" i="13"/>
  <c r="X261" i="13"/>
  <c r="X260" i="13"/>
  <c r="X259" i="13"/>
  <c r="X258" i="13"/>
  <c r="X257" i="13"/>
  <c r="X256" i="13"/>
  <c r="X255" i="13"/>
  <c r="X254" i="13"/>
  <c r="U253" i="13"/>
  <c r="U252" i="13"/>
  <c r="U250" i="13"/>
  <c r="U249" i="13"/>
  <c r="X245" i="13"/>
  <c r="U244" i="13"/>
  <c r="U242" i="13"/>
  <c r="U241" i="13"/>
  <c r="U240" i="13"/>
  <c r="U239" i="13"/>
  <c r="U238" i="13"/>
  <c r="U237" i="13"/>
  <c r="U236" i="13"/>
  <c r="U235" i="13"/>
  <c r="U234" i="13"/>
  <c r="U233" i="13"/>
  <c r="U232" i="13"/>
  <c r="U231" i="13"/>
  <c r="U230" i="13"/>
  <c r="U229" i="13"/>
  <c r="U228" i="13"/>
  <c r="U227" i="13"/>
  <c r="U226" i="13"/>
  <c r="U225" i="13"/>
  <c r="U224" i="13"/>
  <c r="U223" i="13"/>
  <c r="U222" i="13"/>
  <c r="U221" i="13"/>
  <c r="U220" i="13"/>
  <c r="U219" i="13"/>
  <c r="U218" i="13"/>
  <c r="U217" i="13"/>
  <c r="U216" i="13"/>
  <c r="U215" i="13"/>
  <c r="U214" i="13"/>
  <c r="U213" i="13"/>
  <c r="U212" i="13"/>
  <c r="U211" i="13"/>
  <c r="R209" i="13"/>
  <c r="Q209" i="13"/>
  <c r="P209" i="13"/>
  <c r="O209" i="13"/>
  <c r="N209" i="13"/>
  <c r="M209" i="13"/>
  <c r="L209" i="13"/>
  <c r="K209" i="13"/>
  <c r="J209" i="13"/>
  <c r="I209" i="13"/>
  <c r="H209" i="13"/>
  <c r="S209" i="13" s="1"/>
  <c r="G209" i="13"/>
  <c r="F209" i="13"/>
  <c r="R206" i="13"/>
  <c r="Q206" i="13"/>
  <c r="P206" i="13"/>
  <c r="O206" i="13"/>
  <c r="N206" i="13"/>
  <c r="M206" i="13"/>
  <c r="L206" i="13"/>
  <c r="K206" i="13"/>
  <c r="J206" i="13"/>
  <c r="I206" i="13"/>
  <c r="H206" i="13"/>
  <c r="S206" i="13" s="1"/>
  <c r="G206" i="13"/>
  <c r="F206" i="13"/>
  <c r="W205" i="13"/>
  <c r="W204" i="13"/>
  <c r="W203" i="13"/>
  <c r="W201" i="13"/>
  <c r="W200" i="13"/>
  <c r="W199" i="13"/>
  <c r="W197" i="13"/>
  <c r="W196" i="13"/>
  <c r="W195" i="13"/>
  <c r="W193" i="13"/>
  <c r="X191" i="13"/>
  <c r="X190" i="13"/>
  <c r="U189" i="13"/>
  <c r="X187" i="13"/>
  <c r="U186" i="13"/>
  <c r="U185" i="13"/>
  <c r="X184" i="13"/>
  <c r="X182" i="13"/>
  <c r="X180" i="13"/>
  <c r="U179" i="13"/>
  <c r="U178" i="13"/>
  <c r="X177" i="13"/>
  <c r="X175" i="13"/>
  <c r="R172" i="13"/>
  <c r="Q172" i="13"/>
  <c r="P172" i="13"/>
  <c r="O172" i="13"/>
  <c r="N172" i="13"/>
  <c r="M172" i="13"/>
  <c r="L172" i="13"/>
  <c r="K172" i="13"/>
  <c r="J172" i="13"/>
  <c r="I172" i="13"/>
  <c r="H172" i="13"/>
  <c r="S172" i="13" s="1"/>
  <c r="G172" i="13"/>
  <c r="F172" i="13"/>
  <c r="U171" i="13"/>
  <c r="U170" i="13"/>
  <c r="U169" i="13"/>
  <c r="U168" i="13"/>
  <c r="U167" i="13"/>
  <c r="U166" i="13"/>
  <c r="U165" i="13"/>
  <c r="U164" i="13"/>
  <c r="U163" i="13"/>
  <c r="R160" i="13"/>
  <c r="Q160" i="13"/>
  <c r="P160" i="13"/>
  <c r="O160" i="13"/>
  <c r="N160" i="13"/>
  <c r="M160" i="13"/>
  <c r="L160" i="13"/>
  <c r="K160" i="13"/>
  <c r="J160" i="13"/>
  <c r="I160" i="13"/>
  <c r="H160" i="13"/>
  <c r="S160" i="13" s="1"/>
  <c r="G160" i="13"/>
  <c r="F160" i="13"/>
  <c r="U159" i="13"/>
  <c r="U158" i="13"/>
  <c r="U157" i="13"/>
  <c r="U156" i="13"/>
  <c r="U155" i="13"/>
  <c r="U154" i="13"/>
  <c r="U153" i="13"/>
  <c r="U152" i="13"/>
  <c r="U151" i="13"/>
  <c r="U150" i="13"/>
  <c r="U149" i="13"/>
  <c r="U148" i="13"/>
  <c r="U147" i="13"/>
  <c r="U146" i="13"/>
  <c r="U145" i="13"/>
  <c r="U144" i="13"/>
  <c r="R142" i="13"/>
  <c r="Q142" i="13"/>
  <c r="P142" i="13"/>
  <c r="O142" i="13"/>
  <c r="N142" i="13"/>
  <c r="M142" i="13"/>
  <c r="L142" i="13"/>
  <c r="K142" i="13"/>
  <c r="J142" i="13"/>
  <c r="I142" i="13"/>
  <c r="H142" i="13"/>
  <c r="S142" i="13" s="1"/>
  <c r="G142" i="13"/>
  <c r="F142" i="13"/>
  <c r="U141" i="13"/>
  <c r="U140" i="13"/>
  <c r="U139" i="13"/>
  <c r="U138" i="13"/>
  <c r="U137" i="13"/>
  <c r="U136" i="13"/>
  <c r="U135" i="13"/>
  <c r="U134" i="13"/>
  <c r="U133" i="13"/>
  <c r="U132" i="13"/>
  <c r="U131" i="13"/>
  <c r="U130" i="13"/>
  <c r="U129" i="13"/>
  <c r="U128" i="13"/>
  <c r="U127" i="13"/>
  <c r="U126" i="13"/>
  <c r="U125" i="13"/>
  <c r="U124" i="13"/>
  <c r="U123" i="13"/>
  <c r="U122" i="13"/>
  <c r="U121" i="13"/>
  <c r="U120" i="13"/>
  <c r="U119" i="13"/>
  <c r="R114" i="13"/>
  <c r="Q114" i="13"/>
  <c r="P114" i="13"/>
  <c r="O114" i="13"/>
  <c r="N114" i="13"/>
  <c r="M114" i="13"/>
  <c r="L114" i="13"/>
  <c r="K114" i="13"/>
  <c r="J114" i="13"/>
  <c r="I114" i="13"/>
  <c r="H114" i="13"/>
  <c r="S114" i="13" s="1"/>
  <c r="G114" i="13"/>
  <c r="F114" i="13"/>
  <c r="U113" i="13"/>
  <c r="U112" i="13"/>
  <c r="U111" i="13"/>
  <c r="U110" i="13"/>
  <c r="U109" i="13"/>
  <c r="U108" i="13"/>
  <c r="U107" i="13"/>
  <c r="U106" i="13"/>
  <c r="U105" i="13"/>
  <c r="U104" i="13"/>
  <c r="U103" i="13"/>
  <c r="U102" i="13"/>
  <c r="U101" i="13"/>
  <c r="U100" i="13"/>
  <c r="U99" i="13"/>
  <c r="U98" i="13"/>
  <c r="U97" i="13"/>
  <c r="U96" i="13"/>
  <c r="U95" i="13"/>
  <c r="R89" i="13"/>
  <c r="Q89" i="13"/>
  <c r="P89" i="13"/>
  <c r="O89" i="13"/>
  <c r="N89" i="13"/>
  <c r="M89" i="13"/>
  <c r="L89" i="13"/>
  <c r="K89" i="13"/>
  <c r="J89" i="13"/>
  <c r="I89" i="13"/>
  <c r="H89" i="13"/>
  <c r="S89" i="13" s="1"/>
  <c r="G89" i="13"/>
  <c r="F89" i="13"/>
  <c r="X88" i="13"/>
  <c r="X87" i="13"/>
  <c r="X84" i="13"/>
  <c r="X83" i="13"/>
  <c r="X80" i="13"/>
  <c r="X79" i="13"/>
  <c r="X78" i="13"/>
  <c r="U77" i="13"/>
  <c r="R74" i="13"/>
  <c r="Q74" i="13"/>
  <c r="P74" i="13"/>
  <c r="O74" i="13"/>
  <c r="N74" i="13"/>
  <c r="M74" i="13"/>
  <c r="L74" i="13"/>
  <c r="L93" i="13" s="1"/>
  <c r="L116" i="13" s="1"/>
  <c r="K74" i="13"/>
  <c r="K93" i="13" s="1"/>
  <c r="K116" i="13" s="1"/>
  <c r="J74" i="13"/>
  <c r="I74" i="13"/>
  <c r="H74" i="13"/>
  <c r="S74" i="13" s="1"/>
  <c r="G74" i="13"/>
  <c r="F74" i="13"/>
  <c r="U73" i="13"/>
  <c r="U72" i="13"/>
  <c r="U71" i="13"/>
  <c r="U70" i="13"/>
  <c r="U69" i="13"/>
  <c r="U68" i="13"/>
  <c r="U67" i="13"/>
  <c r="U66" i="13"/>
  <c r="U65" i="13"/>
  <c r="U64" i="13"/>
  <c r="U63" i="13"/>
  <c r="U62" i="13"/>
  <c r="R60" i="13"/>
  <c r="Q60" i="13"/>
  <c r="P60" i="13"/>
  <c r="O60" i="13"/>
  <c r="N60" i="13"/>
  <c r="M60" i="13"/>
  <c r="L60" i="13"/>
  <c r="K60" i="13"/>
  <c r="J60" i="13"/>
  <c r="I60" i="13"/>
  <c r="H60" i="13"/>
  <c r="S60" i="13" s="1"/>
  <c r="G60" i="13"/>
  <c r="F60" i="13"/>
  <c r="U59" i="13"/>
  <c r="R57" i="13"/>
  <c r="Q57" i="13"/>
  <c r="P57" i="13"/>
  <c r="O57" i="13"/>
  <c r="N57" i="13"/>
  <c r="M57" i="13"/>
  <c r="L57" i="13"/>
  <c r="K57" i="13"/>
  <c r="J57" i="13"/>
  <c r="I57" i="13"/>
  <c r="H57" i="13"/>
  <c r="S57" i="13" s="1"/>
  <c r="G57" i="13"/>
  <c r="F57" i="13"/>
  <c r="U56" i="13"/>
  <c r="U55" i="13"/>
  <c r="U54" i="13"/>
  <c r="U53" i="13"/>
  <c r="U52" i="13"/>
  <c r="U51" i="13"/>
  <c r="U50" i="13"/>
  <c r="U49" i="13"/>
  <c r="U47" i="13"/>
  <c r="U46" i="13"/>
  <c r="U45" i="13"/>
  <c r="R42" i="13"/>
  <c r="Q42" i="13"/>
  <c r="P42" i="13"/>
  <c r="O42" i="13"/>
  <c r="N42" i="13"/>
  <c r="M42" i="13"/>
  <c r="L42" i="13"/>
  <c r="K42" i="13"/>
  <c r="J42" i="13"/>
  <c r="I42" i="13"/>
  <c r="H42" i="13"/>
  <c r="S42" i="13" s="1"/>
  <c r="G42" i="13"/>
  <c r="F42" i="13"/>
  <c r="U41" i="13"/>
  <c r="X38" i="13"/>
  <c r="X37" i="13"/>
  <c r="F35" i="13"/>
  <c r="U34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R24" i="13"/>
  <c r="Q24" i="13"/>
  <c r="P24" i="13"/>
  <c r="O24" i="13"/>
  <c r="N24" i="13"/>
  <c r="M24" i="13"/>
  <c r="L24" i="13"/>
  <c r="K24" i="13"/>
  <c r="J24" i="13"/>
  <c r="I24" i="13"/>
  <c r="H24" i="13"/>
  <c r="S24" i="13" s="1"/>
  <c r="G24" i="13"/>
  <c r="F24" i="13"/>
  <c r="X20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X17" i="13"/>
  <c r="X16" i="13"/>
  <c r="A16" i="13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X15" i="13"/>
  <c r="R632" i="12"/>
  <c r="Q632" i="12"/>
  <c r="P632" i="12"/>
  <c r="O632" i="12"/>
  <c r="N632" i="12"/>
  <c r="M632" i="12"/>
  <c r="L632" i="12"/>
  <c r="K632" i="12"/>
  <c r="J632" i="12"/>
  <c r="I632" i="12"/>
  <c r="S632" i="12" s="1"/>
  <c r="H632" i="12"/>
  <c r="G632" i="12"/>
  <c r="F632" i="12"/>
  <c r="W629" i="12"/>
  <c r="W628" i="12"/>
  <c r="W626" i="12"/>
  <c r="W625" i="12"/>
  <c r="W624" i="12"/>
  <c r="W621" i="12"/>
  <c r="R619" i="12"/>
  <c r="Q619" i="12"/>
  <c r="P619" i="12"/>
  <c r="O619" i="12"/>
  <c r="N619" i="12"/>
  <c r="M619" i="12"/>
  <c r="L619" i="12"/>
  <c r="K619" i="12"/>
  <c r="J619" i="12"/>
  <c r="I619" i="12"/>
  <c r="S619" i="12" s="1"/>
  <c r="H619" i="12"/>
  <c r="G619" i="12"/>
  <c r="F619" i="12"/>
  <c r="W618" i="12"/>
  <c r="W617" i="12"/>
  <c r="W616" i="12"/>
  <c r="W614" i="12"/>
  <c r="W613" i="12"/>
  <c r="W612" i="12"/>
  <c r="W610" i="12"/>
  <c r="W609" i="12"/>
  <c r="W608" i="12"/>
  <c r="W606" i="12"/>
  <c r="W605" i="12"/>
  <c r="W604" i="12"/>
  <c r="W602" i="12"/>
  <c r="W601" i="12"/>
  <c r="W600" i="12"/>
  <c r="W598" i="12"/>
  <c r="W597" i="12"/>
  <c r="W596" i="12"/>
  <c r="W593" i="12"/>
  <c r="W592" i="12"/>
  <c r="W590" i="12"/>
  <c r="W589" i="12"/>
  <c r="W588" i="12"/>
  <c r="W586" i="12"/>
  <c r="W585" i="12"/>
  <c r="W584" i="12"/>
  <c r="W582" i="12"/>
  <c r="W581" i="12"/>
  <c r="W580" i="12"/>
  <c r="W578" i="12"/>
  <c r="W577" i="12"/>
  <c r="W576" i="12"/>
  <c r="W574" i="12"/>
  <c r="W573" i="12"/>
  <c r="W572" i="12"/>
  <c r="W570" i="12"/>
  <c r="W569" i="12"/>
  <c r="W568" i="12"/>
  <c r="W566" i="12"/>
  <c r="W565" i="12"/>
  <c r="W564" i="12"/>
  <c r="W561" i="12"/>
  <c r="W560" i="12"/>
  <c r="W558" i="12"/>
  <c r="W557" i="12"/>
  <c r="W556" i="12"/>
  <c r="W554" i="12"/>
  <c r="W553" i="12"/>
  <c r="R551" i="12"/>
  <c r="Q551" i="12"/>
  <c r="P551" i="12"/>
  <c r="O551" i="12"/>
  <c r="N551" i="12"/>
  <c r="M551" i="12"/>
  <c r="L551" i="12"/>
  <c r="K551" i="12"/>
  <c r="J551" i="12"/>
  <c r="I551" i="12"/>
  <c r="S551" i="12" s="1"/>
  <c r="H551" i="12"/>
  <c r="G551" i="12"/>
  <c r="F551" i="12"/>
  <c r="V550" i="12"/>
  <c r="V549" i="12"/>
  <c r="V548" i="12"/>
  <c r="V547" i="12"/>
  <c r="V546" i="12"/>
  <c r="V545" i="12"/>
  <c r="V544" i="12"/>
  <c r="X543" i="12"/>
  <c r="X541" i="12"/>
  <c r="X540" i="12"/>
  <c r="X539" i="12"/>
  <c r="X538" i="12"/>
  <c r="X537" i="12"/>
  <c r="X536" i="12"/>
  <c r="X535" i="12"/>
  <c r="X534" i="12"/>
  <c r="X533" i="12"/>
  <c r="X531" i="12"/>
  <c r="R528" i="12"/>
  <c r="Q528" i="12"/>
  <c r="P528" i="12"/>
  <c r="O528" i="12"/>
  <c r="N528" i="12"/>
  <c r="M528" i="12"/>
  <c r="L528" i="12"/>
  <c r="K528" i="12"/>
  <c r="J528" i="12"/>
  <c r="I528" i="12"/>
  <c r="S528" i="12" s="1"/>
  <c r="H528" i="12"/>
  <c r="G528" i="12"/>
  <c r="F528" i="12"/>
  <c r="V526" i="12"/>
  <c r="V525" i="12"/>
  <c r="X523" i="12"/>
  <c r="X522" i="12"/>
  <c r="X521" i="12"/>
  <c r="X518" i="12"/>
  <c r="X516" i="12"/>
  <c r="X514" i="12"/>
  <c r="V513" i="12"/>
  <c r="V512" i="12"/>
  <c r="V511" i="12"/>
  <c r="V510" i="12"/>
  <c r="V509" i="12"/>
  <c r="X508" i="12"/>
  <c r="X507" i="12"/>
  <c r="X506" i="12"/>
  <c r="X505" i="12"/>
  <c r="X504" i="12"/>
  <c r="X502" i="12"/>
  <c r="V501" i="12"/>
  <c r="V500" i="12"/>
  <c r="V499" i="12"/>
  <c r="V498" i="12"/>
  <c r="V497" i="12"/>
  <c r="R494" i="12"/>
  <c r="Q494" i="12"/>
  <c r="P494" i="12"/>
  <c r="O494" i="12"/>
  <c r="N494" i="12"/>
  <c r="M494" i="12"/>
  <c r="L494" i="12"/>
  <c r="K494" i="12"/>
  <c r="J494" i="12"/>
  <c r="I494" i="12"/>
  <c r="S494" i="12" s="1"/>
  <c r="H494" i="12"/>
  <c r="G494" i="12"/>
  <c r="F494" i="12"/>
  <c r="X493" i="12"/>
  <c r="X492" i="12"/>
  <c r="X491" i="12"/>
  <c r="X490" i="12"/>
  <c r="X489" i="12"/>
  <c r="X488" i="12"/>
  <c r="X487" i="12"/>
  <c r="X486" i="12"/>
  <c r="X485" i="12"/>
  <c r="X484" i="12"/>
  <c r="X483" i="12"/>
  <c r="X482" i="12"/>
  <c r="X481" i="12"/>
  <c r="X480" i="12"/>
  <c r="X479" i="12"/>
  <c r="V478" i="12"/>
  <c r="V477" i="12"/>
  <c r="V476" i="12"/>
  <c r="V475" i="12"/>
  <c r="V474" i="12"/>
  <c r="V473" i="12"/>
  <c r="V472" i="12"/>
  <c r="V471" i="12"/>
  <c r="V470" i="12"/>
  <c r="V469" i="12"/>
  <c r="V468" i="12"/>
  <c r="V467" i="12"/>
  <c r="V466" i="12"/>
  <c r="V465" i="12"/>
  <c r="V464" i="12"/>
  <c r="V463" i="12"/>
  <c r="V462" i="12"/>
  <c r="V461" i="12"/>
  <c r="V460" i="12"/>
  <c r="V459" i="12"/>
  <c r="V458" i="12"/>
  <c r="V457" i="12"/>
  <c r="V456" i="12"/>
  <c r="V455" i="12"/>
  <c r="V454" i="12"/>
  <c r="V453" i="12"/>
  <c r="V452" i="12"/>
  <c r="V451" i="12"/>
  <c r="V450" i="12"/>
  <c r="V449" i="12"/>
  <c r="V448" i="12"/>
  <c r="V447" i="12"/>
  <c r="V446" i="12"/>
  <c r="V445" i="12"/>
  <c r="V444" i="12"/>
  <c r="V443" i="12"/>
  <c r="X442" i="12"/>
  <c r="X441" i="12"/>
  <c r="W440" i="12"/>
  <c r="V439" i="12"/>
  <c r="V438" i="12"/>
  <c r="V437" i="12"/>
  <c r="V435" i="12"/>
  <c r="V434" i="12"/>
  <c r="V433" i="12"/>
  <c r="V432" i="12"/>
  <c r="V431" i="12"/>
  <c r="V430" i="12"/>
  <c r="V429" i="12"/>
  <c r="V428" i="12"/>
  <c r="V427" i="12"/>
  <c r="V426" i="12"/>
  <c r="V425" i="12"/>
  <c r="V424" i="12"/>
  <c r="V423" i="12"/>
  <c r="V422" i="12"/>
  <c r="V421" i="12"/>
  <c r="V420" i="12"/>
  <c r="V418" i="12"/>
  <c r="R414" i="12"/>
  <c r="Q414" i="12"/>
  <c r="Q416" i="12" s="1"/>
  <c r="P414" i="12"/>
  <c r="O414" i="12"/>
  <c r="N414" i="12"/>
  <c r="M414" i="12"/>
  <c r="L414" i="12"/>
  <c r="K414" i="12"/>
  <c r="J414" i="12"/>
  <c r="I414" i="12"/>
  <c r="S414" i="12" s="1"/>
  <c r="H414" i="12"/>
  <c r="G414" i="12"/>
  <c r="F414" i="12"/>
  <c r="V413" i="12"/>
  <c r="V412" i="12"/>
  <c r="V411" i="12"/>
  <c r="V410" i="12"/>
  <c r="R408" i="12"/>
  <c r="R416" i="12" s="1"/>
  <c r="Q408" i="12"/>
  <c r="P408" i="12"/>
  <c r="O408" i="12"/>
  <c r="O416" i="12" s="1"/>
  <c r="N408" i="12"/>
  <c r="N416" i="12" s="1"/>
  <c r="M408" i="12"/>
  <c r="L408" i="12"/>
  <c r="K408" i="12"/>
  <c r="K416" i="12" s="1"/>
  <c r="J408" i="12"/>
  <c r="J416" i="12" s="1"/>
  <c r="I408" i="12"/>
  <c r="H408" i="12"/>
  <c r="G408" i="12"/>
  <c r="G416" i="12" s="1"/>
  <c r="F408" i="12"/>
  <c r="F416" i="12" s="1"/>
  <c r="X405" i="12"/>
  <c r="X404" i="12"/>
  <c r="X403" i="12"/>
  <c r="X400" i="12"/>
  <c r="V398" i="12"/>
  <c r="V397" i="12"/>
  <c r="V396" i="12"/>
  <c r="V395" i="12"/>
  <c r="V394" i="12"/>
  <c r="V393" i="12"/>
  <c r="V392" i="12"/>
  <c r="V391" i="12"/>
  <c r="V390" i="12"/>
  <c r="V389" i="12"/>
  <c r="V388" i="12"/>
  <c r="V387" i="12"/>
  <c r="V386" i="12"/>
  <c r="W384" i="12"/>
  <c r="R381" i="12"/>
  <c r="Q381" i="12"/>
  <c r="P381" i="12"/>
  <c r="O381" i="12"/>
  <c r="N381" i="12"/>
  <c r="M381" i="12"/>
  <c r="L381" i="12"/>
  <c r="K381" i="12"/>
  <c r="J381" i="12"/>
  <c r="I381" i="12"/>
  <c r="S381" i="12" s="1"/>
  <c r="H381" i="12"/>
  <c r="G381" i="12"/>
  <c r="F381" i="12"/>
  <c r="W380" i="12"/>
  <c r="W377" i="12"/>
  <c r="W376" i="12"/>
  <c r="W373" i="12"/>
  <c r="W372" i="12"/>
  <c r="W369" i="12"/>
  <c r="W368" i="12"/>
  <c r="R366" i="12"/>
  <c r="Q366" i="12"/>
  <c r="P366" i="12"/>
  <c r="O366" i="12"/>
  <c r="N366" i="12"/>
  <c r="M366" i="12"/>
  <c r="L366" i="12"/>
  <c r="K366" i="12"/>
  <c r="J366" i="12"/>
  <c r="I366" i="12"/>
  <c r="S366" i="12" s="1"/>
  <c r="H366" i="12"/>
  <c r="G366" i="12"/>
  <c r="F366" i="12"/>
  <c r="W365" i="12"/>
  <c r="W364" i="12"/>
  <c r="W361" i="12"/>
  <c r="W360" i="12"/>
  <c r="W358" i="12"/>
  <c r="W357" i="12"/>
  <c r="R352" i="12"/>
  <c r="Q352" i="12"/>
  <c r="P352" i="12"/>
  <c r="O352" i="12"/>
  <c r="N352" i="12"/>
  <c r="M352" i="12"/>
  <c r="L352" i="12"/>
  <c r="K352" i="12"/>
  <c r="J352" i="12"/>
  <c r="I352" i="12"/>
  <c r="S352" i="12" s="1"/>
  <c r="H352" i="12"/>
  <c r="G352" i="12"/>
  <c r="F352" i="12"/>
  <c r="R349" i="12"/>
  <c r="Q349" i="12"/>
  <c r="P349" i="12"/>
  <c r="O349" i="12"/>
  <c r="N349" i="12"/>
  <c r="M349" i="12"/>
  <c r="L349" i="12"/>
  <c r="K349" i="12"/>
  <c r="J349" i="12"/>
  <c r="I349" i="12"/>
  <c r="S349" i="12" s="1"/>
  <c r="H349" i="12"/>
  <c r="G349" i="12"/>
  <c r="F349" i="12"/>
  <c r="W345" i="12"/>
  <c r="W344" i="12"/>
  <c r="W341" i="12"/>
  <c r="W340" i="12"/>
  <c r="W339" i="12"/>
  <c r="R336" i="12"/>
  <c r="Q336" i="12"/>
  <c r="P336" i="12"/>
  <c r="O336" i="12"/>
  <c r="N336" i="12"/>
  <c r="M336" i="12"/>
  <c r="L336" i="12"/>
  <c r="K336" i="12"/>
  <c r="J336" i="12"/>
  <c r="I336" i="12"/>
  <c r="S336" i="12" s="1"/>
  <c r="H336" i="12"/>
  <c r="G336" i="12"/>
  <c r="F336" i="12"/>
  <c r="W335" i="12"/>
  <c r="W334" i="12"/>
  <c r="W333" i="12"/>
  <c r="W332" i="12"/>
  <c r="W331" i="12"/>
  <c r="W330" i="12"/>
  <c r="W327" i="12"/>
  <c r="W326" i="12"/>
  <c r="W325" i="12"/>
  <c r="W324" i="12"/>
  <c r="W323" i="12"/>
  <c r="W322" i="12"/>
  <c r="W321" i="12"/>
  <c r="W319" i="12"/>
  <c r="W318" i="12"/>
  <c r="W317" i="12"/>
  <c r="W316" i="12"/>
  <c r="R313" i="12"/>
  <c r="Q313" i="12"/>
  <c r="P313" i="12"/>
  <c r="O313" i="12"/>
  <c r="N313" i="12"/>
  <c r="M313" i="12"/>
  <c r="L313" i="12"/>
  <c r="K313" i="12"/>
  <c r="J313" i="12"/>
  <c r="I313" i="12"/>
  <c r="S313" i="12" s="1"/>
  <c r="H313" i="12"/>
  <c r="G313" i="12"/>
  <c r="F313" i="12"/>
  <c r="W310" i="12"/>
  <c r="W309" i="12"/>
  <c r="W306" i="12"/>
  <c r="W305" i="12"/>
  <c r="W303" i="12"/>
  <c r="W302" i="12"/>
  <c r="R299" i="12"/>
  <c r="Q299" i="12"/>
  <c r="P299" i="12"/>
  <c r="O299" i="12"/>
  <c r="N299" i="12"/>
  <c r="M299" i="12"/>
  <c r="L299" i="12"/>
  <c r="K299" i="12"/>
  <c r="J299" i="12"/>
  <c r="I299" i="12"/>
  <c r="S299" i="12" s="1"/>
  <c r="H299" i="12"/>
  <c r="G299" i="12"/>
  <c r="F299" i="12"/>
  <c r="W297" i="12"/>
  <c r="W296" i="12"/>
  <c r="R294" i="12"/>
  <c r="Q294" i="12"/>
  <c r="P294" i="12"/>
  <c r="O294" i="12"/>
  <c r="N294" i="12"/>
  <c r="M294" i="12"/>
  <c r="L294" i="12"/>
  <c r="K294" i="12"/>
  <c r="J294" i="12"/>
  <c r="I294" i="12"/>
  <c r="S294" i="12" s="1"/>
  <c r="H294" i="12"/>
  <c r="G294" i="12"/>
  <c r="F294" i="12"/>
  <c r="W292" i="12"/>
  <c r="W291" i="12"/>
  <c r="W290" i="12"/>
  <c r="W289" i="12"/>
  <c r="W288" i="12"/>
  <c r="W287" i="12"/>
  <c r="W286" i="12"/>
  <c r="W285" i="12"/>
  <c r="W284" i="12"/>
  <c r="W283" i="12"/>
  <c r="W282" i="12"/>
  <c r="W279" i="12"/>
  <c r="W278" i="12"/>
  <c r="R274" i="12"/>
  <c r="Q274" i="12"/>
  <c r="P274" i="12"/>
  <c r="O274" i="12"/>
  <c r="N274" i="12"/>
  <c r="M274" i="12"/>
  <c r="L274" i="12"/>
  <c r="K274" i="12"/>
  <c r="J274" i="12"/>
  <c r="I274" i="12"/>
  <c r="S274" i="12" s="1"/>
  <c r="H274" i="12"/>
  <c r="G274" i="12"/>
  <c r="F274" i="12"/>
  <c r="W272" i="12"/>
  <c r="W271" i="12"/>
  <c r="R268" i="12"/>
  <c r="Q268" i="12"/>
  <c r="P268" i="12"/>
  <c r="O268" i="12"/>
  <c r="N268" i="12"/>
  <c r="M268" i="12"/>
  <c r="L268" i="12"/>
  <c r="K268" i="12"/>
  <c r="J268" i="12"/>
  <c r="I268" i="12"/>
  <c r="S268" i="12" s="1"/>
  <c r="H268" i="12"/>
  <c r="G268" i="12"/>
  <c r="F268" i="12"/>
  <c r="X267" i="12"/>
  <c r="X266" i="12"/>
  <c r="X264" i="12"/>
  <c r="X263" i="12"/>
  <c r="X262" i="12"/>
  <c r="X261" i="12"/>
  <c r="X260" i="12"/>
  <c r="X259" i="12"/>
  <c r="X258" i="12"/>
  <c r="X257" i="12"/>
  <c r="X256" i="12"/>
  <c r="X255" i="12"/>
  <c r="X254" i="12"/>
  <c r="U252" i="12"/>
  <c r="X251" i="12"/>
  <c r="U249" i="12"/>
  <c r="X247" i="12"/>
  <c r="U244" i="12"/>
  <c r="U243" i="12"/>
  <c r="U242" i="12"/>
  <c r="U241" i="12"/>
  <c r="U240" i="12"/>
  <c r="U239" i="12"/>
  <c r="U238" i="12"/>
  <c r="U237" i="12"/>
  <c r="U236" i="12"/>
  <c r="U235" i="12"/>
  <c r="U234" i="12"/>
  <c r="U233" i="12"/>
  <c r="U232" i="12"/>
  <c r="U231" i="12"/>
  <c r="U230" i="12"/>
  <c r="U229" i="12"/>
  <c r="U228" i="12"/>
  <c r="U227" i="12"/>
  <c r="U226" i="12"/>
  <c r="U225" i="12"/>
  <c r="U224" i="12"/>
  <c r="U223" i="12"/>
  <c r="U222" i="12"/>
  <c r="U221" i="12"/>
  <c r="U220" i="12"/>
  <c r="U219" i="12"/>
  <c r="U218" i="12"/>
  <c r="U217" i="12"/>
  <c r="U216" i="12"/>
  <c r="U215" i="12"/>
  <c r="U214" i="12"/>
  <c r="U213" i="12"/>
  <c r="U212" i="12"/>
  <c r="U211" i="12"/>
  <c r="R209" i="12"/>
  <c r="Q209" i="12"/>
  <c r="P209" i="12"/>
  <c r="O209" i="12"/>
  <c r="N209" i="12"/>
  <c r="M209" i="12"/>
  <c r="L209" i="12"/>
  <c r="K209" i="12"/>
  <c r="J209" i="12"/>
  <c r="I209" i="12"/>
  <c r="S209" i="12" s="1"/>
  <c r="H209" i="12"/>
  <c r="G209" i="12"/>
  <c r="F209" i="12"/>
  <c r="W208" i="12"/>
  <c r="R206" i="12"/>
  <c r="Q206" i="12"/>
  <c r="P206" i="12"/>
  <c r="O206" i="12"/>
  <c r="N206" i="12"/>
  <c r="M206" i="12"/>
  <c r="L206" i="12"/>
  <c r="K206" i="12"/>
  <c r="J206" i="12"/>
  <c r="I206" i="12"/>
  <c r="S206" i="12" s="1"/>
  <c r="H206" i="12"/>
  <c r="G206" i="12"/>
  <c r="F206" i="12"/>
  <c r="W204" i="12"/>
  <c r="W203" i="12"/>
  <c r="W200" i="12"/>
  <c r="W197" i="12"/>
  <c r="W196" i="12"/>
  <c r="W195" i="12"/>
  <c r="W194" i="12"/>
  <c r="X191" i="12"/>
  <c r="X190" i="12"/>
  <c r="U189" i="12"/>
  <c r="X187" i="12"/>
  <c r="U186" i="12"/>
  <c r="U185" i="12"/>
  <c r="X183" i="12"/>
  <c r="X181" i="12"/>
  <c r="U179" i="12"/>
  <c r="U178" i="12"/>
  <c r="X177" i="12"/>
  <c r="X176" i="12"/>
  <c r="X175" i="12"/>
  <c r="X174" i="12"/>
  <c r="R172" i="12"/>
  <c r="Q172" i="12"/>
  <c r="P172" i="12"/>
  <c r="O172" i="12"/>
  <c r="N172" i="12"/>
  <c r="M172" i="12"/>
  <c r="L172" i="12"/>
  <c r="K172" i="12"/>
  <c r="J172" i="12"/>
  <c r="I172" i="12"/>
  <c r="S172" i="12" s="1"/>
  <c r="H172" i="12"/>
  <c r="G172" i="12"/>
  <c r="F172" i="12"/>
  <c r="U171" i="12"/>
  <c r="U170" i="12"/>
  <c r="U169" i="12"/>
  <c r="U168" i="12"/>
  <c r="U167" i="12"/>
  <c r="U166" i="12"/>
  <c r="U165" i="12"/>
  <c r="U164" i="12"/>
  <c r="U163" i="12"/>
  <c r="U162" i="12"/>
  <c r="R160" i="12"/>
  <c r="Q160" i="12"/>
  <c r="P160" i="12"/>
  <c r="O160" i="12"/>
  <c r="N160" i="12"/>
  <c r="M160" i="12"/>
  <c r="L160" i="12"/>
  <c r="K160" i="12"/>
  <c r="J160" i="12"/>
  <c r="I160" i="12"/>
  <c r="S160" i="12" s="1"/>
  <c r="H160" i="12"/>
  <c r="G160" i="12"/>
  <c r="F160" i="12"/>
  <c r="U159" i="12"/>
  <c r="U158" i="12"/>
  <c r="U157" i="12"/>
  <c r="U156" i="12"/>
  <c r="U155" i="12"/>
  <c r="U154" i="12"/>
  <c r="U153" i="12"/>
  <c r="U152" i="12"/>
  <c r="U151" i="12"/>
  <c r="U150" i="12"/>
  <c r="U149" i="12"/>
  <c r="U148" i="12"/>
  <c r="U147" i="12"/>
  <c r="U146" i="12"/>
  <c r="U145" i="12"/>
  <c r="R142" i="12"/>
  <c r="Q142" i="12"/>
  <c r="P142" i="12"/>
  <c r="O142" i="12"/>
  <c r="N142" i="12"/>
  <c r="M142" i="12"/>
  <c r="L142" i="12"/>
  <c r="K142" i="12"/>
  <c r="J142" i="12"/>
  <c r="I142" i="12"/>
  <c r="S142" i="12" s="1"/>
  <c r="H142" i="12"/>
  <c r="G142" i="12"/>
  <c r="F142" i="12"/>
  <c r="U141" i="12"/>
  <c r="U140" i="12"/>
  <c r="U139" i="12"/>
  <c r="U138" i="12"/>
  <c r="U137" i="12"/>
  <c r="U136" i="12"/>
  <c r="U135" i="12"/>
  <c r="U134" i="12"/>
  <c r="U133" i="12"/>
  <c r="U132" i="12"/>
  <c r="U131" i="12"/>
  <c r="U130" i="12"/>
  <c r="U129" i="12"/>
  <c r="U128" i="12"/>
  <c r="U127" i="12"/>
  <c r="U126" i="12"/>
  <c r="U125" i="12"/>
  <c r="U124" i="12"/>
  <c r="U123" i="12"/>
  <c r="U122" i="12"/>
  <c r="U121" i="12"/>
  <c r="U120" i="12"/>
  <c r="U119" i="12"/>
  <c r="R114" i="12"/>
  <c r="Q114" i="12"/>
  <c r="P114" i="12"/>
  <c r="O114" i="12"/>
  <c r="N114" i="12"/>
  <c r="M114" i="12"/>
  <c r="L114" i="12"/>
  <c r="K114" i="12"/>
  <c r="J114" i="12"/>
  <c r="I114" i="12"/>
  <c r="S114" i="12" s="1"/>
  <c r="H114" i="12"/>
  <c r="G114" i="12"/>
  <c r="F114" i="12"/>
  <c r="U113" i="12"/>
  <c r="U112" i="12"/>
  <c r="U111" i="12"/>
  <c r="U110" i="12"/>
  <c r="U109" i="12"/>
  <c r="U108" i="12"/>
  <c r="U107" i="12"/>
  <c r="U106" i="12"/>
  <c r="U105" i="12"/>
  <c r="U104" i="12"/>
  <c r="U103" i="12"/>
  <c r="U102" i="12"/>
  <c r="U101" i="12"/>
  <c r="U100" i="12"/>
  <c r="U99" i="12"/>
  <c r="U98" i="12"/>
  <c r="U97" i="12"/>
  <c r="U96" i="12"/>
  <c r="U95" i="12"/>
  <c r="R89" i="12"/>
  <c r="Q89" i="12"/>
  <c r="P89" i="12"/>
  <c r="P93" i="12" s="1"/>
  <c r="P116" i="12" s="1"/>
  <c r="O89" i="12"/>
  <c r="O93" i="12" s="1"/>
  <c r="N89" i="12"/>
  <c r="M89" i="12"/>
  <c r="L89" i="12"/>
  <c r="L93" i="12" s="1"/>
  <c r="L116" i="12" s="1"/>
  <c r="K89" i="12"/>
  <c r="K93" i="12" s="1"/>
  <c r="J89" i="12"/>
  <c r="I89" i="12"/>
  <c r="S89" i="12" s="1"/>
  <c r="H89" i="12"/>
  <c r="H93" i="12" s="1"/>
  <c r="H116" i="12" s="1"/>
  <c r="G89" i="12"/>
  <c r="G93" i="12" s="1"/>
  <c r="F89" i="12"/>
  <c r="X87" i="12"/>
  <c r="X86" i="12"/>
  <c r="X83" i="12"/>
  <c r="X82" i="12"/>
  <c r="X79" i="12"/>
  <c r="X78" i="12"/>
  <c r="U77" i="12"/>
  <c r="U76" i="12"/>
  <c r="R74" i="12"/>
  <c r="Q74" i="12"/>
  <c r="P74" i="12"/>
  <c r="O74" i="12"/>
  <c r="N74" i="12"/>
  <c r="N93" i="12" s="1"/>
  <c r="N116" i="12" s="1"/>
  <c r="M74" i="12"/>
  <c r="L74" i="12"/>
  <c r="K74" i="12"/>
  <c r="J74" i="12"/>
  <c r="I74" i="12"/>
  <c r="S74" i="12" s="1"/>
  <c r="H74" i="12"/>
  <c r="G74" i="12"/>
  <c r="F74" i="12"/>
  <c r="U73" i="12"/>
  <c r="U72" i="12"/>
  <c r="U71" i="12"/>
  <c r="U70" i="12"/>
  <c r="U69" i="12"/>
  <c r="U68" i="12"/>
  <c r="U67" i="12"/>
  <c r="U66" i="12"/>
  <c r="U65" i="12"/>
  <c r="U64" i="12"/>
  <c r="U63" i="12"/>
  <c r="U62" i="12"/>
  <c r="R60" i="12"/>
  <c r="Q60" i="12"/>
  <c r="P60" i="12"/>
  <c r="O60" i="12"/>
  <c r="N60" i="12"/>
  <c r="M60" i="12"/>
  <c r="L60" i="12"/>
  <c r="K60" i="12"/>
  <c r="J60" i="12"/>
  <c r="I60" i="12"/>
  <c r="S60" i="12" s="1"/>
  <c r="H60" i="12"/>
  <c r="G60" i="12"/>
  <c r="F60" i="12"/>
  <c r="U59" i="12"/>
  <c r="R57" i="12"/>
  <c r="Q57" i="12"/>
  <c r="P57" i="12"/>
  <c r="O57" i="12"/>
  <c r="N57" i="12"/>
  <c r="M57" i="12"/>
  <c r="L57" i="12"/>
  <c r="K57" i="12"/>
  <c r="J57" i="12"/>
  <c r="I57" i="12"/>
  <c r="S57" i="12" s="1"/>
  <c r="H57" i="12"/>
  <c r="G57" i="12"/>
  <c r="F57" i="12"/>
  <c r="U56" i="12"/>
  <c r="U55" i="12"/>
  <c r="U54" i="12"/>
  <c r="U53" i="12"/>
  <c r="U52" i="12"/>
  <c r="U51" i="12"/>
  <c r="U50" i="12"/>
  <c r="U49" i="12"/>
  <c r="U48" i="12"/>
  <c r="U47" i="12"/>
  <c r="U46" i="12"/>
  <c r="U45" i="12"/>
  <c r="U44" i="12"/>
  <c r="R42" i="12"/>
  <c r="Q42" i="12"/>
  <c r="P42" i="12"/>
  <c r="O42" i="12"/>
  <c r="N42" i="12"/>
  <c r="M42" i="12"/>
  <c r="L42" i="12"/>
  <c r="K42" i="12"/>
  <c r="J42" i="12"/>
  <c r="I42" i="12"/>
  <c r="S42" i="12" s="1"/>
  <c r="H42" i="12"/>
  <c r="G42" i="12"/>
  <c r="F42" i="12"/>
  <c r="U41" i="12"/>
  <c r="X40" i="12"/>
  <c r="X37" i="12"/>
  <c r="F35" i="12"/>
  <c r="U34" i="12"/>
  <c r="R28" i="12"/>
  <c r="Q28" i="12"/>
  <c r="P28" i="12"/>
  <c r="O28" i="12"/>
  <c r="N28" i="12"/>
  <c r="M28" i="12"/>
  <c r="L28" i="12"/>
  <c r="K28" i="12"/>
  <c r="J28" i="12"/>
  <c r="I28" i="12"/>
  <c r="S28" i="12" s="1"/>
  <c r="H28" i="12"/>
  <c r="G28" i="12"/>
  <c r="F28" i="12"/>
  <c r="R24" i="12"/>
  <c r="Q24" i="12"/>
  <c r="P24" i="12"/>
  <c r="O24" i="12"/>
  <c r="N24" i="12"/>
  <c r="N30" i="12" s="1"/>
  <c r="M24" i="12"/>
  <c r="L24" i="12"/>
  <c r="K24" i="12"/>
  <c r="J24" i="12"/>
  <c r="I24" i="12"/>
  <c r="S24" i="12" s="1"/>
  <c r="H24" i="12"/>
  <c r="G24" i="12"/>
  <c r="F24" i="12"/>
  <c r="F30" i="12" s="1"/>
  <c r="X20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X16" i="12"/>
  <c r="A16" i="12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X15" i="12"/>
  <c r="R632" i="5"/>
  <c r="Q632" i="5"/>
  <c r="P632" i="5"/>
  <c r="O632" i="5"/>
  <c r="N632" i="5"/>
  <c r="M632" i="5"/>
  <c r="L632" i="5"/>
  <c r="K632" i="5"/>
  <c r="J632" i="5"/>
  <c r="S632" i="5" s="1"/>
  <c r="I632" i="5"/>
  <c r="H632" i="5"/>
  <c r="G632" i="5"/>
  <c r="F632" i="5"/>
  <c r="W629" i="5"/>
  <c r="W628" i="5"/>
  <c r="W625" i="5"/>
  <c r="W624" i="5"/>
  <c r="W621" i="5"/>
  <c r="R619" i="5"/>
  <c r="Q619" i="5"/>
  <c r="P619" i="5"/>
  <c r="O619" i="5"/>
  <c r="N619" i="5"/>
  <c r="M619" i="5"/>
  <c r="L619" i="5"/>
  <c r="K619" i="5"/>
  <c r="J619" i="5"/>
  <c r="S619" i="5" s="1"/>
  <c r="I619" i="5"/>
  <c r="H619" i="5"/>
  <c r="G619" i="5"/>
  <c r="F619" i="5"/>
  <c r="W617" i="5"/>
  <c r="W616" i="5"/>
  <c r="W613" i="5"/>
  <c r="W612" i="5"/>
  <c r="W609" i="5"/>
  <c r="W608" i="5"/>
  <c r="W606" i="5"/>
  <c r="W605" i="5"/>
  <c r="W604" i="5"/>
  <c r="W601" i="5"/>
  <c r="W600" i="5"/>
  <c r="W597" i="5"/>
  <c r="W596" i="5"/>
  <c r="W593" i="5"/>
  <c r="W592" i="5"/>
  <c r="W589" i="5"/>
  <c r="W588" i="5"/>
  <c r="W585" i="5"/>
  <c r="W584" i="5"/>
  <c r="W581" i="5"/>
  <c r="W580" i="5"/>
  <c r="W577" i="5"/>
  <c r="W576" i="5"/>
  <c r="W574" i="5"/>
  <c r="W573" i="5"/>
  <c r="W572" i="5"/>
  <c r="W569" i="5"/>
  <c r="W568" i="5"/>
  <c r="W566" i="5"/>
  <c r="W565" i="5"/>
  <c r="W564" i="5"/>
  <c r="W562" i="5"/>
  <c r="W561" i="5"/>
  <c r="W560" i="5"/>
  <c r="W557" i="5"/>
  <c r="W556" i="5"/>
  <c r="W553" i="5"/>
  <c r="R551" i="5"/>
  <c r="Q551" i="5"/>
  <c r="P551" i="5"/>
  <c r="O551" i="5"/>
  <c r="N551" i="5"/>
  <c r="M551" i="5"/>
  <c r="L551" i="5"/>
  <c r="K551" i="5"/>
  <c r="J551" i="5"/>
  <c r="S551" i="5" s="1"/>
  <c r="I551" i="5"/>
  <c r="H551" i="5"/>
  <c r="G551" i="5"/>
  <c r="F551" i="5"/>
  <c r="V550" i="5"/>
  <c r="V549" i="5"/>
  <c r="V548" i="5"/>
  <c r="V547" i="5"/>
  <c r="V546" i="5"/>
  <c r="V545" i="5"/>
  <c r="V544" i="5"/>
  <c r="X543" i="5"/>
  <c r="X542" i="5"/>
  <c r="X541" i="5"/>
  <c r="X540" i="5"/>
  <c r="X539" i="5"/>
  <c r="X538" i="5"/>
  <c r="X537" i="5"/>
  <c r="X536" i="5"/>
  <c r="X535" i="5"/>
  <c r="X534" i="5"/>
  <c r="X532" i="5"/>
  <c r="X531" i="5"/>
  <c r="X530" i="5"/>
  <c r="R528" i="5"/>
  <c r="Q528" i="5"/>
  <c r="P528" i="5"/>
  <c r="O528" i="5"/>
  <c r="N528" i="5"/>
  <c r="M528" i="5"/>
  <c r="L528" i="5"/>
  <c r="K528" i="5"/>
  <c r="J528" i="5"/>
  <c r="S528" i="5" s="1"/>
  <c r="I528" i="5"/>
  <c r="H528" i="5"/>
  <c r="G528" i="5"/>
  <c r="F528" i="5"/>
  <c r="X527" i="5"/>
  <c r="V526" i="5"/>
  <c r="V525" i="5"/>
  <c r="X524" i="5"/>
  <c r="X523" i="5"/>
  <c r="X521" i="5"/>
  <c r="X520" i="5"/>
  <c r="X519" i="5"/>
  <c r="X517" i="5"/>
  <c r="X515" i="5"/>
  <c r="V513" i="5"/>
  <c r="V512" i="5"/>
  <c r="V511" i="5"/>
  <c r="V510" i="5"/>
  <c r="V509" i="5"/>
  <c r="X508" i="5"/>
  <c r="X507" i="5"/>
  <c r="X506" i="5"/>
  <c r="X505" i="5"/>
  <c r="X504" i="5"/>
  <c r="V501" i="5"/>
  <c r="V500" i="5"/>
  <c r="V499" i="5"/>
  <c r="V498" i="5"/>
  <c r="V497" i="5"/>
  <c r="V496" i="5"/>
  <c r="R494" i="5"/>
  <c r="Q494" i="5"/>
  <c r="P494" i="5"/>
  <c r="O494" i="5"/>
  <c r="N494" i="5"/>
  <c r="M494" i="5"/>
  <c r="L494" i="5"/>
  <c r="K494" i="5"/>
  <c r="J494" i="5"/>
  <c r="S494" i="5" s="1"/>
  <c r="I494" i="5"/>
  <c r="H494" i="5"/>
  <c r="G494" i="5"/>
  <c r="F494" i="5"/>
  <c r="X493" i="5"/>
  <c r="X492" i="5"/>
  <c r="X491" i="5"/>
  <c r="X490" i="5"/>
  <c r="X489" i="5"/>
  <c r="X488" i="5"/>
  <c r="X487" i="5"/>
  <c r="X486" i="5"/>
  <c r="X485" i="5"/>
  <c r="X484" i="5"/>
  <c r="X483" i="5"/>
  <c r="X482" i="5"/>
  <c r="X481" i="5"/>
  <c r="X480" i="5"/>
  <c r="X479" i="5"/>
  <c r="V478" i="5"/>
  <c r="V477" i="5"/>
  <c r="V476" i="5"/>
  <c r="V475" i="5"/>
  <c r="V474" i="5"/>
  <c r="V473" i="5"/>
  <c r="V472" i="5"/>
  <c r="V471" i="5"/>
  <c r="V470" i="5"/>
  <c r="V469" i="5"/>
  <c r="V468" i="5"/>
  <c r="V467" i="5"/>
  <c r="V466" i="5"/>
  <c r="V465" i="5"/>
  <c r="V464" i="5"/>
  <c r="V463" i="5"/>
  <c r="V462" i="5"/>
  <c r="V461" i="5"/>
  <c r="V460" i="5"/>
  <c r="V459" i="5"/>
  <c r="V458" i="5"/>
  <c r="V457" i="5"/>
  <c r="V456" i="5"/>
  <c r="V455" i="5"/>
  <c r="V454" i="5"/>
  <c r="V453" i="5"/>
  <c r="V452" i="5"/>
  <c r="V451" i="5"/>
  <c r="V450" i="5"/>
  <c r="V449" i="5"/>
  <c r="V448" i="5"/>
  <c r="V447" i="5"/>
  <c r="V446" i="5"/>
  <c r="V445" i="5"/>
  <c r="V444" i="5"/>
  <c r="V443" i="5"/>
  <c r="X442" i="5"/>
  <c r="X441" i="5"/>
  <c r="W440" i="5"/>
  <c r="V439" i="5"/>
  <c r="V438" i="5"/>
  <c r="V437" i="5"/>
  <c r="V436" i="5"/>
  <c r="V435" i="5"/>
  <c r="V434" i="5"/>
  <c r="V433" i="5"/>
  <c r="V432" i="5"/>
  <c r="V431" i="5"/>
  <c r="V430" i="5"/>
  <c r="V429" i="5"/>
  <c r="V428" i="5"/>
  <c r="V427" i="5"/>
  <c r="V426" i="5"/>
  <c r="V425" i="5"/>
  <c r="V424" i="5"/>
  <c r="V423" i="5"/>
  <c r="V422" i="5"/>
  <c r="V421" i="5"/>
  <c r="V420" i="5"/>
  <c r="V418" i="5"/>
  <c r="R414" i="5"/>
  <c r="Q414" i="5"/>
  <c r="P414" i="5"/>
  <c r="O414" i="5"/>
  <c r="N414" i="5"/>
  <c r="M414" i="5"/>
  <c r="L414" i="5"/>
  <c r="L416" i="5" s="1"/>
  <c r="K414" i="5"/>
  <c r="J414" i="5"/>
  <c r="S414" i="5" s="1"/>
  <c r="I414" i="5"/>
  <c r="H414" i="5"/>
  <c r="G414" i="5"/>
  <c r="F414" i="5"/>
  <c r="V413" i="5"/>
  <c r="V412" i="5"/>
  <c r="V411" i="5"/>
  <c r="V410" i="5"/>
  <c r="R408" i="5"/>
  <c r="Q408" i="5"/>
  <c r="P408" i="5"/>
  <c r="O408" i="5"/>
  <c r="O416" i="5" s="1"/>
  <c r="N408" i="5"/>
  <c r="M408" i="5"/>
  <c r="L408" i="5"/>
  <c r="K408" i="5"/>
  <c r="K416" i="5" s="1"/>
  <c r="J408" i="5"/>
  <c r="I408" i="5"/>
  <c r="H408" i="5"/>
  <c r="G408" i="5"/>
  <c r="G416" i="5" s="1"/>
  <c r="F408" i="5"/>
  <c r="X407" i="5"/>
  <c r="X402" i="5"/>
  <c r="X401" i="5"/>
  <c r="V398" i="5"/>
  <c r="V397" i="5"/>
  <c r="V396" i="5"/>
  <c r="V395" i="5"/>
  <c r="V394" i="5"/>
  <c r="V393" i="5"/>
  <c r="V392" i="5"/>
  <c r="V391" i="5"/>
  <c r="V390" i="5"/>
  <c r="V389" i="5"/>
  <c r="V388" i="5"/>
  <c r="V387" i="5"/>
  <c r="V386" i="5"/>
  <c r="W384" i="5"/>
  <c r="W383" i="5"/>
  <c r="R381" i="5"/>
  <c r="Q381" i="5"/>
  <c r="P381" i="5"/>
  <c r="O381" i="5"/>
  <c r="N381" i="5"/>
  <c r="M381" i="5"/>
  <c r="L381" i="5"/>
  <c r="K381" i="5"/>
  <c r="J381" i="5"/>
  <c r="S381" i="5" s="1"/>
  <c r="I381" i="5"/>
  <c r="H381" i="5"/>
  <c r="G381" i="5"/>
  <c r="F381" i="5"/>
  <c r="W380" i="5"/>
  <c r="W379" i="5"/>
  <c r="W378" i="5"/>
  <c r="W377" i="5"/>
  <c r="W376" i="5"/>
  <c r="W375" i="5"/>
  <c r="W374" i="5"/>
  <c r="W373" i="5"/>
  <c r="W371" i="5"/>
  <c r="R366" i="5"/>
  <c r="Q366" i="5"/>
  <c r="P366" i="5"/>
  <c r="O366" i="5"/>
  <c r="N366" i="5"/>
  <c r="M366" i="5"/>
  <c r="L366" i="5"/>
  <c r="K366" i="5"/>
  <c r="J366" i="5"/>
  <c r="S366" i="5" s="1"/>
  <c r="I366" i="5"/>
  <c r="H366" i="5"/>
  <c r="G366" i="5"/>
  <c r="F366" i="5"/>
  <c r="W364" i="5"/>
  <c r="W363" i="5"/>
  <c r="W362" i="5"/>
  <c r="W361" i="5"/>
  <c r="W360" i="5"/>
  <c r="W359" i="5"/>
  <c r="W358" i="5"/>
  <c r="W357" i="5"/>
  <c r="R352" i="5"/>
  <c r="Q352" i="5"/>
  <c r="P352" i="5"/>
  <c r="O352" i="5"/>
  <c r="N352" i="5"/>
  <c r="M352" i="5"/>
  <c r="L352" i="5"/>
  <c r="K352" i="5"/>
  <c r="J352" i="5"/>
  <c r="S352" i="5" s="1"/>
  <c r="I352" i="5"/>
  <c r="H352" i="5"/>
  <c r="G352" i="5"/>
  <c r="F352" i="5"/>
  <c r="W351" i="5"/>
  <c r="R349" i="5"/>
  <c r="Q349" i="5"/>
  <c r="P349" i="5"/>
  <c r="O349" i="5"/>
  <c r="N349" i="5"/>
  <c r="M349" i="5"/>
  <c r="L349" i="5"/>
  <c r="K349" i="5"/>
  <c r="J349" i="5"/>
  <c r="S349" i="5" s="1"/>
  <c r="I349" i="5"/>
  <c r="H349" i="5"/>
  <c r="G349" i="5"/>
  <c r="F349" i="5"/>
  <c r="W348" i="5"/>
  <c r="W347" i="5"/>
  <c r="W346" i="5"/>
  <c r="W344" i="5"/>
  <c r="W340" i="5"/>
  <c r="R336" i="5"/>
  <c r="Q336" i="5"/>
  <c r="P336" i="5"/>
  <c r="O336" i="5"/>
  <c r="N336" i="5"/>
  <c r="M336" i="5"/>
  <c r="L336" i="5"/>
  <c r="K336" i="5"/>
  <c r="J336" i="5"/>
  <c r="S336" i="5" s="1"/>
  <c r="I336" i="5"/>
  <c r="H336" i="5"/>
  <c r="G336" i="5"/>
  <c r="F336" i="5"/>
  <c r="W335" i="5"/>
  <c r="W333" i="5"/>
  <c r="W329" i="5"/>
  <c r="W328" i="5"/>
  <c r="W327" i="5"/>
  <c r="W326" i="5"/>
  <c r="W325" i="5"/>
  <c r="W324" i="5"/>
  <c r="W323" i="5"/>
  <c r="W322" i="5"/>
  <c r="W321" i="5"/>
  <c r="W320" i="5"/>
  <c r="W319" i="5"/>
  <c r="W315" i="5"/>
  <c r="R313" i="5"/>
  <c r="Q313" i="5"/>
  <c r="P313" i="5"/>
  <c r="O313" i="5"/>
  <c r="N313" i="5"/>
  <c r="M313" i="5"/>
  <c r="L313" i="5"/>
  <c r="K313" i="5"/>
  <c r="J313" i="5"/>
  <c r="S313" i="5" s="1"/>
  <c r="I313" i="5"/>
  <c r="H313" i="5"/>
  <c r="G313" i="5"/>
  <c r="F313" i="5"/>
  <c r="W311" i="5"/>
  <c r="W310" i="5"/>
  <c r="W307" i="5"/>
  <c r="W306" i="5"/>
  <c r="W303" i="5"/>
  <c r="W302" i="5"/>
  <c r="R299" i="5"/>
  <c r="Q299" i="5"/>
  <c r="P299" i="5"/>
  <c r="O299" i="5"/>
  <c r="N299" i="5"/>
  <c r="M299" i="5"/>
  <c r="L299" i="5"/>
  <c r="K299" i="5"/>
  <c r="J299" i="5"/>
  <c r="S299" i="5" s="1"/>
  <c r="I299" i="5"/>
  <c r="H299" i="5"/>
  <c r="G299" i="5"/>
  <c r="F299" i="5"/>
  <c r="W298" i="5"/>
  <c r="W297" i="5"/>
  <c r="W296" i="5"/>
  <c r="R294" i="5"/>
  <c r="Q294" i="5"/>
  <c r="P294" i="5"/>
  <c r="O294" i="5"/>
  <c r="N294" i="5"/>
  <c r="M294" i="5"/>
  <c r="L294" i="5"/>
  <c r="K294" i="5"/>
  <c r="J294" i="5"/>
  <c r="S294" i="5" s="1"/>
  <c r="I294" i="5"/>
  <c r="H294" i="5"/>
  <c r="G294" i="5"/>
  <c r="F294" i="5"/>
  <c r="W293" i="5"/>
  <c r="W292" i="5"/>
  <c r="W290" i="5"/>
  <c r="W289" i="5"/>
  <c r="W288" i="5"/>
  <c r="W285" i="5"/>
  <c r="W284" i="5"/>
  <c r="W281" i="5"/>
  <c r="W280" i="5"/>
  <c r="W277" i="5"/>
  <c r="W276" i="5"/>
  <c r="R274" i="5"/>
  <c r="Q274" i="5"/>
  <c r="P274" i="5"/>
  <c r="O274" i="5"/>
  <c r="N274" i="5"/>
  <c r="M274" i="5"/>
  <c r="L274" i="5"/>
  <c r="K274" i="5"/>
  <c r="J274" i="5"/>
  <c r="S274" i="5" s="1"/>
  <c r="I274" i="5"/>
  <c r="H274" i="5"/>
  <c r="G274" i="5"/>
  <c r="F274" i="5"/>
  <c r="W273" i="5"/>
  <c r="W272" i="5"/>
  <c r="R268" i="5"/>
  <c r="Q268" i="5"/>
  <c r="P268" i="5"/>
  <c r="O268" i="5"/>
  <c r="N268" i="5"/>
  <c r="M268" i="5"/>
  <c r="L268" i="5"/>
  <c r="K268" i="5"/>
  <c r="J268" i="5"/>
  <c r="S268" i="5" s="1"/>
  <c r="I268" i="5"/>
  <c r="H268" i="5"/>
  <c r="G268" i="5"/>
  <c r="F268" i="5"/>
  <c r="X266" i="5"/>
  <c r="X265" i="5"/>
  <c r="X264" i="5"/>
  <c r="X263" i="5"/>
  <c r="X262" i="5"/>
  <c r="X261" i="5"/>
  <c r="X260" i="5"/>
  <c r="X259" i="5"/>
  <c r="X258" i="5"/>
  <c r="X257" i="5"/>
  <c r="X256" i="5"/>
  <c r="X255" i="5"/>
  <c r="X254" i="5"/>
  <c r="U253" i="5"/>
  <c r="U252" i="5"/>
  <c r="U250" i="5"/>
  <c r="U249" i="5"/>
  <c r="X245" i="5"/>
  <c r="U244" i="5"/>
  <c r="U242" i="5"/>
  <c r="U241" i="5"/>
  <c r="U240" i="5"/>
  <c r="U239" i="5"/>
  <c r="U238" i="5"/>
  <c r="U237" i="5"/>
  <c r="U236" i="5"/>
  <c r="U235" i="5"/>
  <c r="U234" i="5"/>
  <c r="U233" i="5"/>
  <c r="U232" i="5"/>
  <c r="U231" i="5"/>
  <c r="U230" i="5"/>
  <c r="U229" i="5"/>
  <c r="U228" i="5"/>
  <c r="U227" i="5"/>
  <c r="U226" i="5"/>
  <c r="U225" i="5"/>
  <c r="U224" i="5"/>
  <c r="U223" i="5"/>
  <c r="U222" i="5"/>
  <c r="U221" i="5"/>
  <c r="U220" i="5"/>
  <c r="U219" i="5"/>
  <c r="U218" i="5"/>
  <c r="U217" i="5"/>
  <c r="U216" i="5"/>
  <c r="U215" i="5"/>
  <c r="U214" i="5"/>
  <c r="U213" i="5"/>
  <c r="U212" i="5"/>
  <c r="R209" i="5"/>
  <c r="Q209" i="5"/>
  <c r="P209" i="5"/>
  <c r="O209" i="5"/>
  <c r="N209" i="5"/>
  <c r="M209" i="5"/>
  <c r="L209" i="5"/>
  <c r="K209" i="5"/>
  <c r="J209" i="5"/>
  <c r="S209" i="5" s="1"/>
  <c r="I209" i="5"/>
  <c r="H209" i="5"/>
  <c r="G209" i="5"/>
  <c r="F209" i="5"/>
  <c r="W208" i="5"/>
  <c r="R206" i="5"/>
  <c r="Q206" i="5"/>
  <c r="P206" i="5"/>
  <c r="O206" i="5"/>
  <c r="N206" i="5"/>
  <c r="M206" i="5"/>
  <c r="L206" i="5"/>
  <c r="K206" i="5"/>
  <c r="J206" i="5"/>
  <c r="S206" i="5" s="1"/>
  <c r="I206" i="5"/>
  <c r="H206" i="5"/>
  <c r="G206" i="5"/>
  <c r="F206" i="5"/>
  <c r="W204" i="5"/>
  <c r="W203" i="5"/>
  <c r="W200" i="5"/>
  <c r="W199" i="5"/>
  <c r="W196" i="5"/>
  <c r="W195" i="5"/>
  <c r="X190" i="5"/>
  <c r="U189" i="5"/>
  <c r="X187" i="5"/>
  <c r="U186" i="5"/>
  <c r="U185" i="5"/>
  <c r="X184" i="5"/>
  <c r="X182" i="5"/>
  <c r="X180" i="5"/>
  <c r="U179" i="5"/>
  <c r="U178" i="5"/>
  <c r="X177" i="5"/>
  <c r="X175" i="5"/>
  <c r="R172" i="5"/>
  <c r="Q172" i="5"/>
  <c r="P172" i="5"/>
  <c r="O172" i="5"/>
  <c r="N172" i="5"/>
  <c r="M172" i="5"/>
  <c r="L172" i="5"/>
  <c r="K172" i="5"/>
  <c r="J172" i="5"/>
  <c r="S172" i="5" s="1"/>
  <c r="I172" i="5"/>
  <c r="H172" i="5"/>
  <c r="G172" i="5"/>
  <c r="F172" i="5"/>
  <c r="U171" i="5"/>
  <c r="U170" i="5"/>
  <c r="U169" i="5"/>
  <c r="U168" i="5"/>
  <c r="U167" i="5"/>
  <c r="U166" i="5"/>
  <c r="U165" i="5"/>
  <c r="U164" i="5"/>
  <c r="U163" i="5"/>
  <c r="U162" i="5"/>
  <c r="R160" i="5"/>
  <c r="Q160" i="5"/>
  <c r="P160" i="5"/>
  <c r="O160" i="5"/>
  <c r="N160" i="5"/>
  <c r="M160" i="5"/>
  <c r="L160" i="5"/>
  <c r="K160" i="5"/>
  <c r="J160" i="5"/>
  <c r="S160" i="5" s="1"/>
  <c r="I160" i="5"/>
  <c r="H160" i="5"/>
  <c r="G160" i="5"/>
  <c r="F160" i="5"/>
  <c r="U159" i="5"/>
  <c r="U158" i="5"/>
  <c r="U157" i="5"/>
  <c r="U156" i="5"/>
  <c r="U155" i="5"/>
  <c r="U154" i="5"/>
  <c r="U153" i="5"/>
  <c r="U152" i="5"/>
  <c r="U151" i="5"/>
  <c r="U150" i="5"/>
  <c r="U149" i="5"/>
  <c r="U148" i="5"/>
  <c r="U147" i="5"/>
  <c r="U146" i="5"/>
  <c r="U145" i="5"/>
  <c r="U144" i="5"/>
  <c r="R142" i="5"/>
  <c r="Q142" i="5"/>
  <c r="P142" i="5"/>
  <c r="O142" i="5"/>
  <c r="N142" i="5"/>
  <c r="M142" i="5"/>
  <c r="L142" i="5"/>
  <c r="K142" i="5"/>
  <c r="J142" i="5"/>
  <c r="S142" i="5" s="1"/>
  <c r="I142" i="5"/>
  <c r="H142" i="5"/>
  <c r="G142" i="5"/>
  <c r="F142" i="5"/>
  <c r="U141" i="5"/>
  <c r="U140" i="5"/>
  <c r="U139" i="5"/>
  <c r="U138" i="5"/>
  <c r="U137" i="5"/>
  <c r="U136" i="5"/>
  <c r="U135" i="5"/>
  <c r="U134" i="5"/>
  <c r="U133" i="5"/>
  <c r="U132" i="5"/>
  <c r="U131" i="5"/>
  <c r="U130" i="5"/>
  <c r="U129" i="5"/>
  <c r="U128" i="5"/>
  <c r="U127" i="5"/>
  <c r="U126" i="5"/>
  <c r="U125" i="5"/>
  <c r="U124" i="5"/>
  <c r="U123" i="5"/>
  <c r="U122" i="5"/>
  <c r="U121" i="5"/>
  <c r="U120" i="5"/>
  <c r="U119" i="5"/>
  <c r="R114" i="5"/>
  <c r="Q114" i="5"/>
  <c r="P114" i="5"/>
  <c r="O114" i="5"/>
  <c r="N114" i="5"/>
  <c r="M114" i="5"/>
  <c r="L114" i="5"/>
  <c r="K114" i="5"/>
  <c r="J114" i="5"/>
  <c r="S114" i="5" s="1"/>
  <c r="I114" i="5"/>
  <c r="H114" i="5"/>
  <c r="G114" i="5"/>
  <c r="F114" i="5"/>
  <c r="U113" i="5"/>
  <c r="U112" i="5"/>
  <c r="U111" i="5"/>
  <c r="U110" i="5"/>
  <c r="U109" i="5"/>
  <c r="U108" i="5"/>
  <c r="U107" i="5"/>
  <c r="U106" i="5"/>
  <c r="U105" i="5"/>
  <c r="U104" i="5"/>
  <c r="U103" i="5"/>
  <c r="U102" i="5"/>
  <c r="U101" i="5"/>
  <c r="U100" i="5"/>
  <c r="U99" i="5"/>
  <c r="U98" i="5"/>
  <c r="U97" i="5"/>
  <c r="U96" i="5"/>
  <c r="U95" i="5"/>
  <c r="R89" i="5"/>
  <c r="Q89" i="5"/>
  <c r="P89" i="5"/>
  <c r="O89" i="5"/>
  <c r="N89" i="5"/>
  <c r="M89" i="5"/>
  <c r="M93" i="5" s="1"/>
  <c r="M116" i="5" s="1"/>
  <c r="L89" i="5"/>
  <c r="K89" i="5"/>
  <c r="J89" i="5"/>
  <c r="S89" i="5" s="1"/>
  <c r="I89" i="5"/>
  <c r="H89" i="5"/>
  <c r="G89" i="5"/>
  <c r="F89" i="5"/>
  <c r="X88" i="5"/>
  <c r="X87" i="5"/>
  <c r="X84" i="5"/>
  <c r="X83" i="5"/>
  <c r="X80" i="5"/>
  <c r="X79" i="5"/>
  <c r="X78" i="5"/>
  <c r="U77" i="5"/>
  <c r="U76" i="5"/>
  <c r="R74" i="5"/>
  <c r="Q74" i="5"/>
  <c r="P74" i="5"/>
  <c r="O74" i="5"/>
  <c r="N74" i="5"/>
  <c r="M74" i="5"/>
  <c r="L74" i="5"/>
  <c r="K74" i="5"/>
  <c r="K93" i="5" s="1"/>
  <c r="K116" i="5" s="1"/>
  <c r="J74" i="5"/>
  <c r="S74" i="5" s="1"/>
  <c r="I74" i="5"/>
  <c r="H74" i="5"/>
  <c r="G74" i="5"/>
  <c r="F74" i="5"/>
  <c r="U73" i="5"/>
  <c r="U72" i="5"/>
  <c r="U71" i="5"/>
  <c r="U70" i="5"/>
  <c r="U69" i="5"/>
  <c r="U68" i="5"/>
  <c r="U67" i="5"/>
  <c r="U66" i="5"/>
  <c r="U65" i="5"/>
  <c r="U64" i="5"/>
  <c r="U63" i="5"/>
  <c r="R60" i="5"/>
  <c r="Q60" i="5"/>
  <c r="P60" i="5"/>
  <c r="O60" i="5"/>
  <c r="N60" i="5"/>
  <c r="M60" i="5"/>
  <c r="L60" i="5"/>
  <c r="K60" i="5"/>
  <c r="J60" i="5"/>
  <c r="S60" i="5" s="1"/>
  <c r="I60" i="5"/>
  <c r="H60" i="5"/>
  <c r="G60" i="5"/>
  <c r="F60" i="5"/>
  <c r="U59" i="5"/>
  <c r="R57" i="5"/>
  <c r="Q57" i="5"/>
  <c r="P57" i="5"/>
  <c r="O57" i="5"/>
  <c r="N57" i="5"/>
  <c r="M57" i="5"/>
  <c r="L57" i="5"/>
  <c r="K57" i="5"/>
  <c r="J57" i="5"/>
  <c r="S57" i="5" s="1"/>
  <c r="I57" i="5"/>
  <c r="H57" i="5"/>
  <c r="G57" i="5"/>
  <c r="F57" i="5"/>
  <c r="U56" i="5"/>
  <c r="U55" i="5"/>
  <c r="U54" i="5"/>
  <c r="U53" i="5"/>
  <c r="U52" i="5"/>
  <c r="U51" i="5"/>
  <c r="U50" i="5"/>
  <c r="U49" i="5"/>
  <c r="U47" i="5"/>
  <c r="U46" i="5"/>
  <c r="U45" i="5"/>
  <c r="R42" i="5"/>
  <c r="Q42" i="5"/>
  <c r="P42" i="5"/>
  <c r="O42" i="5"/>
  <c r="N42" i="5"/>
  <c r="M42" i="5"/>
  <c r="L42" i="5"/>
  <c r="K42" i="5"/>
  <c r="J42" i="5"/>
  <c r="S42" i="5" s="1"/>
  <c r="I42" i="5"/>
  <c r="H42" i="5"/>
  <c r="G42" i="5"/>
  <c r="F42" i="5"/>
  <c r="U41" i="5"/>
  <c r="X38" i="5"/>
  <c r="X37" i="5"/>
  <c r="F35" i="5"/>
  <c r="U34" i="5"/>
  <c r="R28" i="5"/>
  <c r="Q28" i="5"/>
  <c r="P28" i="5"/>
  <c r="P30" i="5" s="1"/>
  <c r="O28" i="5"/>
  <c r="N28" i="5"/>
  <c r="M28" i="5"/>
  <c r="L28" i="5"/>
  <c r="L30" i="5" s="1"/>
  <c r="K28" i="5"/>
  <c r="J28" i="5"/>
  <c r="S28" i="5" s="1"/>
  <c r="I28" i="5"/>
  <c r="H28" i="5"/>
  <c r="H30" i="5" s="1"/>
  <c r="G28" i="5"/>
  <c r="F28" i="5"/>
  <c r="R24" i="5"/>
  <c r="Q24" i="5"/>
  <c r="P24" i="5"/>
  <c r="O24" i="5"/>
  <c r="N24" i="5"/>
  <c r="M24" i="5"/>
  <c r="L24" i="5"/>
  <c r="K24" i="5"/>
  <c r="K30" i="5" s="1"/>
  <c r="J24" i="5"/>
  <c r="S24" i="5" s="1"/>
  <c r="I24" i="5"/>
  <c r="H24" i="5"/>
  <c r="G24" i="5"/>
  <c r="G30" i="5" s="1"/>
  <c r="F24" i="5"/>
  <c r="R18" i="5"/>
  <c r="Q18" i="5"/>
  <c r="P18" i="5"/>
  <c r="O18" i="5"/>
  <c r="N18" i="5"/>
  <c r="M18" i="5"/>
  <c r="L18" i="5"/>
  <c r="K18" i="5"/>
  <c r="J18" i="5"/>
  <c r="S18" i="5" s="1"/>
  <c r="I18" i="5"/>
  <c r="H18" i="5"/>
  <c r="G18" i="5"/>
  <c r="F18" i="5"/>
  <c r="X17" i="5"/>
  <c r="X16" i="5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X15" i="5"/>
  <c r="R632" i="4"/>
  <c r="Q632" i="4"/>
  <c r="P632" i="4"/>
  <c r="O632" i="4"/>
  <c r="N632" i="4"/>
  <c r="M632" i="4"/>
  <c r="L632" i="4"/>
  <c r="K632" i="4"/>
  <c r="S632" i="4" s="1"/>
  <c r="J632" i="4"/>
  <c r="I632" i="4"/>
  <c r="H632" i="4"/>
  <c r="G632" i="4"/>
  <c r="F632" i="4"/>
  <c r="W629" i="4"/>
  <c r="W628" i="4"/>
  <c r="W625" i="4"/>
  <c r="W624" i="4"/>
  <c r="W621" i="4"/>
  <c r="R619" i="4"/>
  <c r="Q619" i="4"/>
  <c r="P619" i="4"/>
  <c r="O619" i="4"/>
  <c r="N619" i="4"/>
  <c r="M619" i="4"/>
  <c r="L619" i="4"/>
  <c r="K619" i="4"/>
  <c r="S619" i="4" s="1"/>
  <c r="J619" i="4"/>
  <c r="I619" i="4"/>
  <c r="H619" i="4"/>
  <c r="G619" i="4"/>
  <c r="F619" i="4"/>
  <c r="W617" i="4"/>
  <c r="W616" i="4"/>
  <c r="W613" i="4"/>
  <c r="W612" i="4"/>
  <c r="W609" i="4"/>
  <c r="W608" i="4"/>
  <c r="W606" i="4"/>
  <c r="W605" i="4"/>
  <c r="W604" i="4"/>
  <c r="W601" i="4"/>
  <c r="W600" i="4"/>
  <c r="W597" i="4"/>
  <c r="W596" i="4"/>
  <c r="W593" i="4"/>
  <c r="W592" i="4"/>
  <c r="W589" i="4"/>
  <c r="W588" i="4"/>
  <c r="W585" i="4"/>
  <c r="W584" i="4"/>
  <c r="W582" i="4"/>
  <c r="W581" i="4"/>
  <c r="W580" i="4"/>
  <c r="W577" i="4"/>
  <c r="W576" i="4"/>
  <c r="W574" i="4"/>
  <c r="W573" i="4"/>
  <c r="W572" i="4"/>
  <c r="W569" i="4"/>
  <c r="W568" i="4"/>
  <c r="W566" i="4"/>
  <c r="W565" i="4"/>
  <c r="W564" i="4"/>
  <c r="W561" i="4"/>
  <c r="W560" i="4"/>
  <c r="W558" i="4"/>
  <c r="W557" i="4"/>
  <c r="W556" i="4"/>
  <c r="W553" i="4"/>
  <c r="R551" i="4"/>
  <c r="Q551" i="4"/>
  <c r="P551" i="4"/>
  <c r="O551" i="4"/>
  <c r="N551" i="4"/>
  <c r="M551" i="4"/>
  <c r="L551" i="4"/>
  <c r="K551" i="4"/>
  <c r="S551" i="4" s="1"/>
  <c r="J551" i="4"/>
  <c r="I551" i="4"/>
  <c r="H551" i="4"/>
  <c r="G551" i="4"/>
  <c r="F551" i="4"/>
  <c r="V550" i="4"/>
  <c r="V549" i="4"/>
  <c r="V548" i="4"/>
  <c r="V547" i="4"/>
  <c r="V546" i="4"/>
  <c r="V545" i="4"/>
  <c r="V544" i="4"/>
  <c r="X543" i="4"/>
  <c r="X540" i="4"/>
  <c r="X539" i="4"/>
  <c r="X538" i="4"/>
  <c r="X537" i="4"/>
  <c r="X536" i="4"/>
  <c r="X535" i="4"/>
  <c r="X534" i="4"/>
  <c r="X533" i="4"/>
  <c r="X532" i="4"/>
  <c r="R528" i="4"/>
  <c r="Q528" i="4"/>
  <c r="P528" i="4"/>
  <c r="O528" i="4"/>
  <c r="N528" i="4"/>
  <c r="M528" i="4"/>
  <c r="L528" i="4"/>
  <c r="K528" i="4"/>
  <c r="S528" i="4" s="1"/>
  <c r="J528" i="4"/>
  <c r="I528" i="4"/>
  <c r="H528" i="4"/>
  <c r="G528" i="4"/>
  <c r="F528" i="4"/>
  <c r="X527" i="4"/>
  <c r="V526" i="4"/>
  <c r="V525" i="4"/>
  <c r="X524" i="4"/>
  <c r="X522" i="4"/>
  <c r="X521" i="4"/>
  <c r="X520" i="4"/>
  <c r="X517" i="4"/>
  <c r="X515" i="4"/>
  <c r="V513" i="4"/>
  <c r="V512" i="4"/>
  <c r="V511" i="4"/>
  <c r="V510" i="4"/>
  <c r="V509" i="4"/>
  <c r="X508" i="4"/>
  <c r="X507" i="4"/>
  <c r="X506" i="4"/>
  <c r="X505" i="4"/>
  <c r="X504" i="4"/>
  <c r="X502" i="4"/>
  <c r="V501" i="4"/>
  <c r="V500" i="4"/>
  <c r="V499" i="4"/>
  <c r="V498" i="4"/>
  <c r="V497" i="4"/>
  <c r="R494" i="4"/>
  <c r="Q494" i="4"/>
  <c r="P494" i="4"/>
  <c r="O494" i="4"/>
  <c r="N494" i="4"/>
  <c r="M494" i="4"/>
  <c r="L494" i="4"/>
  <c r="K494" i="4"/>
  <c r="S494" i="4" s="1"/>
  <c r="J494" i="4"/>
  <c r="I494" i="4"/>
  <c r="H494" i="4"/>
  <c r="G494" i="4"/>
  <c r="F494" i="4"/>
  <c r="X493" i="4"/>
  <c r="X492" i="4"/>
  <c r="X491" i="4"/>
  <c r="X490" i="4"/>
  <c r="X489" i="4"/>
  <c r="X488" i="4"/>
  <c r="X487" i="4"/>
  <c r="X486" i="4"/>
  <c r="X485" i="4"/>
  <c r="X484" i="4"/>
  <c r="X483" i="4"/>
  <c r="X482" i="4"/>
  <c r="X481" i="4"/>
  <c r="X480" i="4"/>
  <c r="X479" i="4"/>
  <c r="V478" i="4"/>
  <c r="V477" i="4"/>
  <c r="V476" i="4"/>
  <c r="V475" i="4"/>
  <c r="V474" i="4"/>
  <c r="V473" i="4"/>
  <c r="V472" i="4"/>
  <c r="V471" i="4"/>
  <c r="V470" i="4"/>
  <c r="V469" i="4"/>
  <c r="V468" i="4"/>
  <c r="V467" i="4"/>
  <c r="V466" i="4"/>
  <c r="V465" i="4"/>
  <c r="V464" i="4"/>
  <c r="V463" i="4"/>
  <c r="V462" i="4"/>
  <c r="V461" i="4"/>
  <c r="V460" i="4"/>
  <c r="V459" i="4"/>
  <c r="V458" i="4"/>
  <c r="V457" i="4"/>
  <c r="V456" i="4"/>
  <c r="V455" i="4"/>
  <c r="V454" i="4"/>
  <c r="V453" i="4"/>
  <c r="V452" i="4"/>
  <c r="V451" i="4"/>
  <c r="V450" i="4"/>
  <c r="V449" i="4"/>
  <c r="V448" i="4"/>
  <c r="V447" i="4"/>
  <c r="V446" i="4"/>
  <c r="V445" i="4"/>
  <c r="V444" i="4"/>
  <c r="V443" i="4"/>
  <c r="X442" i="4"/>
  <c r="X441" i="4"/>
  <c r="W440" i="4"/>
  <c r="V439" i="4"/>
  <c r="V438" i="4"/>
  <c r="V437" i="4"/>
  <c r="V435" i="4"/>
  <c r="V434" i="4"/>
  <c r="V433" i="4"/>
  <c r="V432" i="4"/>
  <c r="V431" i="4"/>
  <c r="V430" i="4"/>
  <c r="V429" i="4"/>
  <c r="V428" i="4"/>
  <c r="V427" i="4"/>
  <c r="V426" i="4"/>
  <c r="V425" i="4"/>
  <c r="V424" i="4"/>
  <c r="V423" i="4"/>
  <c r="V422" i="4"/>
  <c r="V421" i="4"/>
  <c r="V420" i="4"/>
  <c r="V419" i="4"/>
  <c r="V418" i="4"/>
  <c r="M416" i="4"/>
  <c r="R414" i="4"/>
  <c r="Q414" i="4"/>
  <c r="P414" i="4"/>
  <c r="O414" i="4"/>
  <c r="N414" i="4"/>
  <c r="M414" i="4"/>
  <c r="L414" i="4"/>
  <c r="K414" i="4"/>
  <c r="S414" i="4" s="1"/>
  <c r="J414" i="4"/>
  <c r="I414" i="4"/>
  <c r="H414" i="4"/>
  <c r="G414" i="4"/>
  <c r="F414" i="4"/>
  <c r="V413" i="4"/>
  <c r="V412" i="4"/>
  <c r="V411" i="4"/>
  <c r="V410" i="4"/>
  <c r="R408" i="4"/>
  <c r="R416" i="4" s="1"/>
  <c r="Q408" i="4"/>
  <c r="Q416" i="4" s="1"/>
  <c r="P408" i="4"/>
  <c r="P416" i="4" s="1"/>
  <c r="O408" i="4"/>
  <c r="N408" i="4"/>
  <c r="N416" i="4" s="1"/>
  <c r="M408" i="4"/>
  <c r="L408" i="4"/>
  <c r="L416" i="4" s="1"/>
  <c r="K408" i="4"/>
  <c r="J408" i="4"/>
  <c r="J416" i="4" s="1"/>
  <c r="I408" i="4"/>
  <c r="I416" i="4" s="1"/>
  <c r="H408" i="4"/>
  <c r="H416" i="4" s="1"/>
  <c r="G408" i="4"/>
  <c r="F408" i="4"/>
  <c r="F416" i="4" s="1"/>
  <c r="X407" i="4"/>
  <c r="X404" i="4"/>
  <c r="X403" i="4"/>
  <c r="X400" i="4"/>
  <c r="V398" i="4"/>
  <c r="V397" i="4"/>
  <c r="V396" i="4"/>
  <c r="V395" i="4"/>
  <c r="V394" i="4"/>
  <c r="V393" i="4"/>
  <c r="V392" i="4"/>
  <c r="V391" i="4"/>
  <c r="V390" i="4"/>
  <c r="V389" i="4"/>
  <c r="V388" i="4"/>
  <c r="V387" i="4"/>
  <c r="V386" i="4"/>
  <c r="W384" i="4"/>
  <c r="R381" i="4"/>
  <c r="Q381" i="4"/>
  <c r="P381" i="4"/>
  <c r="O381" i="4"/>
  <c r="N381" i="4"/>
  <c r="M381" i="4"/>
  <c r="L381" i="4"/>
  <c r="K381" i="4"/>
  <c r="S381" i="4" s="1"/>
  <c r="J381" i="4"/>
  <c r="I381" i="4"/>
  <c r="H381" i="4"/>
  <c r="G381" i="4"/>
  <c r="F381" i="4"/>
  <c r="W380" i="4"/>
  <c r="W377" i="4"/>
  <c r="W376" i="4"/>
  <c r="W373" i="4"/>
  <c r="W372" i="4"/>
  <c r="W370" i="4"/>
  <c r="W369" i="4"/>
  <c r="W368" i="4"/>
  <c r="R366" i="4"/>
  <c r="Q366" i="4"/>
  <c r="P366" i="4"/>
  <c r="O366" i="4"/>
  <c r="N366" i="4"/>
  <c r="M366" i="4"/>
  <c r="L366" i="4"/>
  <c r="K366" i="4"/>
  <c r="S366" i="4" s="1"/>
  <c r="J366" i="4"/>
  <c r="I366" i="4"/>
  <c r="H366" i="4"/>
  <c r="G366" i="4"/>
  <c r="F366" i="4"/>
  <c r="W365" i="4"/>
  <c r="W364" i="4"/>
  <c r="W361" i="4"/>
  <c r="W360" i="4"/>
  <c r="W358" i="4"/>
  <c r="W357" i="4"/>
  <c r="R352" i="4"/>
  <c r="Q352" i="4"/>
  <c r="P352" i="4"/>
  <c r="O352" i="4"/>
  <c r="N352" i="4"/>
  <c r="M352" i="4"/>
  <c r="L352" i="4"/>
  <c r="K352" i="4"/>
  <c r="S352" i="4" s="1"/>
  <c r="J352" i="4"/>
  <c r="I352" i="4"/>
  <c r="H352" i="4"/>
  <c r="G352" i="4"/>
  <c r="F352" i="4"/>
  <c r="W351" i="4"/>
  <c r="R349" i="4"/>
  <c r="Q349" i="4"/>
  <c r="P349" i="4"/>
  <c r="O349" i="4"/>
  <c r="N349" i="4"/>
  <c r="M349" i="4"/>
  <c r="L349" i="4"/>
  <c r="K349" i="4"/>
  <c r="S349" i="4" s="1"/>
  <c r="J349" i="4"/>
  <c r="I349" i="4"/>
  <c r="H349" i="4"/>
  <c r="G349" i="4"/>
  <c r="F349" i="4"/>
  <c r="W346" i="4"/>
  <c r="W345" i="4"/>
  <c r="W343" i="4"/>
  <c r="W342" i="4"/>
  <c r="W341" i="4"/>
  <c r="R336" i="4"/>
  <c r="Q336" i="4"/>
  <c r="P336" i="4"/>
  <c r="O336" i="4"/>
  <c r="N336" i="4"/>
  <c r="M336" i="4"/>
  <c r="L336" i="4"/>
  <c r="K336" i="4"/>
  <c r="S336" i="4" s="1"/>
  <c r="J336" i="4"/>
  <c r="I336" i="4"/>
  <c r="H336" i="4"/>
  <c r="G336" i="4"/>
  <c r="F336" i="4"/>
  <c r="W335" i="4"/>
  <c r="W334" i="4"/>
  <c r="W331" i="4"/>
  <c r="W330" i="4"/>
  <c r="W327" i="4"/>
  <c r="W326" i="4"/>
  <c r="W324" i="4"/>
  <c r="W323" i="4"/>
  <c r="W322" i="4"/>
  <c r="W319" i="4"/>
  <c r="W318" i="4"/>
  <c r="W315" i="4"/>
  <c r="R313" i="4"/>
  <c r="Q313" i="4"/>
  <c r="P313" i="4"/>
  <c r="O313" i="4"/>
  <c r="N313" i="4"/>
  <c r="M313" i="4"/>
  <c r="L313" i="4"/>
  <c r="K313" i="4"/>
  <c r="S313" i="4" s="1"/>
  <c r="J313" i="4"/>
  <c r="I313" i="4"/>
  <c r="H313" i="4"/>
  <c r="G313" i="4"/>
  <c r="F313" i="4"/>
  <c r="W311" i="4"/>
  <c r="W310" i="4"/>
  <c r="W307" i="4"/>
  <c r="W306" i="4"/>
  <c r="W304" i="4"/>
  <c r="W303" i="4"/>
  <c r="R299" i="4"/>
  <c r="Q299" i="4"/>
  <c r="P299" i="4"/>
  <c r="O299" i="4"/>
  <c r="N299" i="4"/>
  <c r="M299" i="4"/>
  <c r="L299" i="4"/>
  <c r="K299" i="4"/>
  <c r="S299" i="4" s="1"/>
  <c r="J299" i="4"/>
  <c r="I299" i="4"/>
  <c r="H299" i="4"/>
  <c r="G299" i="4"/>
  <c r="F299" i="4"/>
  <c r="W298" i="4"/>
  <c r="W297" i="4"/>
  <c r="R294" i="4"/>
  <c r="Q294" i="4"/>
  <c r="P294" i="4"/>
  <c r="O294" i="4"/>
  <c r="N294" i="4"/>
  <c r="M294" i="4"/>
  <c r="L294" i="4"/>
  <c r="K294" i="4"/>
  <c r="S294" i="4" s="1"/>
  <c r="J294" i="4"/>
  <c r="I294" i="4"/>
  <c r="H294" i="4"/>
  <c r="G294" i="4"/>
  <c r="F294" i="4"/>
  <c r="W293" i="4"/>
  <c r="W291" i="4"/>
  <c r="W290" i="4"/>
  <c r="W289" i="4"/>
  <c r="W286" i="4"/>
  <c r="W285" i="4"/>
  <c r="W283" i="4"/>
  <c r="W282" i="4"/>
  <c r="W281" i="4"/>
  <c r="W278" i="4"/>
  <c r="W277" i="4"/>
  <c r="R274" i="4"/>
  <c r="Q274" i="4"/>
  <c r="P274" i="4"/>
  <c r="O274" i="4"/>
  <c r="N274" i="4"/>
  <c r="M274" i="4"/>
  <c r="L274" i="4"/>
  <c r="K274" i="4"/>
  <c r="S274" i="4" s="1"/>
  <c r="J274" i="4"/>
  <c r="I274" i="4"/>
  <c r="H274" i="4"/>
  <c r="G274" i="4"/>
  <c r="F274" i="4"/>
  <c r="W273" i="4"/>
  <c r="W270" i="4"/>
  <c r="R268" i="4"/>
  <c r="Q268" i="4"/>
  <c r="P268" i="4"/>
  <c r="O268" i="4"/>
  <c r="N268" i="4"/>
  <c r="M268" i="4"/>
  <c r="L268" i="4"/>
  <c r="K268" i="4"/>
  <c r="S268" i="4" s="1"/>
  <c r="J268" i="4"/>
  <c r="I268" i="4"/>
  <c r="H268" i="4"/>
  <c r="G268" i="4"/>
  <c r="F268" i="4"/>
  <c r="X266" i="4"/>
  <c r="X265" i="4"/>
  <c r="X264" i="4"/>
  <c r="X263" i="4"/>
  <c r="X262" i="4"/>
  <c r="X261" i="4"/>
  <c r="X260" i="4"/>
  <c r="X259" i="4"/>
  <c r="X258" i="4"/>
  <c r="X257" i="4"/>
  <c r="X256" i="4"/>
  <c r="X255" i="4"/>
  <c r="X254" i="4"/>
  <c r="U253" i="4"/>
  <c r="U252" i="4"/>
  <c r="X251" i="4"/>
  <c r="U250" i="4"/>
  <c r="X247" i="4"/>
  <c r="X246" i="4"/>
  <c r="U244" i="4"/>
  <c r="U243" i="4"/>
  <c r="U242" i="4"/>
  <c r="U241" i="4"/>
  <c r="U240" i="4"/>
  <c r="U239" i="4"/>
  <c r="U238" i="4"/>
  <c r="U237" i="4"/>
  <c r="U236" i="4"/>
  <c r="U235" i="4"/>
  <c r="U234" i="4"/>
  <c r="U233" i="4"/>
  <c r="U232" i="4"/>
  <c r="U231" i="4"/>
  <c r="U230" i="4"/>
  <c r="U229" i="4"/>
  <c r="U228" i="4"/>
  <c r="U227" i="4"/>
  <c r="U226" i="4"/>
  <c r="U225" i="4"/>
  <c r="U224" i="4"/>
  <c r="U223" i="4"/>
  <c r="U222" i="4"/>
  <c r="U221" i="4"/>
  <c r="U220" i="4"/>
  <c r="U219" i="4"/>
  <c r="U218" i="4"/>
  <c r="U217" i="4"/>
  <c r="U216" i="4"/>
  <c r="U215" i="4"/>
  <c r="U214" i="4"/>
  <c r="U213" i="4"/>
  <c r="U212" i="4"/>
  <c r="U211" i="4"/>
  <c r="R209" i="4"/>
  <c r="Q209" i="4"/>
  <c r="P209" i="4"/>
  <c r="O209" i="4"/>
  <c r="N209" i="4"/>
  <c r="M209" i="4"/>
  <c r="L209" i="4"/>
  <c r="K209" i="4"/>
  <c r="S209" i="4" s="1"/>
  <c r="J209" i="4"/>
  <c r="I209" i="4"/>
  <c r="H209" i="4"/>
  <c r="G209" i="4"/>
  <c r="F209" i="4"/>
  <c r="R206" i="4"/>
  <c r="Q206" i="4"/>
  <c r="P206" i="4"/>
  <c r="O206" i="4"/>
  <c r="N206" i="4"/>
  <c r="M206" i="4"/>
  <c r="L206" i="4"/>
  <c r="K206" i="4"/>
  <c r="S206" i="4" s="1"/>
  <c r="J206" i="4"/>
  <c r="I206" i="4"/>
  <c r="H206" i="4"/>
  <c r="G206" i="4"/>
  <c r="F206" i="4"/>
  <c r="W203" i="4"/>
  <c r="W202" i="4"/>
  <c r="W199" i="4"/>
  <c r="W198" i="4"/>
  <c r="W196" i="4"/>
  <c r="W195" i="4"/>
  <c r="W194" i="4"/>
  <c r="U189" i="4"/>
  <c r="X188" i="4"/>
  <c r="X187" i="4"/>
  <c r="U186" i="4"/>
  <c r="U185" i="4"/>
  <c r="X184" i="4"/>
  <c r="X183" i="4"/>
  <c r="X181" i="4"/>
  <c r="U179" i="4"/>
  <c r="U178" i="4"/>
  <c r="X176" i="4"/>
  <c r="X174" i="4"/>
  <c r="R172" i="4"/>
  <c r="Q172" i="4"/>
  <c r="P172" i="4"/>
  <c r="O172" i="4"/>
  <c r="N172" i="4"/>
  <c r="M172" i="4"/>
  <c r="L172" i="4"/>
  <c r="K172" i="4"/>
  <c r="S172" i="4" s="1"/>
  <c r="J172" i="4"/>
  <c r="I172" i="4"/>
  <c r="H172" i="4"/>
  <c r="G172" i="4"/>
  <c r="F172" i="4"/>
  <c r="U171" i="4"/>
  <c r="U170" i="4"/>
  <c r="U169" i="4"/>
  <c r="U168" i="4"/>
  <c r="U167" i="4"/>
  <c r="U166" i="4"/>
  <c r="U165" i="4"/>
  <c r="U164" i="4"/>
  <c r="U163" i="4"/>
  <c r="U162" i="4"/>
  <c r="R160" i="4"/>
  <c r="Q160" i="4"/>
  <c r="P160" i="4"/>
  <c r="O160" i="4"/>
  <c r="N160" i="4"/>
  <c r="M160" i="4"/>
  <c r="L160" i="4"/>
  <c r="K160" i="4"/>
  <c r="S160" i="4" s="1"/>
  <c r="J160" i="4"/>
  <c r="I160" i="4"/>
  <c r="H160" i="4"/>
  <c r="G160" i="4"/>
  <c r="F160" i="4"/>
  <c r="U159" i="4"/>
  <c r="U158" i="4"/>
  <c r="U157" i="4"/>
  <c r="U156" i="4"/>
  <c r="U155" i="4"/>
  <c r="U154" i="4"/>
  <c r="U153" i="4"/>
  <c r="U152" i="4"/>
  <c r="U151" i="4"/>
  <c r="U150" i="4"/>
  <c r="U149" i="4"/>
  <c r="U148" i="4"/>
  <c r="U147" i="4"/>
  <c r="U146" i="4"/>
  <c r="U145" i="4"/>
  <c r="U144" i="4"/>
  <c r="R142" i="4"/>
  <c r="Q142" i="4"/>
  <c r="P142" i="4"/>
  <c r="O142" i="4"/>
  <c r="N142" i="4"/>
  <c r="M142" i="4"/>
  <c r="L142" i="4"/>
  <c r="K142" i="4"/>
  <c r="S142" i="4" s="1"/>
  <c r="J142" i="4"/>
  <c r="I142" i="4"/>
  <c r="H142" i="4"/>
  <c r="G142" i="4"/>
  <c r="F142" i="4"/>
  <c r="U141" i="4"/>
  <c r="U140" i="4"/>
  <c r="U139" i="4"/>
  <c r="U138" i="4"/>
  <c r="U137" i="4"/>
  <c r="U136" i="4"/>
  <c r="U135" i="4"/>
  <c r="U134" i="4"/>
  <c r="U133" i="4"/>
  <c r="U132" i="4"/>
  <c r="U131" i="4"/>
  <c r="U130" i="4"/>
  <c r="U129" i="4"/>
  <c r="U128" i="4"/>
  <c r="U127" i="4"/>
  <c r="U126" i="4"/>
  <c r="U125" i="4"/>
  <c r="U124" i="4"/>
  <c r="U123" i="4"/>
  <c r="U122" i="4"/>
  <c r="U121" i="4"/>
  <c r="U120" i="4"/>
  <c r="U119" i="4"/>
  <c r="U118" i="4"/>
  <c r="R114" i="4"/>
  <c r="Q114" i="4"/>
  <c r="P114" i="4"/>
  <c r="O114" i="4"/>
  <c r="N114" i="4"/>
  <c r="M114" i="4"/>
  <c r="L114" i="4"/>
  <c r="K114" i="4"/>
  <c r="S114" i="4" s="1"/>
  <c r="J114" i="4"/>
  <c r="I114" i="4"/>
  <c r="H114" i="4"/>
  <c r="G114" i="4"/>
  <c r="F114" i="4"/>
  <c r="U113" i="4"/>
  <c r="U112" i="4"/>
  <c r="U111" i="4"/>
  <c r="U110" i="4"/>
  <c r="U109" i="4"/>
  <c r="U108" i="4"/>
  <c r="U107" i="4"/>
  <c r="U106" i="4"/>
  <c r="U105" i="4"/>
  <c r="U104" i="4"/>
  <c r="U103" i="4"/>
  <c r="U102" i="4"/>
  <c r="U101" i="4"/>
  <c r="U100" i="4"/>
  <c r="U99" i="4"/>
  <c r="U98" i="4"/>
  <c r="U97" i="4"/>
  <c r="U96" i="4"/>
  <c r="U95" i="4"/>
  <c r="R89" i="4"/>
  <c r="R93" i="4" s="1"/>
  <c r="R116" i="4" s="1"/>
  <c r="Q89" i="4"/>
  <c r="P89" i="4"/>
  <c r="O89" i="4"/>
  <c r="O93" i="4" s="1"/>
  <c r="O116" i="4" s="1"/>
  <c r="N89" i="4"/>
  <c r="N93" i="4" s="1"/>
  <c r="N116" i="4" s="1"/>
  <c r="M89" i="4"/>
  <c r="L89" i="4"/>
  <c r="K89" i="4"/>
  <c r="S89" i="4" s="1"/>
  <c r="J89" i="4"/>
  <c r="J93" i="4" s="1"/>
  <c r="J116" i="4" s="1"/>
  <c r="I89" i="4"/>
  <c r="H89" i="4"/>
  <c r="G89" i="4"/>
  <c r="F89" i="4"/>
  <c r="F93" i="4" s="1"/>
  <c r="F116" i="4" s="1"/>
  <c r="X86" i="4"/>
  <c r="X85" i="4"/>
  <c r="X82" i="4"/>
  <c r="X81" i="4"/>
  <c r="X78" i="4"/>
  <c r="U77" i="4"/>
  <c r="R74" i="4"/>
  <c r="Q74" i="4"/>
  <c r="P74" i="4"/>
  <c r="O74" i="4"/>
  <c r="N74" i="4"/>
  <c r="M74" i="4"/>
  <c r="M93" i="4" s="1"/>
  <c r="M116" i="4" s="1"/>
  <c r="L74" i="4"/>
  <c r="K74" i="4"/>
  <c r="S74" i="4" s="1"/>
  <c r="J74" i="4"/>
  <c r="I74" i="4"/>
  <c r="H74" i="4"/>
  <c r="G74" i="4"/>
  <c r="G93" i="4" s="1"/>
  <c r="G116" i="4" s="1"/>
  <c r="F74" i="4"/>
  <c r="U73" i="4"/>
  <c r="U72" i="4"/>
  <c r="U71" i="4"/>
  <c r="U70" i="4"/>
  <c r="U69" i="4"/>
  <c r="U68" i="4"/>
  <c r="U67" i="4"/>
  <c r="U66" i="4"/>
  <c r="U65" i="4"/>
  <c r="U64" i="4"/>
  <c r="U63" i="4"/>
  <c r="U62" i="4"/>
  <c r="R60" i="4"/>
  <c r="Q60" i="4"/>
  <c r="P60" i="4"/>
  <c r="O60" i="4"/>
  <c r="N60" i="4"/>
  <c r="M60" i="4"/>
  <c r="L60" i="4"/>
  <c r="K60" i="4"/>
  <c r="S60" i="4" s="1"/>
  <c r="J60" i="4"/>
  <c r="I60" i="4"/>
  <c r="H60" i="4"/>
  <c r="G60" i="4"/>
  <c r="F60" i="4"/>
  <c r="U59" i="4"/>
  <c r="R57" i="4"/>
  <c r="Q57" i="4"/>
  <c r="P57" i="4"/>
  <c r="O57" i="4"/>
  <c r="N57" i="4"/>
  <c r="M57" i="4"/>
  <c r="L57" i="4"/>
  <c r="K57" i="4"/>
  <c r="S57" i="4" s="1"/>
  <c r="J57" i="4"/>
  <c r="I57" i="4"/>
  <c r="H57" i="4"/>
  <c r="G57" i="4"/>
  <c r="F57" i="4"/>
  <c r="U56" i="4"/>
  <c r="U55" i="4"/>
  <c r="U54" i="4"/>
  <c r="U53" i="4"/>
  <c r="U52" i="4"/>
  <c r="U51" i="4"/>
  <c r="U50" i="4"/>
  <c r="U49" i="4"/>
  <c r="U48" i="4"/>
  <c r="U47" i="4"/>
  <c r="U46" i="4"/>
  <c r="U45" i="4"/>
  <c r="U44" i="4"/>
  <c r="R42" i="4"/>
  <c r="Q42" i="4"/>
  <c r="P42" i="4"/>
  <c r="O42" i="4"/>
  <c r="N42" i="4"/>
  <c r="M42" i="4"/>
  <c r="L42" i="4"/>
  <c r="K42" i="4"/>
  <c r="S42" i="4" s="1"/>
  <c r="J42" i="4"/>
  <c r="I42" i="4"/>
  <c r="H42" i="4"/>
  <c r="G42" i="4"/>
  <c r="F42" i="4"/>
  <c r="U41" i="4"/>
  <c r="X40" i="4"/>
  <c r="X39" i="4"/>
  <c r="F35" i="4"/>
  <c r="U34" i="4"/>
  <c r="R28" i="4"/>
  <c r="Q28" i="4"/>
  <c r="Q30" i="4" s="1"/>
  <c r="P28" i="4"/>
  <c r="O28" i="4"/>
  <c r="N28" i="4"/>
  <c r="M28" i="4"/>
  <c r="L28" i="4"/>
  <c r="K28" i="4"/>
  <c r="J28" i="4"/>
  <c r="I28" i="4"/>
  <c r="I30" i="4" s="1"/>
  <c r="H28" i="4"/>
  <c r="G28" i="4"/>
  <c r="F28" i="4"/>
  <c r="R24" i="4"/>
  <c r="Q24" i="4"/>
  <c r="P24" i="4"/>
  <c r="O24" i="4"/>
  <c r="N24" i="4"/>
  <c r="M24" i="4"/>
  <c r="M30" i="4" s="1"/>
  <c r="L24" i="4"/>
  <c r="K24" i="4"/>
  <c r="S24" i="4" s="1"/>
  <c r="J24" i="4"/>
  <c r="I24" i="4"/>
  <c r="H24" i="4"/>
  <c r="G24" i="4"/>
  <c r="F24" i="4"/>
  <c r="R18" i="4"/>
  <c r="Q18" i="4"/>
  <c r="P18" i="4"/>
  <c r="O18" i="4"/>
  <c r="N18" i="4"/>
  <c r="M18" i="4"/>
  <c r="L18" i="4"/>
  <c r="K18" i="4"/>
  <c r="S18" i="4" s="1"/>
  <c r="J18" i="4"/>
  <c r="I18" i="4"/>
  <c r="H18" i="4"/>
  <c r="G18" i="4"/>
  <c r="F18" i="4"/>
  <c r="X16" i="4"/>
  <c r="A16" i="4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R632" i="11"/>
  <c r="Q632" i="11"/>
  <c r="P632" i="11"/>
  <c r="O632" i="11"/>
  <c r="N632" i="11"/>
  <c r="M632" i="11"/>
  <c r="L632" i="11"/>
  <c r="S632" i="11" s="1"/>
  <c r="K632" i="11"/>
  <c r="J632" i="11"/>
  <c r="I632" i="11"/>
  <c r="H632" i="11"/>
  <c r="G632" i="11"/>
  <c r="F632" i="11"/>
  <c r="W629" i="11"/>
  <c r="W628" i="11"/>
  <c r="W625" i="11"/>
  <c r="W624" i="11"/>
  <c r="W621" i="11"/>
  <c r="R619" i="11"/>
  <c r="Q619" i="11"/>
  <c r="P619" i="11"/>
  <c r="O619" i="11"/>
  <c r="N619" i="11"/>
  <c r="M619" i="11"/>
  <c r="L619" i="11"/>
  <c r="S619" i="11" s="1"/>
  <c r="K619" i="11"/>
  <c r="J619" i="11"/>
  <c r="I619" i="11"/>
  <c r="H619" i="11"/>
  <c r="G619" i="11"/>
  <c r="F619" i="11"/>
  <c r="W617" i="11"/>
  <c r="W616" i="11"/>
  <c r="W613" i="11"/>
  <c r="W612" i="11"/>
  <c r="W609" i="11"/>
  <c r="W608" i="11"/>
  <c r="W605" i="11"/>
  <c r="W604" i="11"/>
  <c r="W601" i="11"/>
  <c r="W600" i="11"/>
  <c r="W597" i="11"/>
  <c r="W596" i="11"/>
  <c r="W593" i="11"/>
  <c r="W592" i="11"/>
  <c r="W589" i="11"/>
  <c r="W588" i="11"/>
  <c r="W585" i="11"/>
  <c r="W584" i="11"/>
  <c r="W581" i="11"/>
  <c r="W580" i="11"/>
  <c r="W577" i="11"/>
  <c r="W576" i="11"/>
  <c r="W573" i="11"/>
  <c r="W572" i="11"/>
  <c r="W569" i="11"/>
  <c r="W568" i="11"/>
  <c r="W566" i="11"/>
  <c r="W565" i="11"/>
  <c r="W564" i="11"/>
  <c r="W562" i="11"/>
  <c r="W561" i="11"/>
  <c r="W560" i="11"/>
  <c r="W558" i="11"/>
  <c r="W557" i="11"/>
  <c r="W556" i="11"/>
  <c r="W554" i="11"/>
  <c r="W553" i="11"/>
  <c r="R551" i="11"/>
  <c r="Q551" i="11"/>
  <c r="P551" i="11"/>
  <c r="O551" i="11"/>
  <c r="N551" i="11"/>
  <c r="M551" i="11"/>
  <c r="L551" i="11"/>
  <c r="S551" i="11" s="1"/>
  <c r="K551" i="11"/>
  <c r="J551" i="11"/>
  <c r="I551" i="11"/>
  <c r="H551" i="11"/>
  <c r="G551" i="11"/>
  <c r="F551" i="11"/>
  <c r="V550" i="11"/>
  <c r="V549" i="11"/>
  <c r="V548" i="11"/>
  <c r="V547" i="11"/>
  <c r="V546" i="11"/>
  <c r="V545" i="11"/>
  <c r="V544" i="11"/>
  <c r="X543" i="11"/>
  <c r="X541" i="11"/>
  <c r="X540" i="11"/>
  <c r="X539" i="11"/>
  <c r="X538" i="11"/>
  <c r="X537" i="11"/>
  <c r="X536" i="11"/>
  <c r="X535" i="11"/>
  <c r="X534" i="11"/>
  <c r="X533" i="11"/>
  <c r="X531" i="11"/>
  <c r="R528" i="11"/>
  <c r="Q528" i="11"/>
  <c r="P528" i="11"/>
  <c r="O528" i="11"/>
  <c r="N528" i="11"/>
  <c r="M528" i="11"/>
  <c r="L528" i="11"/>
  <c r="S528" i="11" s="1"/>
  <c r="K528" i="11"/>
  <c r="J528" i="11"/>
  <c r="I528" i="11"/>
  <c r="H528" i="11"/>
  <c r="G528" i="11"/>
  <c r="F528" i="11"/>
  <c r="V526" i="11"/>
  <c r="V525" i="11"/>
  <c r="X524" i="11"/>
  <c r="X521" i="11"/>
  <c r="X520" i="11"/>
  <c r="X516" i="11"/>
  <c r="X515" i="11"/>
  <c r="V513" i="11"/>
  <c r="V512" i="11"/>
  <c r="V511" i="11"/>
  <c r="V510" i="11"/>
  <c r="V509" i="11"/>
  <c r="X508" i="11"/>
  <c r="X507" i="11"/>
  <c r="X506" i="11"/>
  <c r="X505" i="11"/>
  <c r="X504" i="11"/>
  <c r="X502" i="11"/>
  <c r="V501" i="11"/>
  <c r="V500" i="11"/>
  <c r="V499" i="11"/>
  <c r="V498" i="11"/>
  <c r="V497" i="11"/>
  <c r="V496" i="11"/>
  <c r="R494" i="11"/>
  <c r="Q494" i="11"/>
  <c r="P494" i="11"/>
  <c r="O494" i="11"/>
  <c r="N494" i="11"/>
  <c r="M494" i="11"/>
  <c r="L494" i="11"/>
  <c r="S494" i="11" s="1"/>
  <c r="K494" i="11"/>
  <c r="J494" i="11"/>
  <c r="I494" i="11"/>
  <c r="H494" i="11"/>
  <c r="G494" i="11"/>
  <c r="F494" i="11"/>
  <c r="X493" i="11"/>
  <c r="X492" i="11"/>
  <c r="X491" i="11"/>
  <c r="X490" i="11"/>
  <c r="X489" i="11"/>
  <c r="X488" i="11"/>
  <c r="X487" i="11"/>
  <c r="X486" i="11"/>
  <c r="X485" i="11"/>
  <c r="X484" i="11"/>
  <c r="X483" i="11"/>
  <c r="X482" i="11"/>
  <c r="X481" i="11"/>
  <c r="X480" i="11"/>
  <c r="X479" i="11"/>
  <c r="V478" i="11"/>
  <c r="V477" i="11"/>
  <c r="V476" i="11"/>
  <c r="V475" i="11"/>
  <c r="V474" i="11"/>
  <c r="V473" i="11"/>
  <c r="V472" i="11"/>
  <c r="V471" i="11"/>
  <c r="V470" i="11"/>
  <c r="V469" i="11"/>
  <c r="V468" i="11"/>
  <c r="V467" i="11"/>
  <c r="V466" i="11"/>
  <c r="V465" i="11"/>
  <c r="V464" i="11"/>
  <c r="V463" i="11"/>
  <c r="V462" i="11"/>
  <c r="V461" i="11"/>
  <c r="V460" i="11"/>
  <c r="V459" i="11"/>
  <c r="V458" i="11"/>
  <c r="V457" i="11"/>
  <c r="V456" i="11"/>
  <c r="V455" i="11"/>
  <c r="V454" i="11"/>
  <c r="V453" i="11"/>
  <c r="V452" i="11"/>
  <c r="V451" i="11"/>
  <c r="V450" i="11"/>
  <c r="V449" i="11"/>
  <c r="V448" i="11"/>
  <c r="V447" i="11"/>
  <c r="V446" i="11"/>
  <c r="V445" i="11"/>
  <c r="V444" i="11"/>
  <c r="V443" i="11"/>
  <c r="X442" i="11"/>
  <c r="X441" i="11"/>
  <c r="W440" i="11"/>
  <c r="V439" i="11"/>
  <c r="V437" i="11"/>
  <c r="V436" i="11"/>
  <c r="V435" i="11"/>
  <c r="V434" i="11"/>
  <c r="V433" i="11"/>
  <c r="V432" i="11"/>
  <c r="V431" i="11"/>
  <c r="V430" i="11"/>
  <c r="V429" i="11"/>
  <c r="V428" i="11"/>
  <c r="V427" i="11"/>
  <c r="V426" i="11"/>
  <c r="V425" i="11"/>
  <c r="V424" i="11"/>
  <c r="V423" i="11"/>
  <c r="V422" i="11"/>
  <c r="V421" i="11"/>
  <c r="V420" i="11"/>
  <c r="V419" i="11"/>
  <c r="V418" i="11"/>
  <c r="R414" i="11"/>
  <c r="Q414" i="11"/>
  <c r="P414" i="11"/>
  <c r="O414" i="11"/>
  <c r="N414" i="11"/>
  <c r="M414" i="11"/>
  <c r="L414" i="11"/>
  <c r="S414" i="11" s="1"/>
  <c r="K414" i="11"/>
  <c r="J414" i="11"/>
  <c r="I414" i="11"/>
  <c r="H414" i="11"/>
  <c r="G414" i="11"/>
  <c r="F414" i="11"/>
  <c r="V413" i="11"/>
  <c r="V412" i="11"/>
  <c r="V411" i="11"/>
  <c r="R408" i="11"/>
  <c r="Q408" i="11"/>
  <c r="P408" i="11"/>
  <c r="P416" i="11" s="1"/>
  <c r="O408" i="11"/>
  <c r="N408" i="11"/>
  <c r="M408" i="11"/>
  <c r="L408" i="11"/>
  <c r="K408" i="11"/>
  <c r="J408" i="11"/>
  <c r="I408" i="11"/>
  <c r="H408" i="11"/>
  <c r="H416" i="11" s="1"/>
  <c r="G408" i="11"/>
  <c r="G416" i="11" s="1"/>
  <c r="F408" i="11"/>
  <c r="X407" i="11"/>
  <c r="X405" i="11"/>
  <c r="X403" i="11"/>
  <c r="X402" i="11"/>
  <c r="X401" i="11"/>
  <c r="V398" i="11"/>
  <c r="V397" i="11"/>
  <c r="V396" i="11"/>
  <c r="V395" i="11"/>
  <c r="V394" i="11"/>
  <c r="V393" i="11"/>
  <c r="V392" i="11"/>
  <c r="V391" i="11"/>
  <c r="V390" i="11"/>
  <c r="V389" i="11"/>
  <c r="V388" i="11"/>
  <c r="V387" i="11"/>
  <c r="V386" i="11"/>
  <c r="W384" i="11"/>
  <c r="W383" i="11"/>
  <c r="R381" i="11"/>
  <c r="Q381" i="11"/>
  <c r="P381" i="11"/>
  <c r="O381" i="11"/>
  <c r="N381" i="11"/>
  <c r="M381" i="11"/>
  <c r="L381" i="11"/>
  <c r="S381" i="11" s="1"/>
  <c r="K381" i="11"/>
  <c r="J381" i="11"/>
  <c r="I381" i="11"/>
  <c r="H381" i="11"/>
  <c r="G381" i="11"/>
  <c r="F381" i="11"/>
  <c r="W380" i="11"/>
  <c r="W379" i="11"/>
  <c r="W378" i="11"/>
  <c r="W375" i="11"/>
  <c r="W374" i="11"/>
  <c r="W372" i="11"/>
  <c r="W371" i="11"/>
  <c r="W370" i="11"/>
  <c r="R366" i="11"/>
  <c r="Q366" i="11"/>
  <c r="P366" i="11"/>
  <c r="O366" i="11"/>
  <c r="N366" i="11"/>
  <c r="M366" i="11"/>
  <c r="L366" i="11"/>
  <c r="S366" i="11" s="1"/>
  <c r="K366" i="11"/>
  <c r="J366" i="11"/>
  <c r="I366" i="11"/>
  <c r="H366" i="11"/>
  <c r="G366" i="11"/>
  <c r="F366" i="11"/>
  <c r="W363" i="11"/>
  <c r="W362" i="11"/>
  <c r="W360" i="11"/>
  <c r="W359" i="11"/>
  <c r="W358" i="11"/>
  <c r="R352" i="11"/>
  <c r="Q352" i="11"/>
  <c r="P352" i="11"/>
  <c r="O352" i="11"/>
  <c r="N352" i="11"/>
  <c r="M352" i="11"/>
  <c r="L352" i="11"/>
  <c r="S352" i="11" s="1"/>
  <c r="K352" i="11"/>
  <c r="J352" i="11"/>
  <c r="I352" i="11"/>
  <c r="H352" i="11"/>
  <c r="G352" i="11"/>
  <c r="F352" i="11"/>
  <c r="W351" i="11"/>
  <c r="R349" i="11"/>
  <c r="Q349" i="11"/>
  <c r="P349" i="11"/>
  <c r="O349" i="11"/>
  <c r="N349" i="11"/>
  <c r="M349" i="11"/>
  <c r="L349" i="11"/>
  <c r="S349" i="11" s="1"/>
  <c r="K349" i="11"/>
  <c r="J349" i="11"/>
  <c r="I349" i="11"/>
  <c r="H349" i="11"/>
  <c r="G349" i="11"/>
  <c r="F349" i="11"/>
  <c r="W348" i="11"/>
  <c r="W347" i="11"/>
  <c r="W344" i="11"/>
  <c r="W343" i="11"/>
  <c r="W341" i="11"/>
  <c r="W340" i="11"/>
  <c r="W339" i="11"/>
  <c r="R336" i="11"/>
  <c r="Q336" i="11"/>
  <c r="P336" i="11"/>
  <c r="O336" i="11"/>
  <c r="N336" i="11"/>
  <c r="M336" i="11"/>
  <c r="L336" i="11"/>
  <c r="S336" i="11" s="1"/>
  <c r="K336" i="11"/>
  <c r="J336" i="11"/>
  <c r="I336" i="11"/>
  <c r="H336" i="11"/>
  <c r="G336" i="11"/>
  <c r="F336" i="11"/>
  <c r="W334" i="11"/>
  <c r="W333" i="11"/>
  <c r="W332" i="11"/>
  <c r="W329" i="11"/>
  <c r="W328" i="11"/>
  <c r="W325" i="11"/>
  <c r="W324" i="11"/>
  <c r="W322" i="11"/>
  <c r="W321" i="11"/>
  <c r="W320" i="11"/>
  <c r="W318" i="11"/>
  <c r="W317" i="11"/>
  <c r="W316" i="11"/>
  <c r="R313" i="11"/>
  <c r="Q313" i="11"/>
  <c r="P313" i="11"/>
  <c r="O313" i="11"/>
  <c r="N313" i="11"/>
  <c r="M313" i="11"/>
  <c r="L313" i="11"/>
  <c r="S313" i="11" s="1"/>
  <c r="K313" i="11"/>
  <c r="J313" i="11"/>
  <c r="I313" i="11"/>
  <c r="H313" i="11"/>
  <c r="G313" i="11"/>
  <c r="F313" i="11"/>
  <c r="W312" i="11"/>
  <c r="W309" i="11"/>
  <c r="W308" i="11"/>
  <c r="W306" i="11"/>
  <c r="W305" i="11"/>
  <c r="W304" i="11"/>
  <c r="W302" i="11"/>
  <c r="R299" i="11"/>
  <c r="Q299" i="11"/>
  <c r="P299" i="11"/>
  <c r="O299" i="11"/>
  <c r="N299" i="11"/>
  <c r="M299" i="11"/>
  <c r="L299" i="11"/>
  <c r="S299" i="11" s="1"/>
  <c r="K299" i="11"/>
  <c r="J299" i="11"/>
  <c r="I299" i="11"/>
  <c r="H299" i="11"/>
  <c r="G299" i="11"/>
  <c r="F299" i="11"/>
  <c r="W298" i="11"/>
  <c r="W296" i="11"/>
  <c r="R294" i="11"/>
  <c r="Q294" i="11"/>
  <c r="P294" i="11"/>
  <c r="O294" i="11"/>
  <c r="N294" i="11"/>
  <c r="M294" i="11"/>
  <c r="L294" i="11"/>
  <c r="S294" i="11" s="1"/>
  <c r="K294" i="11"/>
  <c r="J294" i="11"/>
  <c r="I294" i="11"/>
  <c r="H294" i="11"/>
  <c r="G294" i="11"/>
  <c r="F294" i="11"/>
  <c r="W292" i="11"/>
  <c r="W291" i="11"/>
  <c r="W290" i="11"/>
  <c r="W287" i="11"/>
  <c r="W286" i="11"/>
  <c r="W284" i="11"/>
  <c r="W283" i="11"/>
  <c r="W282" i="11"/>
  <c r="W279" i="11"/>
  <c r="W278" i="11"/>
  <c r="W276" i="11"/>
  <c r="R274" i="11"/>
  <c r="Q274" i="11"/>
  <c r="P274" i="11"/>
  <c r="O274" i="11"/>
  <c r="N274" i="11"/>
  <c r="M274" i="11"/>
  <c r="L274" i="11"/>
  <c r="S274" i="11" s="1"/>
  <c r="K274" i="11"/>
  <c r="J274" i="11"/>
  <c r="I274" i="11"/>
  <c r="H274" i="11"/>
  <c r="G274" i="11"/>
  <c r="F274" i="11"/>
  <c r="W271" i="11"/>
  <c r="W270" i="11"/>
  <c r="R268" i="11"/>
  <c r="Q268" i="11"/>
  <c r="P268" i="11"/>
  <c r="O268" i="11"/>
  <c r="N268" i="11"/>
  <c r="M268" i="11"/>
  <c r="L268" i="11"/>
  <c r="S268" i="11" s="1"/>
  <c r="K268" i="11"/>
  <c r="J268" i="11"/>
  <c r="I268" i="11"/>
  <c r="H268" i="11"/>
  <c r="G268" i="11"/>
  <c r="F268" i="11"/>
  <c r="X267" i="11"/>
  <c r="X266" i="11"/>
  <c r="X264" i="11"/>
  <c r="X263" i="11"/>
  <c r="X262" i="11"/>
  <c r="X261" i="11"/>
  <c r="X260" i="11"/>
  <c r="X259" i="11"/>
  <c r="X258" i="11"/>
  <c r="X257" i="11"/>
  <c r="X256" i="11"/>
  <c r="X255" i="11"/>
  <c r="X254" i="11"/>
  <c r="U252" i="11"/>
  <c r="X251" i="11"/>
  <c r="U250" i="11"/>
  <c r="X247" i="11"/>
  <c r="X246" i="11"/>
  <c r="U244" i="11"/>
  <c r="U243" i="11"/>
  <c r="U242" i="11"/>
  <c r="U241" i="11"/>
  <c r="U240" i="11"/>
  <c r="U239" i="11"/>
  <c r="U238" i="11"/>
  <c r="U237" i="11"/>
  <c r="U236" i="11"/>
  <c r="U235" i="11"/>
  <c r="U234" i="11"/>
  <c r="U233" i="11"/>
  <c r="U232" i="11"/>
  <c r="U231" i="11"/>
  <c r="U230" i="11"/>
  <c r="U229" i="11"/>
  <c r="U228" i="11"/>
  <c r="U227" i="11"/>
  <c r="U226" i="11"/>
  <c r="U225" i="11"/>
  <c r="U224" i="11"/>
  <c r="U223" i="11"/>
  <c r="U222" i="11"/>
  <c r="U221" i="11"/>
  <c r="U220" i="11"/>
  <c r="U219" i="11"/>
  <c r="U218" i="11"/>
  <c r="U217" i="11"/>
  <c r="U216" i="11"/>
  <c r="U215" i="11"/>
  <c r="U214" i="11"/>
  <c r="U213" i="11"/>
  <c r="U212" i="11"/>
  <c r="U211" i="11"/>
  <c r="R209" i="11"/>
  <c r="Q209" i="11"/>
  <c r="P209" i="11"/>
  <c r="O209" i="11"/>
  <c r="N209" i="11"/>
  <c r="M209" i="11"/>
  <c r="L209" i="11"/>
  <c r="S209" i="11" s="1"/>
  <c r="K209" i="11"/>
  <c r="J209" i="11"/>
  <c r="I209" i="11"/>
  <c r="H209" i="11"/>
  <c r="G209" i="11"/>
  <c r="F209" i="11"/>
  <c r="W208" i="11"/>
  <c r="R206" i="11"/>
  <c r="Q206" i="11"/>
  <c r="P206" i="11"/>
  <c r="O206" i="11"/>
  <c r="N206" i="11"/>
  <c r="M206" i="11"/>
  <c r="L206" i="11"/>
  <c r="S206" i="11" s="1"/>
  <c r="K206" i="11"/>
  <c r="J206" i="11"/>
  <c r="I206" i="11"/>
  <c r="H206" i="11"/>
  <c r="G206" i="11"/>
  <c r="F206" i="11"/>
  <c r="W204" i="11"/>
  <c r="W203" i="11"/>
  <c r="W202" i="11"/>
  <c r="W200" i="11"/>
  <c r="W199" i="11"/>
  <c r="W198" i="11"/>
  <c r="W196" i="11"/>
  <c r="W195" i="11"/>
  <c r="W194" i="11"/>
  <c r="X190" i="11"/>
  <c r="U189" i="11"/>
  <c r="X188" i="11"/>
  <c r="X187" i="11"/>
  <c r="U186" i="11"/>
  <c r="U185" i="11"/>
  <c r="X184" i="11"/>
  <c r="X183" i="11"/>
  <c r="X182" i="11"/>
  <c r="X181" i="11"/>
  <c r="X180" i="11"/>
  <c r="U179" i="11"/>
  <c r="U178" i="11"/>
  <c r="X177" i="11"/>
  <c r="X176" i="11"/>
  <c r="X175" i="11"/>
  <c r="X174" i="11"/>
  <c r="R172" i="11"/>
  <c r="Q172" i="11"/>
  <c r="P172" i="11"/>
  <c r="O172" i="11"/>
  <c r="N172" i="11"/>
  <c r="M172" i="11"/>
  <c r="L172" i="11"/>
  <c r="S172" i="11" s="1"/>
  <c r="K172" i="11"/>
  <c r="J172" i="11"/>
  <c r="I172" i="11"/>
  <c r="H172" i="11"/>
  <c r="G172" i="11"/>
  <c r="F172" i="11"/>
  <c r="U171" i="11"/>
  <c r="U170" i="11"/>
  <c r="U169" i="11"/>
  <c r="U168" i="11"/>
  <c r="U167" i="11"/>
  <c r="U166" i="11"/>
  <c r="U165" i="11"/>
  <c r="U164" i="11"/>
  <c r="U163" i="11"/>
  <c r="U162" i="11"/>
  <c r="R160" i="11"/>
  <c r="Q160" i="11"/>
  <c r="P160" i="11"/>
  <c r="O160" i="11"/>
  <c r="N160" i="11"/>
  <c r="M160" i="11"/>
  <c r="L160" i="11"/>
  <c r="S160" i="11" s="1"/>
  <c r="K160" i="11"/>
  <c r="J160" i="11"/>
  <c r="I160" i="11"/>
  <c r="H160" i="11"/>
  <c r="G160" i="11"/>
  <c r="F160" i="11"/>
  <c r="U159" i="11"/>
  <c r="U158" i="11"/>
  <c r="U157" i="11"/>
  <c r="U155" i="11"/>
  <c r="U154" i="11"/>
  <c r="U153" i="11"/>
  <c r="U152" i="11"/>
  <c r="U151" i="11"/>
  <c r="U150" i="11"/>
  <c r="U149" i="11"/>
  <c r="U148" i="11"/>
  <c r="U147" i="11"/>
  <c r="U146" i="11"/>
  <c r="U145" i="11"/>
  <c r="U144" i="11"/>
  <c r="R142" i="11"/>
  <c r="Q142" i="11"/>
  <c r="P142" i="11"/>
  <c r="O142" i="11"/>
  <c r="N142" i="11"/>
  <c r="M142" i="11"/>
  <c r="L142" i="11"/>
  <c r="S142" i="11" s="1"/>
  <c r="K142" i="11"/>
  <c r="J142" i="11"/>
  <c r="I142" i="11"/>
  <c r="H142" i="11"/>
  <c r="G142" i="11"/>
  <c r="F142" i="11"/>
  <c r="U141" i="11"/>
  <c r="U140" i="11"/>
  <c r="U139" i="11"/>
  <c r="U138" i="11"/>
  <c r="U137" i="11"/>
  <c r="U136" i="11"/>
  <c r="U135" i="11"/>
  <c r="U134" i="11"/>
  <c r="U133" i="11"/>
  <c r="U132" i="11"/>
  <c r="U131" i="11"/>
  <c r="U130" i="11"/>
  <c r="U129" i="11"/>
  <c r="U128" i="11"/>
  <c r="U127" i="11"/>
  <c r="U126" i="11"/>
  <c r="U125" i="11"/>
  <c r="U124" i="11"/>
  <c r="U123" i="11"/>
  <c r="U122" i="11"/>
  <c r="U121" i="11"/>
  <c r="U120" i="11"/>
  <c r="U119" i="11"/>
  <c r="R114" i="11"/>
  <c r="Q114" i="11"/>
  <c r="P114" i="11"/>
  <c r="O114" i="11"/>
  <c r="N114" i="11"/>
  <c r="M114" i="11"/>
  <c r="L114" i="11"/>
  <c r="S114" i="11" s="1"/>
  <c r="K114" i="11"/>
  <c r="J114" i="11"/>
  <c r="I114" i="11"/>
  <c r="H114" i="11"/>
  <c r="G114" i="11"/>
  <c r="F114" i="11"/>
  <c r="U113" i="11"/>
  <c r="U112" i="11"/>
  <c r="U111" i="11"/>
  <c r="U110" i="11"/>
  <c r="U109" i="11"/>
  <c r="U108" i="11"/>
  <c r="U107" i="11"/>
  <c r="U106" i="11"/>
  <c r="U105" i="11"/>
  <c r="U104" i="11"/>
  <c r="U103" i="11"/>
  <c r="U102" i="11"/>
  <c r="U101" i="11"/>
  <c r="U100" i="11"/>
  <c r="U99" i="11"/>
  <c r="U98" i="11"/>
  <c r="U97" i="11"/>
  <c r="U96" i="11"/>
  <c r="U95" i="11"/>
  <c r="R89" i="11"/>
  <c r="Q89" i="11"/>
  <c r="P89" i="11"/>
  <c r="O89" i="11"/>
  <c r="N89" i="11"/>
  <c r="M89" i="11"/>
  <c r="L89" i="11"/>
  <c r="S89" i="11" s="1"/>
  <c r="K89" i="11"/>
  <c r="J89" i="11"/>
  <c r="I89" i="11"/>
  <c r="H89" i="11"/>
  <c r="G89" i="11"/>
  <c r="F89" i="11"/>
  <c r="X88" i="11"/>
  <c r="X87" i="11"/>
  <c r="X85" i="11"/>
  <c r="X84" i="11"/>
  <c r="X83" i="11"/>
  <c r="X81" i="11"/>
  <c r="X80" i="11"/>
  <c r="X79" i="11"/>
  <c r="X78" i="11"/>
  <c r="U77" i="11"/>
  <c r="U76" i="11"/>
  <c r="R74" i="11"/>
  <c r="Q74" i="11"/>
  <c r="P74" i="11"/>
  <c r="O74" i="11"/>
  <c r="N74" i="11"/>
  <c r="M74" i="11"/>
  <c r="L74" i="11"/>
  <c r="S74" i="11" s="1"/>
  <c r="K74" i="11"/>
  <c r="J74" i="11"/>
  <c r="I74" i="11"/>
  <c r="H74" i="11"/>
  <c r="G74" i="11"/>
  <c r="F74" i="11"/>
  <c r="U73" i="11"/>
  <c r="U72" i="11"/>
  <c r="U71" i="11"/>
  <c r="U70" i="11"/>
  <c r="U69" i="11"/>
  <c r="U68" i="11"/>
  <c r="U67" i="11"/>
  <c r="U66" i="11"/>
  <c r="U65" i="11"/>
  <c r="U64" i="11"/>
  <c r="U63" i="11"/>
  <c r="U62" i="11"/>
  <c r="R60" i="11"/>
  <c r="Q60" i="11"/>
  <c r="P60" i="11"/>
  <c r="O60" i="11"/>
  <c r="N60" i="11"/>
  <c r="M60" i="11"/>
  <c r="L60" i="11"/>
  <c r="S60" i="11" s="1"/>
  <c r="K60" i="11"/>
  <c r="J60" i="11"/>
  <c r="I60" i="11"/>
  <c r="H60" i="11"/>
  <c r="G60" i="11"/>
  <c r="F60" i="11"/>
  <c r="U59" i="11"/>
  <c r="R57" i="11"/>
  <c r="Q57" i="11"/>
  <c r="P57" i="11"/>
  <c r="O57" i="11"/>
  <c r="N57" i="11"/>
  <c r="M57" i="11"/>
  <c r="L57" i="11"/>
  <c r="S57" i="11" s="1"/>
  <c r="K57" i="11"/>
  <c r="J57" i="11"/>
  <c r="I57" i="11"/>
  <c r="H57" i="11"/>
  <c r="G57" i="11"/>
  <c r="F57" i="11"/>
  <c r="U56" i="11"/>
  <c r="U55" i="11"/>
  <c r="U54" i="11"/>
  <c r="U53" i="11"/>
  <c r="U52" i="11"/>
  <c r="U51" i="11"/>
  <c r="U50" i="11"/>
  <c r="U49" i="11"/>
  <c r="U47" i="11"/>
  <c r="U46" i="11"/>
  <c r="U45" i="11"/>
  <c r="R42" i="11"/>
  <c r="Q42" i="11"/>
  <c r="P42" i="11"/>
  <c r="O42" i="11"/>
  <c r="N42" i="11"/>
  <c r="M42" i="11"/>
  <c r="L42" i="11"/>
  <c r="S42" i="11" s="1"/>
  <c r="K42" i="11"/>
  <c r="J42" i="11"/>
  <c r="I42" i="11"/>
  <c r="H42" i="11"/>
  <c r="G42" i="11"/>
  <c r="F42" i="11"/>
  <c r="U41" i="11"/>
  <c r="X39" i="11"/>
  <c r="X38" i="11"/>
  <c r="X37" i="11"/>
  <c r="F35" i="11"/>
  <c r="U34" i="11"/>
  <c r="R28" i="11"/>
  <c r="Q28" i="11"/>
  <c r="Q30" i="11" s="1"/>
  <c r="Q32" i="11" s="1"/>
  <c r="P28" i="11"/>
  <c r="O28" i="11"/>
  <c r="N28" i="11"/>
  <c r="M28" i="11"/>
  <c r="M30" i="11" s="1"/>
  <c r="M32" i="11" s="1"/>
  <c r="L28" i="11"/>
  <c r="K28" i="11"/>
  <c r="J28" i="11"/>
  <c r="I28" i="11"/>
  <c r="I30" i="11" s="1"/>
  <c r="I32" i="11" s="1"/>
  <c r="H28" i="11"/>
  <c r="G28" i="11"/>
  <c r="F28" i="11"/>
  <c r="R24" i="11"/>
  <c r="Q24" i="11"/>
  <c r="P24" i="11"/>
  <c r="O24" i="11"/>
  <c r="N24" i="11"/>
  <c r="N30" i="11" s="1"/>
  <c r="M24" i="11"/>
  <c r="L24" i="11"/>
  <c r="S24" i="11" s="1"/>
  <c r="K24" i="11"/>
  <c r="J24" i="11"/>
  <c r="I24" i="11"/>
  <c r="H24" i="11"/>
  <c r="G24" i="11"/>
  <c r="F24" i="11"/>
  <c r="F30" i="11" s="1"/>
  <c r="X20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X17" i="11"/>
  <c r="X16" i="11"/>
  <c r="A16" i="1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X15" i="11"/>
  <c r="R632" i="10"/>
  <c r="Q632" i="10"/>
  <c r="P632" i="10"/>
  <c r="O632" i="10"/>
  <c r="N632" i="10"/>
  <c r="M632" i="10"/>
  <c r="S632" i="10" s="1"/>
  <c r="L632" i="10"/>
  <c r="K632" i="10"/>
  <c r="J632" i="10"/>
  <c r="I632" i="10"/>
  <c r="H632" i="10"/>
  <c r="G632" i="10"/>
  <c r="F632" i="10"/>
  <c r="W631" i="10"/>
  <c r="W630" i="10"/>
  <c r="W629" i="10"/>
  <c r="W628" i="10"/>
  <c r="W627" i="10"/>
  <c r="W626" i="10"/>
  <c r="W625" i="10"/>
  <c r="W624" i="10"/>
  <c r="W621" i="10"/>
  <c r="R619" i="10"/>
  <c r="Q619" i="10"/>
  <c r="P619" i="10"/>
  <c r="O619" i="10"/>
  <c r="N619" i="10"/>
  <c r="M619" i="10"/>
  <c r="S619" i="10" s="1"/>
  <c r="L619" i="10"/>
  <c r="K619" i="10"/>
  <c r="J619" i="10"/>
  <c r="I619" i="10"/>
  <c r="H619" i="10"/>
  <c r="G619" i="10"/>
  <c r="F619" i="10"/>
  <c r="W618" i="10"/>
  <c r="W617" i="10"/>
  <c r="W616" i="10"/>
  <c r="W615" i="10"/>
  <c r="W613" i="10"/>
  <c r="W610" i="10"/>
  <c r="W609" i="10"/>
  <c r="W608" i="10"/>
  <c r="W606" i="10"/>
  <c r="W605" i="10"/>
  <c r="W604" i="10"/>
  <c r="W603" i="10"/>
  <c r="W602" i="10"/>
  <c r="W601" i="10"/>
  <c r="W600" i="10"/>
  <c r="W599" i="10"/>
  <c r="W597" i="10"/>
  <c r="W593" i="10"/>
  <c r="W592" i="10"/>
  <c r="W590" i="10"/>
  <c r="W589" i="10"/>
  <c r="W588" i="10"/>
  <c r="W587" i="10"/>
  <c r="W586" i="10"/>
  <c r="W585" i="10"/>
  <c r="W584" i="10"/>
  <c r="W583" i="10"/>
  <c r="W581" i="10"/>
  <c r="W577" i="10"/>
  <c r="W576" i="10"/>
  <c r="W575" i="10"/>
  <c r="W574" i="10"/>
  <c r="W573" i="10"/>
  <c r="W572" i="10"/>
  <c r="W571" i="10"/>
  <c r="W570" i="10"/>
  <c r="W569" i="10"/>
  <c r="W568" i="10"/>
  <c r="W567" i="10"/>
  <c r="W565" i="10"/>
  <c r="W562" i="10"/>
  <c r="W561" i="10"/>
  <c r="W558" i="10"/>
  <c r="W557" i="10"/>
  <c r="W556" i="10"/>
  <c r="W555" i="10"/>
  <c r="W554" i="10"/>
  <c r="W553" i="10"/>
  <c r="R551" i="10"/>
  <c r="Q551" i="10"/>
  <c r="P551" i="10"/>
  <c r="O551" i="10"/>
  <c r="N551" i="10"/>
  <c r="M551" i="10"/>
  <c r="S551" i="10" s="1"/>
  <c r="L551" i="10"/>
  <c r="K551" i="10"/>
  <c r="J551" i="10"/>
  <c r="I551" i="10"/>
  <c r="H551" i="10"/>
  <c r="G551" i="10"/>
  <c r="F551" i="10"/>
  <c r="V550" i="10"/>
  <c r="V549" i="10"/>
  <c r="V548" i="10"/>
  <c r="V547" i="10"/>
  <c r="V546" i="10"/>
  <c r="V545" i="10"/>
  <c r="V544" i="10"/>
  <c r="X543" i="10"/>
  <c r="X542" i="10"/>
  <c r="X541" i="10"/>
  <c r="X540" i="10"/>
  <c r="X539" i="10"/>
  <c r="X538" i="10"/>
  <c r="X537" i="10"/>
  <c r="X536" i="10"/>
  <c r="X535" i="10"/>
  <c r="X534" i="10"/>
  <c r="X533" i="10"/>
  <c r="X532" i="10"/>
  <c r="X531" i="10"/>
  <c r="X530" i="10"/>
  <c r="R528" i="10"/>
  <c r="Q528" i="10"/>
  <c r="P528" i="10"/>
  <c r="O528" i="10"/>
  <c r="N528" i="10"/>
  <c r="M528" i="10"/>
  <c r="S528" i="10" s="1"/>
  <c r="L528" i="10"/>
  <c r="K528" i="10"/>
  <c r="J528" i="10"/>
  <c r="I528" i="10"/>
  <c r="H528" i="10"/>
  <c r="G528" i="10"/>
  <c r="F528" i="10"/>
  <c r="X527" i="10"/>
  <c r="V526" i="10"/>
  <c r="V525" i="10"/>
  <c r="X522" i="10"/>
  <c r="X521" i="10"/>
  <c r="X518" i="10"/>
  <c r="X516" i="10"/>
  <c r="X514" i="10"/>
  <c r="V513" i="10"/>
  <c r="V512" i="10"/>
  <c r="V511" i="10"/>
  <c r="V510" i="10"/>
  <c r="V509" i="10"/>
  <c r="X508" i="10"/>
  <c r="X507" i="10"/>
  <c r="X506" i="10"/>
  <c r="X505" i="10"/>
  <c r="X504" i="10"/>
  <c r="X502" i="10"/>
  <c r="V501" i="10"/>
  <c r="V500" i="10"/>
  <c r="V499" i="10"/>
  <c r="V498" i="10"/>
  <c r="V497" i="10"/>
  <c r="R494" i="10"/>
  <c r="Q494" i="10"/>
  <c r="P494" i="10"/>
  <c r="O494" i="10"/>
  <c r="N494" i="10"/>
  <c r="M494" i="10"/>
  <c r="S494" i="10" s="1"/>
  <c r="L494" i="10"/>
  <c r="K494" i="10"/>
  <c r="J494" i="10"/>
  <c r="I494" i="10"/>
  <c r="H494" i="10"/>
  <c r="G494" i="10"/>
  <c r="F494" i="10"/>
  <c r="X493" i="10"/>
  <c r="X492" i="10"/>
  <c r="X491" i="10"/>
  <c r="X490" i="10"/>
  <c r="X489" i="10"/>
  <c r="X488" i="10"/>
  <c r="X487" i="10"/>
  <c r="X486" i="10"/>
  <c r="X485" i="10"/>
  <c r="X484" i="10"/>
  <c r="X483" i="10"/>
  <c r="X482" i="10"/>
  <c r="X481" i="10"/>
  <c r="X480" i="10"/>
  <c r="X479" i="10"/>
  <c r="V478" i="10"/>
  <c r="V477" i="10"/>
  <c r="V476" i="10"/>
  <c r="V475" i="10"/>
  <c r="V474" i="10"/>
  <c r="V473" i="10"/>
  <c r="V472" i="10"/>
  <c r="V471" i="10"/>
  <c r="V470" i="10"/>
  <c r="V469" i="10"/>
  <c r="V468" i="10"/>
  <c r="V467" i="10"/>
  <c r="V466" i="10"/>
  <c r="V465" i="10"/>
  <c r="V464" i="10"/>
  <c r="V463" i="10"/>
  <c r="V462" i="10"/>
  <c r="V461" i="10"/>
  <c r="V460" i="10"/>
  <c r="V459" i="10"/>
  <c r="V458" i="10"/>
  <c r="V457" i="10"/>
  <c r="V456" i="10"/>
  <c r="V455" i="10"/>
  <c r="V454" i="10"/>
  <c r="V453" i="10"/>
  <c r="V452" i="10"/>
  <c r="V451" i="10"/>
  <c r="V450" i="10"/>
  <c r="V449" i="10"/>
  <c r="V448" i="10"/>
  <c r="V447" i="10"/>
  <c r="V446" i="10"/>
  <c r="V445" i="10"/>
  <c r="V444" i="10"/>
  <c r="V443" i="10"/>
  <c r="X442" i="10"/>
  <c r="X441" i="10"/>
  <c r="W440" i="10"/>
  <c r="V439" i="10"/>
  <c r="V437" i="10"/>
  <c r="V436" i="10"/>
  <c r="V435" i="10"/>
  <c r="V434" i="10"/>
  <c r="V433" i="10"/>
  <c r="V432" i="10"/>
  <c r="V431" i="10"/>
  <c r="V430" i="10"/>
  <c r="V429" i="10"/>
  <c r="V428" i="10"/>
  <c r="V427" i="10"/>
  <c r="V426" i="10"/>
  <c r="V425" i="10"/>
  <c r="V424" i="10"/>
  <c r="V423" i="10"/>
  <c r="V422" i="10"/>
  <c r="V421" i="10"/>
  <c r="V420" i="10"/>
  <c r="V418" i="10"/>
  <c r="R414" i="10"/>
  <c r="Q414" i="10"/>
  <c r="P414" i="10"/>
  <c r="O414" i="10"/>
  <c r="N414" i="10"/>
  <c r="M414" i="10"/>
  <c r="S414" i="10" s="1"/>
  <c r="L414" i="10"/>
  <c r="K414" i="10"/>
  <c r="J414" i="10"/>
  <c r="I414" i="10"/>
  <c r="H414" i="10"/>
  <c r="G414" i="10"/>
  <c r="F414" i="10"/>
  <c r="V413" i="10"/>
  <c r="V412" i="10"/>
  <c r="V411" i="10"/>
  <c r="V410" i="10"/>
  <c r="R408" i="10"/>
  <c r="R416" i="10" s="1"/>
  <c r="Q408" i="10"/>
  <c r="Q416" i="10" s="1"/>
  <c r="P408" i="10"/>
  <c r="O408" i="10"/>
  <c r="N408" i="10"/>
  <c r="N416" i="10" s="1"/>
  <c r="M408" i="10"/>
  <c r="L408" i="10"/>
  <c r="K408" i="10"/>
  <c r="J408" i="10"/>
  <c r="J416" i="10" s="1"/>
  <c r="I408" i="10"/>
  <c r="I416" i="10" s="1"/>
  <c r="H408" i="10"/>
  <c r="H416" i="10" s="1"/>
  <c r="G408" i="10"/>
  <c r="F408" i="10"/>
  <c r="F416" i="10" s="1"/>
  <c r="X403" i="10"/>
  <c r="X402" i="10"/>
  <c r="V398" i="10"/>
  <c r="V397" i="10"/>
  <c r="V396" i="10"/>
  <c r="V395" i="10"/>
  <c r="V394" i="10"/>
  <c r="V393" i="10"/>
  <c r="V392" i="10"/>
  <c r="V391" i="10"/>
  <c r="V390" i="10"/>
  <c r="V389" i="10"/>
  <c r="V388" i="10"/>
  <c r="V387" i="10"/>
  <c r="V386" i="10"/>
  <c r="W384" i="10"/>
  <c r="W383" i="10"/>
  <c r="R381" i="10"/>
  <c r="Q381" i="10"/>
  <c r="P381" i="10"/>
  <c r="O381" i="10"/>
  <c r="N381" i="10"/>
  <c r="M381" i="10"/>
  <c r="S381" i="10" s="1"/>
  <c r="L381" i="10"/>
  <c r="K381" i="10"/>
  <c r="J381" i="10"/>
  <c r="I381" i="10"/>
  <c r="H381" i="10"/>
  <c r="G381" i="10"/>
  <c r="F381" i="10"/>
  <c r="W380" i="10"/>
  <c r="W379" i="10"/>
  <c r="W377" i="10"/>
  <c r="W376" i="10"/>
  <c r="W375" i="10"/>
  <c r="W372" i="10"/>
  <c r="W371" i="10"/>
  <c r="W369" i="10"/>
  <c r="W368" i="10"/>
  <c r="R366" i="10"/>
  <c r="Q366" i="10"/>
  <c r="P366" i="10"/>
  <c r="O366" i="10"/>
  <c r="N366" i="10"/>
  <c r="M366" i="10"/>
  <c r="S366" i="10" s="1"/>
  <c r="L366" i="10"/>
  <c r="K366" i="10"/>
  <c r="J366" i="10"/>
  <c r="I366" i="10"/>
  <c r="H366" i="10"/>
  <c r="G366" i="10"/>
  <c r="F366" i="10"/>
  <c r="W364" i="10"/>
  <c r="W363" i="10"/>
  <c r="W360" i="10"/>
  <c r="W359" i="10"/>
  <c r="W358" i="10"/>
  <c r="W357" i="10"/>
  <c r="R352" i="10"/>
  <c r="Q352" i="10"/>
  <c r="P352" i="10"/>
  <c r="O352" i="10"/>
  <c r="N352" i="10"/>
  <c r="M352" i="10"/>
  <c r="S352" i="10" s="1"/>
  <c r="L352" i="10"/>
  <c r="K352" i="10"/>
  <c r="J352" i="10"/>
  <c r="I352" i="10"/>
  <c r="H352" i="10"/>
  <c r="G352" i="10"/>
  <c r="F352" i="10"/>
  <c r="R349" i="10"/>
  <c r="Q349" i="10"/>
  <c r="P349" i="10"/>
  <c r="O349" i="10"/>
  <c r="N349" i="10"/>
  <c r="M349" i="10"/>
  <c r="S349" i="10" s="1"/>
  <c r="L349" i="10"/>
  <c r="K349" i="10"/>
  <c r="J349" i="10"/>
  <c r="I349" i="10"/>
  <c r="H349" i="10"/>
  <c r="G349" i="10"/>
  <c r="F349" i="10"/>
  <c r="W348" i="10"/>
  <c r="W345" i="10"/>
  <c r="W344" i="10"/>
  <c r="W339" i="10"/>
  <c r="R336" i="10"/>
  <c r="Q336" i="10"/>
  <c r="P336" i="10"/>
  <c r="O336" i="10"/>
  <c r="N336" i="10"/>
  <c r="M336" i="10"/>
  <c r="S336" i="10" s="1"/>
  <c r="L336" i="10"/>
  <c r="K336" i="10"/>
  <c r="J336" i="10"/>
  <c r="I336" i="10"/>
  <c r="H336" i="10"/>
  <c r="G336" i="10"/>
  <c r="F336" i="10"/>
  <c r="W335" i="10"/>
  <c r="W332" i="10"/>
  <c r="W329" i="10"/>
  <c r="W328" i="10"/>
  <c r="W327" i="10"/>
  <c r="W326" i="10"/>
  <c r="W325" i="10"/>
  <c r="W324" i="10"/>
  <c r="W323" i="10"/>
  <c r="W322" i="10"/>
  <c r="W320" i="10"/>
  <c r="W319" i="10"/>
  <c r="W316" i="10"/>
  <c r="R313" i="10"/>
  <c r="Q313" i="10"/>
  <c r="P313" i="10"/>
  <c r="O313" i="10"/>
  <c r="N313" i="10"/>
  <c r="M313" i="10"/>
  <c r="S313" i="10" s="1"/>
  <c r="L313" i="10"/>
  <c r="K313" i="10"/>
  <c r="J313" i="10"/>
  <c r="I313" i="10"/>
  <c r="H313" i="10"/>
  <c r="G313" i="10"/>
  <c r="F313" i="10"/>
  <c r="W312" i="10"/>
  <c r="W311" i="10"/>
  <c r="W310" i="10"/>
  <c r="W309" i="10"/>
  <c r="W308" i="10"/>
  <c r="W307" i="10"/>
  <c r="W306" i="10"/>
  <c r="W304" i="10"/>
  <c r="W303" i="10"/>
  <c r="R299" i="10"/>
  <c r="Q299" i="10"/>
  <c r="P299" i="10"/>
  <c r="O299" i="10"/>
  <c r="N299" i="10"/>
  <c r="M299" i="10"/>
  <c r="S299" i="10" s="1"/>
  <c r="L299" i="10"/>
  <c r="K299" i="10"/>
  <c r="J299" i="10"/>
  <c r="I299" i="10"/>
  <c r="H299" i="10"/>
  <c r="G299" i="10"/>
  <c r="F299" i="10"/>
  <c r="W298" i="10"/>
  <c r="W297" i="10"/>
  <c r="R294" i="10"/>
  <c r="Q294" i="10"/>
  <c r="P294" i="10"/>
  <c r="O294" i="10"/>
  <c r="N294" i="10"/>
  <c r="M294" i="10"/>
  <c r="S294" i="10" s="1"/>
  <c r="L294" i="10"/>
  <c r="K294" i="10"/>
  <c r="J294" i="10"/>
  <c r="I294" i="10"/>
  <c r="H294" i="10"/>
  <c r="G294" i="10"/>
  <c r="F294" i="10"/>
  <c r="W293" i="10"/>
  <c r="W292" i="10"/>
  <c r="W291" i="10"/>
  <c r="W290" i="10"/>
  <c r="W289" i="10"/>
  <c r="W288" i="10"/>
  <c r="W286" i="10"/>
  <c r="W285" i="10"/>
  <c r="W282" i="10"/>
  <c r="W279" i="10"/>
  <c r="W278" i="10"/>
  <c r="W277" i="10"/>
  <c r="W276" i="10"/>
  <c r="R274" i="10"/>
  <c r="Q274" i="10"/>
  <c r="P274" i="10"/>
  <c r="O274" i="10"/>
  <c r="N274" i="10"/>
  <c r="M274" i="10"/>
  <c r="S274" i="10" s="1"/>
  <c r="L274" i="10"/>
  <c r="K274" i="10"/>
  <c r="J274" i="10"/>
  <c r="I274" i="10"/>
  <c r="H274" i="10"/>
  <c r="G274" i="10"/>
  <c r="F274" i="10"/>
  <c r="W273" i="10"/>
  <c r="W270" i="10"/>
  <c r="R268" i="10"/>
  <c r="Q268" i="10"/>
  <c r="P268" i="10"/>
  <c r="O268" i="10"/>
  <c r="N268" i="10"/>
  <c r="M268" i="10"/>
  <c r="S268" i="10" s="1"/>
  <c r="L268" i="10"/>
  <c r="K268" i="10"/>
  <c r="J268" i="10"/>
  <c r="I268" i="10"/>
  <c r="H268" i="10"/>
  <c r="G268" i="10"/>
  <c r="F268" i="10"/>
  <c r="X266" i="10"/>
  <c r="X265" i="10"/>
  <c r="X264" i="10"/>
  <c r="X263" i="10"/>
  <c r="X262" i="10"/>
  <c r="X261" i="10"/>
  <c r="X260" i="10"/>
  <c r="X259" i="10"/>
  <c r="X258" i="10"/>
  <c r="X257" i="10"/>
  <c r="X256" i="10"/>
  <c r="X255" i="10"/>
  <c r="X254" i="10"/>
  <c r="X251" i="10"/>
  <c r="X247" i="10"/>
  <c r="X246" i="10"/>
  <c r="X245" i="10"/>
  <c r="U244" i="10"/>
  <c r="U243" i="10"/>
  <c r="U242" i="10"/>
  <c r="U241" i="10"/>
  <c r="U240" i="10"/>
  <c r="U239" i="10"/>
  <c r="U238" i="10"/>
  <c r="U237" i="10"/>
  <c r="U236" i="10"/>
  <c r="U235" i="10"/>
  <c r="U234" i="10"/>
  <c r="U233" i="10"/>
  <c r="U232" i="10"/>
  <c r="U231" i="10"/>
  <c r="U230" i="10"/>
  <c r="U229" i="10"/>
  <c r="U228" i="10"/>
  <c r="U227" i="10"/>
  <c r="U226" i="10"/>
  <c r="U225" i="10"/>
  <c r="U224" i="10"/>
  <c r="U223" i="10"/>
  <c r="U222" i="10"/>
  <c r="U221" i="10"/>
  <c r="U220" i="10"/>
  <c r="U219" i="10"/>
  <c r="U218" i="10"/>
  <c r="U217" i="10"/>
  <c r="U216" i="10"/>
  <c r="U215" i="10"/>
  <c r="U214" i="10"/>
  <c r="U213" i="10"/>
  <c r="U212" i="10"/>
  <c r="U211" i="10"/>
  <c r="R209" i="10"/>
  <c r="Q209" i="10"/>
  <c r="P209" i="10"/>
  <c r="O209" i="10"/>
  <c r="N209" i="10"/>
  <c r="M209" i="10"/>
  <c r="S209" i="10" s="1"/>
  <c r="L209" i="10"/>
  <c r="K209" i="10"/>
  <c r="J209" i="10"/>
  <c r="I209" i="10"/>
  <c r="H209" i="10"/>
  <c r="G209" i="10"/>
  <c r="F209" i="10"/>
  <c r="R206" i="10"/>
  <c r="Q206" i="10"/>
  <c r="P206" i="10"/>
  <c r="O206" i="10"/>
  <c r="N206" i="10"/>
  <c r="M206" i="10"/>
  <c r="S206" i="10" s="1"/>
  <c r="L206" i="10"/>
  <c r="K206" i="10"/>
  <c r="J206" i="10"/>
  <c r="I206" i="10"/>
  <c r="H206" i="10"/>
  <c r="G206" i="10"/>
  <c r="F206" i="10"/>
  <c r="W204" i="10"/>
  <c r="W203" i="10"/>
  <c r="W202" i="10"/>
  <c r="W201" i="10"/>
  <c r="W198" i="10"/>
  <c r="W197" i="10"/>
  <c r="W194" i="10"/>
  <c r="W193" i="10"/>
  <c r="X191" i="10"/>
  <c r="U189" i="10"/>
  <c r="X188" i="10"/>
  <c r="U186" i="10"/>
  <c r="U185" i="10"/>
  <c r="X183" i="10"/>
  <c r="X181" i="10"/>
  <c r="U179" i="10"/>
  <c r="U178" i="10"/>
  <c r="X176" i="10"/>
  <c r="X174" i="10"/>
  <c r="R172" i="10"/>
  <c r="Q172" i="10"/>
  <c r="P172" i="10"/>
  <c r="O172" i="10"/>
  <c r="N172" i="10"/>
  <c r="M172" i="10"/>
  <c r="S172" i="10" s="1"/>
  <c r="L172" i="10"/>
  <c r="K172" i="10"/>
  <c r="J172" i="10"/>
  <c r="I172" i="10"/>
  <c r="H172" i="10"/>
  <c r="G172" i="10"/>
  <c r="F172" i="10"/>
  <c r="U171" i="10"/>
  <c r="U170" i="10"/>
  <c r="U169" i="10"/>
  <c r="U168" i="10"/>
  <c r="U167" i="10"/>
  <c r="U166" i="10"/>
  <c r="U165" i="10"/>
  <c r="U164" i="10"/>
  <c r="U163" i="10"/>
  <c r="U162" i="10"/>
  <c r="R160" i="10"/>
  <c r="Q160" i="10"/>
  <c r="P160" i="10"/>
  <c r="O160" i="10"/>
  <c r="N160" i="10"/>
  <c r="M160" i="10"/>
  <c r="S160" i="10" s="1"/>
  <c r="L160" i="10"/>
  <c r="K160" i="10"/>
  <c r="J160" i="10"/>
  <c r="I160" i="10"/>
  <c r="H160" i="10"/>
  <c r="G160" i="10"/>
  <c r="F160" i="10"/>
  <c r="U159" i="10"/>
  <c r="U158" i="10"/>
  <c r="U157" i="10"/>
  <c r="U156" i="10"/>
  <c r="U155" i="10"/>
  <c r="U154" i="10"/>
  <c r="U153" i="10"/>
  <c r="U152" i="10"/>
  <c r="U151" i="10"/>
  <c r="U150" i="10"/>
  <c r="U149" i="10"/>
  <c r="U148" i="10"/>
  <c r="U147" i="10"/>
  <c r="U146" i="10"/>
  <c r="U145" i="10"/>
  <c r="R142" i="10"/>
  <c r="Q142" i="10"/>
  <c r="P142" i="10"/>
  <c r="O142" i="10"/>
  <c r="N142" i="10"/>
  <c r="M142" i="10"/>
  <c r="S142" i="10" s="1"/>
  <c r="L142" i="10"/>
  <c r="K142" i="10"/>
  <c r="J142" i="10"/>
  <c r="I142" i="10"/>
  <c r="H142" i="10"/>
  <c r="G142" i="10"/>
  <c r="F142" i="10"/>
  <c r="U141" i="10"/>
  <c r="U140" i="10"/>
  <c r="U139" i="10"/>
  <c r="U138" i="10"/>
  <c r="U137" i="10"/>
  <c r="U136" i="10"/>
  <c r="U135" i="10"/>
  <c r="U134" i="10"/>
  <c r="U133" i="10"/>
  <c r="U132" i="10"/>
  <c r="U131" i="10"/>
  <c r="U130" i="10"/>
  <c r="U129" i="10"/>
  <c r="U128" i="10"/>
  <c r="U127" i="10"/>
  <c r="U126" i="10"/>
  <c r="U125" i="10"/>
  <c r="U124" i="10"/>
  <c r="U123" i="10"/>
  <c r="U122" i="10"/>
  <c r="U121" i="10"/>
  <c r="U120" i="10"/>
  <c r="U119" i="10"/>
  <c r="U118" i="10"/>
  <c r="R114" i="10"/>
  <c r="Q114" i="10"/>
  <c r="P114" i="10"/>
  <c r="O114" i="10"/>
  <c r="N114" i="10"/>
  <c r="M114" i="10"/>
  <c r="S114" i="10" s="1"/>
  <c r="L114" i="10"/>
  <c r="K114" i="10"/>
  <c r="J114" i="10"/>
  <c r="I114" i="10"/>
  <c r="H114" i="10"/>
  <c r="G114" i="10"/>
  <c r="F114" i="10"/>
  <c r="U113" i="10"/>
  <c r="U112" i="10"/>
  <c r="U111" i="10"/>
  <c r="U110" i="10"/>
  <c r="U109" i="10"/>
  <c r="U108" i="10"/>
  <c r="U107" i="10"/>
  <c r="U106" i="10"/>
  <c r="U105" i="10"/>
  <c r="U104" i="10"/>
  <c r="U103" i="10"/>
  <c r="U102" i="10"/>
  <c r="U101" i="10"/>
  <c r="U100" i="10"/>
  <c r="U99" i="10"/>
  <c r="U98" i="10"/>
  <c r="U97" i="10"/>
  <c r="U96" i="10"/>
  <c r="U95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F93" i="10" s="1"/>
  <c r="F116" i="10" s="1"/>
  <c r="X87" i="10"/>
  <c r="X86" i="10"/>
  <c r="X85" i="10"/>
  <c r="X82" i="10"/>
  <c r="X81" i="10"/>
  <c r="X79" i="10"/>
  <c r="X78" i="10"/>
  <c r="U77" i="10"/>
  <c r="R74" i="10"/>
  <c r="Q74" i="10"/>
  <c r="P74" i="10"/>
  <c r="O74" i="10"/>
  <c r="N74" i="10"/>
  <c r="N93" i="10" s="1"/>
  <c r="N116" i="10" s="1"/>
  <c r="M74" i="10"/>
  <c r="S74" i="10" s="1"/>
  <c r="L74" i="10"/>
  <c r="K74" i="10"/>
  <c r="J74" i="10"/>
  <c r="J93" i="10" s="1"/>
  <c r="J116" i="10" s="1"/>
  <c r="I74" i="10"/>
  <c r="H74" i="10"/>
  <c r="G74" i="10"/>
  <c r="F74" i="10"/>
  <c r="U73" i="10"/>
  <c r="U72" i="10"/>
  <c r="U71" i="10"/>
  <c r="U70" i="10"/>
  <c r="U69" i="10"/>
  <c r="U68" i="10"/>
  <c r="U67" i="10"/>
  <c r="U66" i="10"/>
  <c r="U65" i="10"/>
  <c r="U64" i="10"/>
  <c r="U63" i="10"/>
  <c r="U62" i="10"/>
  <c r="R60" i="10"/>
  <c r="Q60" i="10"/>
  <c r="P60" i="10"/>
  <c r="O60" i="10"/>
  <c r="N60" i="10"/>
  <c r="M60" i="10"/>
  <c r="S60" i="10" s="1"/>
  <c r="L60" i="10"/>
  <c r="K60" i="10"/>
  <c r="J60" i="10"/>
  <c r="I60" i="10"/>
  <c r="H60" i="10"/>
  <c r="G60" i="10"/>
  <c r="F60" i="10"/>
  <c r="R57" i="10"/>
  <c r="Q57" i="10"/>
  <c r="P57" i="10"/>
  <c r="O57" i="10"/>
  <c r="N57" i="10"/>
  <c r="M57" i="10"/>
  <c r="S57" i="10" s="1"/>
  <c r="L57" i="10"/>
  <c r="K57" i="10"/>
  <c r="J57" i="10"/>
  <c r="I57" i="10"/>
  <c r="H57" i="10"/>
  <c r="G57" i="10"/>
  <c r="F57" i="10"/>
  <c r="U56" i="10"/>
  <c r="U55" i="10"/>
  <c r="U54" i="10"/>
  <c r="U53" i="10"/>
  <c r="U52" i="10"/>
  <c r="U51" i="10"/>
  <c r="U50" i="10"/>
  <c r="U49" i="10"/>
  <c r="U48" i="10"/>
  <c r="U47" i="10"/>
  <c r="U46" i="10"/>
  <c r="U45" i="10"/>
  <c r="U44" i="10"/>
  <c r="R42" i="10"/>
  <c r="Q42" i="10"/>
  <c r="P42" i="10"/>
  <c r="O42" i="10"/>
  <c r="N42" i="10"/>
  <c r="M42" i="10"/>
  <c r="S42" i="10" s="1"/>
  <c r="L42" i="10"/>
  <c r="K42" i="10"/>
  <c r="J42" i="10"/>
  <c r="I42" i="10"/>
  <c r="H42" i="10"/>
  <c r="G42" i="10"/>
  <c r="F42" i="10"/>
  <c r="X40" i="10"/>
  <c r="X39" i="10"/>
  <c r="X37" i="10"/>
  <c r="F35" i="10"/>
  <c r="U34" i="10"/>
  <c r="R28" i="10"/>
  <c r="Q28" i="10"/>
  <c r="P28" i="10"/>
  <c r="O28" i="10"/>
  <c r="O30" i="10" s="1"/>
  <c r="O32" i="10" s="1"/>
  <c r="N28" i="10"/>
  <c r="M28" i="10"/>
  <c r="S28" i="10" s="1"/>
  <c r="L28" i="10"/>
  <c r="K28" i="10"/>
  <c r="K30" i="10" s="1"/>
  <c r="K32" i="10" s="1"/>
  <c r="J28" i="10"/>
  <c r="I28" i="10"/>
  <c r="H28" i="10"/>
  <c r="G28" i="10"/>
  <c r="G30" i="10" s="1"/>
  <c r="F28" i="10"/>
  <c r="R24" i="10"/>
  <c r="Q24" i="10"/>
  <c r="P24" i="10"/>
  <c r="P30" i="10" s="1"/>
  <c r="O24" i="10"/>
  <c r="N24" i="10"/>
  <c r="M24" i="10"/>
  <c r="S24" i="10" s="1"/>
  <c r="L24" i="10"/>
  <c r="L30" i="10" s="1"/>
  <c r="K24" i="10"/>
  <c r="J24" i="10"/>
  <c r="I24" i="10"/>
  <c r="H24" i="10"/>
  <c r="H30" i="10" s="1"/>
  <c r="G24" i="10"/>
  <c r="F24" i="10"/>
  <c r="X20" i="10"/>
  <c r="R18" i="10"/>
  <c r="Q18" i="10"/>
  <c r="P18" i="10"/>
  <c r="O18" i="10"/>
  <c r="N18" i="10"/>
  <c r="M18" i="10"/>
  <c r="S18" i="10" s="1"/>
  <c r="L18" i="10"/>
  <c r="K18" i="10"/>
  <c r="J18" i="10"/>
  <c r="I18" i="10"/>
  <c r="H18" i="10"/>
  <c r="G18" i="10"/>
  <c r="F18" i="10"/>
  <c r="X16" i="10"/>
  <c r="A16" i="10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R632" i="9"/>
  <c r="Q632" i="9"/>
  <c r="P632" i="9"/>
  <c r="O632" i="9"/>
  <c r="N632" i="9"/>
  <c r="S632" i="9" s="1"/>
  <c r="M632" i="9"/>
  <c r="L632" i="9"/>
  <c r="K632" i="9"/>
  <c r="J632" i="9"/>
  <c r="I632" i="9"/>
  <c r="H632" i="9"/>
  <c r="G632" i="9"/>
  <c r="F632" i="9"/>
  <c r="W629" i="9"/>
  <c r="W628" i="9"/>
  <c r="W625" i="9"/>
  <c r="W624" i="9"/>
  <c r="W621" i="9"/>
  <c r="R619" i="9"/>
  <c r="Q619" i="9"/>
  <c r="P619" i="9"/>
  <c r="O619" i="9"/>
  <c r="N619" i="9"/>
  <c r="S619" i="9" s="1"/>
  <c r="M619" i="9"/>
  <c r="L619" i="9"/>
  <c r="K619" i="9"/>
  <c r="J619" i="9"/>
  <c r="I619" i="9"/>
  <c r="H619" i="9"/>
  <c r="G619" i="9"/>
  <c r="F619" i="9"/>
  <c r="W617" i="9"/>
  <c r="W616" i="9"/>
  <c r="W615" i="9"/>
  <c r="W613" i="9"/>
  <c r="W612" i="9"/>
  <c r="W611" i="9"/>
  <c r="W609" i="9"/>
  <c r="W608" i="9"/>
  <c r="W607" i="9"/>
  <c r="W605" i="9"/>
  <c r="W604" i="9"/>
  <c r="W603" i="9"/>
  <c r="W601" i="9"/>
  <c r="W600" i="9"/>
  <c r="W599" i="9"/>
  <c r="W597" i="9"/>
  <c r="W595" i="9"/>
  <c r="W594" i="9"/>
  <c r="W593" i="9"/>
  <c r="W592" i="9"/>
  <c r="W591" i="9"/>
  <c r="W590" i="9"/>
  <c r="W589" i="9"/>
  <c r="W588" i="9"/>
  <c r="W587" i="9"/>
  <c r="W586" i="9"/>
  <c r="W585" i="9"/>
  <c r="W584" i="9"/>
  <c r="W583" i="9"/>
  <c r="W581" i="9"/>
  <c r="W579" i="9"/>
  <c r="W578" i="9"/>
  <c r="W577" i="9"/>
  <c r="W576" i="9"/>
  <c r="W575" i="9"/>
  <c r="W574" i="9"/>
  <c r="W573" i="9"/>
  <c r="W571" i="9"/>
  <c r="W569" i="9"/>
  <c r="W568" i="9"/>
  <c r="W567" i="9"/>
  <c r="W566" i="9"/>
  <c r="W565" i="9"/>
  <c r="W563" i="9"/>
  <c r="W561" i="9"/>
  <c r="W560" i="9"/>
  <c r="W559" i="9"/>
  <c r="W558" i="9"/>
  <c r="W557" i="9"/>
  <c r="W555" i="9"/>
  <c r="W553" i="9"/>
  <c r="R551" i="9"/>
  <c r="Q551" i="9"/>
  <c r="P551" i="9"/>
  <c r="O551" i="9"/>
  <c r="N551" i="9"/>
  <c r="S551" i="9" s="1"/>
  <c r="M551" i="9"/>
  <c r="L551" i="9"/>
  <c r="K551" i="9"/>
  <c r="J551" i="9"/>
  <c r="I551" i="9"/>
  <c r="H551" i="9"/>
  <c r="G551" i="9"/>
  <c r="F551" i="9"/>
  <c r="V550" i="9"/>
  <c r="V549" i="9"/>
  <c r="V548" i="9"/>
  <c r="V547" i="9"/>
  <c r="V546" i="9"/>
  <c r="V545" i="9"/>
  <c r="V544" i="9"/>
  <c r="X543" i="9"/>
  <c r="X542" i="9"/>
  <c r="X540" i="9"/>
  <c r="X539" i="9"/>
  <c r="X538" i="9"/>
  <c r="X537" i="9"/>
  <c r="X536" i="9"/>
  <c r="X535" i="9"/>
  <c r="X534" i="9"/>
  <c r="X533" i="9"/>
  <c r="X532" i="9"/>
  <c r="X531" i="9"/>
  <c r="X530" i="9"/>
  <c r="R528" i="9"/>
  <c r="Q528" i="9"/>
  <c r="P528" i="9"/>
  <c r="O528" i="9"/>
  <c r="N528" i="9"/>
  <c r="S528" i="9" s="1"/>
  <c r="M528" i="9"/>
  <c r="L528" i="9"/>
  <c r="K528" i="9"/>
  <c r="J528" i="9"/>
  <c r="I528" i="9"/>
  <c r="H528" i="9"/>
  <c r="G528" i="9"/>
  <c r="F528" i="9"/>
  <c r="X527" i="9"/>
  <c r="V526" i="9"/>
  <c r="V525" i="9"/>
  <c r="X524" i="9"/>
  <c r="X523" i="9"/>
  <c r="X522" i="9"/>
  <c r="X519" i="9"/>
  <c r="X518" i="9"/>
  <c r="X516" i="9"/>
  <c r="X514" i="9"/>
  <c r="V513" i="9"/>
  <c r="V512" i="9"/>
  <c r="V511" i="9"/>
  <c r="V510" i="9"/>
  <c r="V509" i="9"/>
  <c r="X508" i="9"/>
  <c r="X507" i="9"/>
  <c r="X506" i="9"/>
  <c r="X505" i="9"/>
  <c r="X504" i="9"/>
  <c r="X502" i="9"/>
  <c r="V501" i="9"/>
  <c r="V500" i="9"/>
  <c r="V499" i="9"/>
  <c r="V498" i="9"/>
  <c r="V496" i="9"/>
  <c r="R494" i="9"/>
  <c r="Q494" i="9"/>
  <c r="P494" i="9"/>
  <c r="O494" i="9"/>
  <c r="N494" i="9"/>
  <c r="S494" i="9" s="1"/>
  <c r="M494" i="9"/>
  <c r="L494" i="9"/>
  <c r="K494" i="9"/>
  <c r="J494" i="9"/>
  <c r="I494" i="9"/>
  <c r="H494" i="9"/>
  <c r="G494" i="9"/>
  <c r="F494" i="9"/>
  <c r="X493" i="9"/>
  <c r="X492" i="9"/>
  <c r="X491" i="9"/>
  <c r="X490" i="9"/>
  <c r="X489" i="9"/>
  <c r="X488" i="9"/>
  <c r="X487" i="9"/>
  <c r="X486" i="9"/>
  <c r="X485" i="9"/>
  <c r="X484" i="9"/>
  <c r="X483" i="9"/>
  <c r="X482" i="9"/>
  <c r="X481" i="9"/>
  <c r="X480" i="9"/>
  <c r="X479" i="9"/>
  <c r="V478" i="9"/>
  <c r="V477" i="9"/>
  <c r="V476" i="9"/>
  <c r="V475" i="9"/>
  <c r="V474" i="9"/>
  <c r="V473" i="9"/>
  <c r="V472" i="9"/>
  <c r="V471" i="9"/>
  <c r="V470" i="9"/>
  <c r="V469" i="9"/>
  <c r="V468" i="9"/>
  <c r="V467" i="9"/>
  <c r="V466" i="9"/>
  <c r="V465" i="9"/>
  <c r="V464" i="9"/>
  <c r="V463" i="9"/>
  <c r="V462" i="9"/>
  <c r="V461" i="9"/>
  <c r="V460" i="9"/>
  <c r="V459" i="9"/>
  <c r="V458" i="9"/>
  <c r="V457" i="9"/>
  <c r="V456" i="9"/>
  <c r="V455" i="9"/>
  <c r="V454" i="9"/>
  <c r="V453" i="9"/>
  <c r="V452" i="9"/>
  <c r="V451" i="9"/>
  <c r="V450" i="9"/>
  <c r="V449" i="9"/>
  <c r="V448" i="9"/>
  <c r="V447" i="9"/>
  <c r="V446" i="9"/>
  <c r="V445" i="9"/>
  <c r="V444" i="9"/>
  <c r="V443" i="9"/>
  <c r="X442" i="9"/>
  <c r="X441" i="9"/>
  <c r="W440" i="9"/>
  <c r="V439" i="9"/>
  <c r="V438" i="9"/>
  <c r="V437" i="9"/>
  <c r="V436" i="9"/>
  <c r="V435" i="9"/>
  <c r="V434" i="9"/>
  <c r="V433" i="9"/>
  <c r="V432" i="9"/>
  <c r="V431" i="9"/>
  <c r="V430" i="9"/>
  <c r="V429" i="9"/>
  <c r="V428" i="9"/>
  <c r="V427" i="9"/>
  <c r="V426" i="9"/>
  <c r="V425" i="9"/>
  <c r="V424" i="9"/>
  <c r="V423" i="9"/>
  <c r="V422" i="9"/>
  <c r="V421" i="9"/>
  <c r="V420" i="9"/>
  <c r="V419" i="9"/>
  <c r="V418" i="9"/>
  <c r="R414" i="9"/>
  <c r="Q414" i="9"/>
  <c r="P414" i="9"/>
  <c r="O414" i="9"/>
  <c r="N414" i="9"/>
  <c r="S414" i="9" s="1"/>
  <c r="M414" i="9"/>
  <c r="L414" i="9"/>
  <c r="K414" i="9"/>
  <c r="J414" i="9"/>
  <c r="I414" i="9"/>
  <c r="H414" i="9"/>
  <c r="G414" i="9"/>
  <c r="F414" i="9"/>
  <c r="V413" i="9"/>
  <c r="V412" i="9"/>
  <c r="V411" i="9"/>
  <c r="R408" i="9"/>
  <c r="R416" i="9" s="1"/>
  <c r="Q408" i="9"/>
  <c r="P408" i="9"/>
  <c r="P416" i="9" s="1"/>
  <c r="O408" i="9"/>
  <c r="O416" i="9" s="1"/>
  <c r="N408" i="9"/>
  <c r="M408" i="9"/>
  <c r="L408" i="9"/>
  <c r="K408" i="9"/>
  <c r="K416" i="9" s="1"/>
  <c r="J408" i="9"/>
  <c r="J416" i="9" s="1"/>
  <c r="I408" i="9"/>
  <c r="H408" i="9"/>
  <c r="G408" i="9"/>
  <c r="G416" i="9" s="1"/>
  <c r="F408" i="9"/>
  <c r="F416" i="9" s="1"/>
  <c r="X407" i="9"/>
  <c r="X405" i="9"/>
  <c r="X404" i="9"/>
  <c r="X401" i="9"/>
  <c r="V398" i="9"/>
  <c r="V397" i="9"/>
  <c r="V396" i="9"/>
  <c r="V395" i="9"/>
  <c r="V394" i="9"/>
  <c r="V393" i="9"/>
  <c r="V392" i="9"/>
  <c r="V391" i="9"/>
  <c r="V390" i="9"/>
  <c r="V389" i="9"/>
  <c r="V388" i="9"/>
  <c r="V387" i="9"/>
  <c r="V386" i="9"/>
  <c r="W383" i="9"/>
  <c r="R381" i="9"/>
  <c r="Q381" i="9"/>
  <c r="P381" i="9"/>
  <c r="O381" i="9"/>
  <c r="N381" i="9"/>
  <c r="S381" i="9" s="1"/>
  <c r="M381" i="9"/>
  <c r="L381" i="9"/>
  <c r="K381" i="9"/>
  <c r="J381" i="9"/>
  <c r="I381" i="9"/>
  <c r="H381" i="9"/>
  <c r="G381" i="9"/>
  <c r="F381" i="9"/>
  <c r="W378" i="9"/>
  <c r="W377" i="9"/>
  <c r="W375" i="9"/>
  <c r="W374" i="9"/>
  <c r="W373" i="9"/>
  <c r="W370" i="9"/>
  <c r="W369" i="9"/>
  <c r="R366" i="9"/>
  <c r="Q366" i="9"/>
  <c r="P366" i="9"/>
  <c r="O366" i="9"/>
  <c r="N366" i="9"/>
  <c r="S366" i="9" s="1"/>
  <c r="M366" i="9"/>
  <c r="L366" i="9"/>
  <c r="K366" i="9"/>
  <c r="J366" i="9"/>
  <c r="I366" i="9"/>
  <c r="H366" i="9"/>
  <c r="G366" i="9"/>
  <c r="F366" i="9"/>
  <c r="W365" i="9"/>
  <c r="W363" i="9"/>
  <c r="W362" i="9"/>
  <c r="W361" i="9"/>
  <c r="W359" i="9"/>
  <c r="W358" i="9"/>
  <c r="W357" i="9"/>
  <c r="R352" i="9"/>
  <c r="Q352" i="9"/>
  <c r="P352" i="9"/>
  <c r="O352" i="9"/>
  <c r="N352" i="9"/>
  <c r="S352" i="9" s="1"/>
  <c r="M352" i="9"/>
  <c r="L352" i="9"/>
  <c r="K352" i="9"/>
  <c r="J352" i="9"/>
  <c r="I352" i="9"/>
  <c r="H352" i="9"/>
  <c r="G352" i="9"/>
  <c r="F352" i="9"/>
  <c r="W351" i="9"/>
  <c r="R349" i="9"/>
  <c r="Q349" i="9"/>
  <c r="P349" i="9"/>
  <c r="O349" i="9"/>
  <c r="N349" i="9"/>
  <c r="S349" i="9" s="1"/>
  <c r="M349" i="9"/>
  <c r="L349" i="9"/>
  <c r="K349" i="9"/>
  <c r="J349" i="9"/>
  <c r="I349" i="9"/>
  <c r="H349" i="9"/>
  <c r="G349" i="9"/>
  <c r="F349" i="9"/>
  <c r="W348" i="9"/>
  <c r="W347" i="9"/>
  <c r="W346" i="9"/>
  <c r="W343" i="9"/>
  <c r="W342" i="9"/>
  <c r="W340" i="9"/>
  <c r="W339" i="9"/>
  <c r="R336" i="9"/>
  <c r="Q336" i="9"/>
  <c r="P336" i="9"/>
  <c r="O336" i="9"/>
  <c r="N336" i="9"/>
  <c r="S336" i="9" s="1"/>
  <c r="M336" i="9"/>
  <c r="L336" i="9"/>
  <c r="K336" i="9"/>
  <c r="J336" i="9"/>
  <c r="I336" i="9"/>
  <c r="H336" i="9"/>
  <c r="G336" i="9"/>
  <c r="F336" i="9"/>
  <c r="W335" i="9"/>
  <c r="W333" i="9"/>
  <c r="W332" i="9"/>
  <c r="W331" i="9"/>
  <c r="W328" i="9"/>
  <c r="W327" i="9"/>
  <c r="W325" i="9"/>
  <c r="W324" i="9"/>
  <c r="W323" i="9"/>
  <c r="W320" i="9"/>
  <c r="W319" i="9"/>
  <c r="W317" i="9"/>
  <c r="W316" i="9"/>
  <c r="W315" i="9"/>
  <c r="R313" i="9"/>
  <c r="Q313" i="9"/>
  <c r="P313" i="9"/>
  <c r="O313" i="9"/>
  <c r="N313" i="9"/>
  <c r="S313" i="9" s="1"/>
  <c r="M313" i="9"/>
  <c r="L313" i="9"/>
  <c r="K313" i="9"/>
  <c r="J313" i="9"/>
  <c r="I313" i="9"/>
  <c r="H313" i="9"/>
  <c r="G313" i="9"/>
  <c r="F313" i="9"/>
  <c r="W312" i="9"/>
  <c r="W311" i="9"/>
  <c r="W308" i="9"/>
  <c r="W305" i="9"/>
  <c r="W304" i="9"/>
  <c r="W303" i="9"/>
  <c r="W302" i="9"/>
  <c r="R299" i="9"/>
  <c r="Q299" i="9"/>
  <c r="P299" i="9"/>
  <c r="O299" i="9"/>
  <c r="N299" i="9"/>
  <c r="S299" i="9" s="1"/>
  <c r="M299" i="9"/>
  <c r="L299" i="9"/>
  <c r="K299" i="9"/>
  <c r="J299" i="9"/>
  <c r="I299" i="9"/>
  <c r="H299" i="9"/>
  <c r="G299" i="9"/>
  <c r="F299" i="9"/>
  <c r="W298" i="9"/>
  <c r="W297" i="9"/>
  <c r="W296" i="9"/>
  <c r="R294" i="9"/>
  <c r="Q294" i="9"/>
  <c r="P294" i="9"/>
  <c r="O294" i="9"/>
  <c r="N294" i="9"/>
  <c r="S294" i="9" s="1"/>
  <c r="M294" i="9"/>
  <c r="L294" i="9"/>
  <c r="K294" i="9"/>
  <c r="J294" i="9"/>
  <c r="I294" i="9"/>
  <c r="H294" i="9"/>
  <c r="G294" i="9"/>
  <c r="F294" i="9"/>
  <c r="W293" i="9"/>
  <c r="W292" i="9"/>
  <c r="W290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R274" i="9"/>
  <c r="Q274" i="9"/>
  <c r="P274" i="9"/>
  <c r="O274" i="9"/>
  <c r="N274" i="9"/>
  <c r="S274" i="9" s="1"/>
  <c r="M274" i="9"/>
  <c r="L274" i="9"/>
  <c r="K274" i="9"/>
  <c r="J274" i="9"/>
  <c r="I274" i="9"/>
  <c r="H274" i="9"/>
  <c r="G274" i="9"/>
  <c r="F274" i="9"/>
  <c r="W273" i="9"/>
  <c r="W272" i="9"/>
  <c r="W271" i="9"/>
  <c r="W270" i="9"/>
  <c r="R268" i="9"/>
  <c r="Q268" i="9"/>
  <c r="P268" i="9"/>
  <c r="O268" i="9"/>
  <c r="N268" i="9"/>
  <c r="S268" i="9" s="1"/>
  <c r="M268" i="9"/>
  <c r="L268" i="9"/>
  <c r="K268" i="9"/>
  <c r="J268" i="9"/>
  <c r="I268" i="9"/>
  <c r="H268" i="9"/>
  <c r="G268" i="9"/>
  <c r="F268" i="9"/>
  <c r="X267" i="9"/>
  <c r="X266" i="9"/>
  <c r="X265" i="9"/>
  <c r="X264" i="9"/>
  <c r="X263" i="9"/>
  <c r="X262" i="9"/>
  <c r="X261" i="9"/>
  <c r="X260" i="9"/>
  <c r="X259" i="9"/>
  <c r="X258" i="9"/>
  <c r="X257" i="9"/>
  <c r="X256" i="9"/>
  <c r="X255" i="9"/>
  <c r="X254" i="9"/>
  <c r="U252" i="9"/>
  <c r="X251" i="9"/>
  <c r="U250" i="9"/>
  <c r="X247" i="9"/>
  <c r="X246" i="9"/>
  <c r="U244" i="9"/>
  <c r="U243" i="9"/>
  <c r="U242" i="9"/>
  <c r="U241" i="9"/>
  <c r="U240" i="9"/>
  <c r="U239" i="9"/>
  <c r="U238" i="9"/>
  <c r="U237" i="9"/>
  <c r="U236" i="9"/>
  <c r="U235" i="9"/>
  <c r="U234" i="9"/>
  <c r="U233" i="9"/>
  <c r="U232" i="9"/>
  <c r="U231" i="9"/>
  <c r="U230" i="9"/>
  <c r="U229" i="9"/>
  <c r="U228" i="9"/>
  <c r="U227" i="9"/>
  <c r="U226" i="9"/>
  <c r="U225" i="9"/>
  <c r="U224" i="9"/>
  <c r="U223" i="9"/>
  <c r="U222" i="9"/>
  <c r="U221" i="9"/>
  <c r="U220" i="9"/>
  <c r="U219" i="9"/>
  <c r="U218" i="9"/>
  <c r="U217" i="9"/>
  <c r="U216" i="9"/>
  <c r="U215" i="9"/>
  <c r="U214" i="9"/>
  <c r="U213" i="9"/>
  <c r="U212" i="9"/>
  <c r="R209" i="9"/>
  <c r="Q209" i="9"/>
  <c r="P209" i="9"/>
  <c r="O209" i="9"/>
  <c r="N209" i="9"/>
  <c r="S209" i="9" s="1"/>
  <c r="M209" i="9"/>
  <c r="L209" i="9"/>
  <c r="K209" i="9"/>
  <c r="J209" i="9"/>
  <c r="I209" i="9"/>
  <c r="H209" i="9"/>
  <c r="G209" i="9"/>
  <c r="F209" i="9"/>
  <c r="R206" i="9"/>
  <c r="Q206" i="9"/>
  <c r="P206" i="9"/>
  <c r="O206" i="9"/>
  <c r="N206" i="9"/>
  <c r="S206" i="9" s="1"/>
  <c r="M206" i="9"/>
  <c r="L206" i="9"/>
  <c r="K206" i="9"/>
  <c r="J206" i="9"/>
  <c r="I206" i="9"/>
  <c r="H206" i="9"/>
  <c r="G206" i="9"/>
  <c r="F206" i="9"/>
  <c r="W205" i="9"/>
  <c r="W202" i="9"/>
  <c r="W201" i="9"/>
  <c r="W199" i="9"/>
  <c r="W198" i="9"/>
  <c r="W197" i="9"/>
  <c r="W194" i="9"/>
  <c r="W193" i="9"/>
  <c r="X191" i="9"/>
  <c r="U189" i="9"/>
  <c r="X188" i="9"/>
  <c r="U186" i="9"/>
  <c r="U185" i="9"/>
  <c r="X183" i="9"/>
  <c r="X181" i="9"/>
  <c r="U179" i="9"/>
  <c r="U178" i="9"/>
  <c r="X176" i="9"/>
  <c r="X174" i="9"/>
  <c r="R172" i="9"/>
  <c r="Q172" i="9"/>
  <c r="P172" i="9"/>
  <c r="O172" i="9"/>
  <c r="N172" i="9"/>
  <c r="S172" i="9" s="1"/>
  <c r="M172" i="9"/>
  <c r="L172" i="9"/>
  <c r="K172" i="9"/>
  <c r="J172" i="9"/>
  <c r="I172" i="9"/>
  <c r="H172" i="9"/>
  <c r="G172" i="9"/>
  <c r="F172" i="9"/>
  <c r="U171" i="9"/>
  <c r="U170" i="9"/>
  <c r="U169" i="9"/>
  <c r="U168" i="9"/>
  <c r="U167" i="9"/>
  <c r="U166" i="9"/>
  <c r="U165" i="9"/>
  <c r="U164" i="9"/>
  <c r="U162" i="9"/>
  <c r="R160" i="9"/>
  <c r="Q160" i="9"/>
  <c r="P160" i="9"/>
  <c r="O160" i="9"/>
  <c r="N160" i="9"/>
  <c r="S160" i="9" s="1"/>
  <c r="M160" i="9"/>
  <c r="L160" i="9"/>
  <c r="K160" i="9"/>
  <c r="J160" i="9"/>
  <c r="I160" i="9"/>
  <c r="H160" i="9"/>
  <c r="G160" i="9"/>
  <c r="F160" i="9"/>
  <c r="U159" i="9"/>
  <c r="U158" i="9"/>
  <c r="U157" i="9"/>
  <c r="U156" i="9"/>
  <c r="U155" i="9"/>
  <c r="U154" i="9"/>
  <c r="U153" i="9"/>
  <c r="U152" i="9"/>
  <c r="U151" i="9"/>
  <c r="U150" i="9"/>
  <c r="U149" i="9"/>
  <c r="U148" i="9"/>
  <c r="U147" i="9"/>
  <c r="U146" i="9"/>
  <c r="U145" i="9"/>
  <c r="R142" i="9"/>
  <c r="Q142" i="9"/>
  <c r="P142" i="9"/>
  <c r="O142" i="9"/>
  <c r="N142" i="9"/>
  <c r="S142" i="9" s="1"/>
  <c r="M142" i="9"/>
  <c r="L142" i="9"/>
  <c r="K142" i="9"/>
  <c r="J142" i="9"/>
  <c r="I142" i="9"/>
  <c r="H142" i="9"/>
  <c r="G142" i="9"/>
  <c r="F142" i="9"/>
  <c r="U141" i="9"/>
  <c r="U140" i="9"/>
  <c r="U139" i="9"/>
  <c r="U138" i="9"/>
  <c r="U137" i="9"/>
  <c r="U136" i="9"/>
  <c r="U135" i="9"/>
  <c r="U134" i="9"/>
  <c r="U133" i="9"/>
  <c r="U132" i="9"/>
  <c r="U131" i="9"/>
  <c r="U130" i="9"/>
  <c r="U129" i="9"/>
  <c r="U128" i="9"/>
  <c r="U127" i="9"/>
  <c r="U126" i="9"/>
  <c r="U125" i="9"/>
  <c r="U124" i="9"/>
  <c r="U123" i="9"/>
  <c r="U122" i="9"/>
  <c r="U121" i="9"/>
  <c r="U120" i="9"/>
  <c r="U119" i="9"/>
  <c r="U118" i="9"/>
  <c r="R114" i="9"/>
  <c r="Q114" i="9"/>
  <c r="P114" i="9"/>
  <c r="O114" i="9"/>
  <c r="N114" i="9"/>
  <c r="S114" i="9" s="1"/>
  <c r="M114" i="9"/>
  <c r="L114" i="9"/>
  <c r="K114" i="9"/>
  <c r="J114" i="9"/>
  <c r="I114" i="9"/>
  <c r="H114" i="9"/>
  <c r="G114" i="9"/>
  <c r="F114" i="9"/>
  <c r="U113" i="9"/>
  <c r="U112" i="9"/>
  <c r="U111" i="9"/>
  <c r="U110" i="9"/>
  <c r="U109" i="9"/>
  <c r="U108" i="9"/>
  <c r="U107" i="9"/>
  <c r="U106" i="9"/>
  <c r="U105" i="9"/>
  <c r="U104" i="9"/>
  <c r="U103" i="9"/>
  <c r="U102" i="9"/>
  <c r="U101" i="9"/>
  <c r="U100" i="9"/>
  <c r="U99" i="9"/>
  <c r="U98" i="9"/>
  <c r="U97" i="9"/>
  <c r="U96" i="9"/>
  <c r="N93" i="9"/>
  <c r="S93" i="9" s="1"/>
  <c r="R89" i="9"/>
  <c r="Q89" i="9"/>
  <c r="P89" i="9"/>
  <c r="O89" i="9"/>
  <c r="N89" i="9"/>
  <c r="S89" i="9" s="1"/>
  <c r="M89" i="9"/>
  <c r="L89" i="9"/>
  <c r="K89" i="9"/>
  <c r="J89" i="9"/>
  <c r="I89" i="9"/>
  <c r="H89" i="9"/>
  <c r="G89" i="9"/>
  <c r="F89" i="9"/>
  <c r="F93" i="9" s="1"/>
  <c r="F116" i="9" s="1"/>
  <c r="X86" i="9"/>
  <c r="X85" i="9"/>
  <c r="X82" i="9"/>
  <c r="X81" i="9"/>
  <c r="X78" i="9"/>
  <c r="U77" i="9"/>
  <c r="U76" i="9"/>
  <c r="R74" i="9"/>
  <c r="Q74" i="9"/>
  <c r="P74" i="9"/>
  <c r="O74" i="9"/>
  <c r="N74" i="9"/>
  <c r="S74" i="9" s="1"/>
  <c r="M74" i="9"/>
  <c r="L74" i="9"/>
  <c r="K74" i="9"/>
  <c r="J74" i="9"/>
  <c r="I74" i="9"/>
  <c r="H74" i="9"/>
  <c r="G74" i="9"/>
  <c r="F74" i="9"/>
  <c r="U73" i="9"/>
  <c r="U72" i="9"/>
  <c r="U71" i="9"/>
  <c r="U70" i="9"/>
  <c r="U69" i="9"/>
  <c r="U68" i="9"/>
  <c r="U67" i="9"/>
  <c r="U66" i="9"/>
  <c r="U65" i="9"/>
  <c r="U64" i="9"/>
  <c r="U63" i="9"/>
  <c r="R60" i="9"/>
  <c r="Q60" i="9"/>
  <c r="P60" i="9"/>
  <c r="O60" i="9"/>
  <c r="N60" i="9"/>
  <c r="S60" i="9" s="1"/>
  <c r="M60" i="9"/>
  <c r="L60" i="9"/>
  <c r="K60" i="9"/>
  <c r="J60" i="9"/>
  <c r="I60" i="9"/>
  <c r="H60" i="9"/>
  <c r="G60" i="9"/>
  <c r="F60" i="9"/>
  <c r="U59" i="9"/>
  <c r="R57" i="9"/>
  <c r="Q57" i="9"/>
  <c r="P57" i="9"/>
  <c r="O57" i="9"/>
  <c r="N57" i="9"/>
  <c r="S57" i="9" s="1"/>
  <c r="M57" i="9"/>
  <c r="L57" i="9"/>
  <c r="K57" i="9"/>
  <c r="J57" i="9"/>
  <c r="I57" i="9"/>
  <c r="H57" i="9"/>
  <c r="G57" i="9"/>
  <c r="F57" i="9"/>
  <c r="U56" i="9"/>
  <c r="U55" i="9"/>
  <c r="U54" i="9"/>
  <c r="U53" i="9"/>
  <c r="U52" i="9"/>
  <c r="U51" i="9"/>
  <c r="U50" i="9"/>
  <c r="U49" i="9"/>
  <c r="U48" i="9"/>
  <c r="U47" i="9"/>
  <c r="U46" i="9"/>
  <c r="U45" i="9"/>
  <c r="U44" i="9"/>
  <c r="R42" i="9"/>
  <c r="Q42" i="9"/>
  <c r="P42" i="9"/>
  <c r="O42" i="9"/>
  <c r="N42" i="9"/>
  <c r="S42" i="9" s="1"/>
  <c r="M42" i="9"/>
  <c r="L42" i="9"/>
  <c r="K42" i="9"/>
  <c r="J42" i="9"/>
  <c r="I42" i="9"/>
  <c r="H42" i="9"/>
  <c r="G42" i="9"/>
  <c r="F42" i="9"/>
  <c r="U41" i="9"/>
  <c r="X40" i="9"/>
  <c r="X37" i="9"/>
  <c r="F35" i="9"/>
  <c r="U34" i="9"/>
  <c r="R30" i="9"/>
  <c r="R28" i="9"/>
  <c r="Q28" i="9"/>
  <c r="P28" i="9"/>
  <c r="O28" i="9"/>
  <c r="N28" i="9"/>
  <c r="S28" i="9" s="1"/>
  <c r="M28" i="9"/>
  <c r="L28" i="9"/>
  <c r="K28" i="9"/>
  <c r="K30" i="9" s="1"/>
  <c r="J28" i="9"/>
  <c r="J30" i="9" s="1"/>
  <c r="I28" i="9"/>
  <c r="H28" i="9"/>
  <c r="G28" i="9"/>
  <c r="G30" i="9" s="1"/>
  <c r="F28" i="9"/>
  <c r="R24" i="9"/>
  <c r="Q24" i="9"/>
  <c r="P24" i="9"/>
  <c r="O24" i="9"/>
  <c r="N24" i="9"/>
  <c r="S24" i="9" s="1"/>
  <c r="M24" i="9"/>
  <c r="L24" i="9"/>
  <c r="K24" i="9"/>
  <c r="J24" i="9"/>
  <c r="I24" i="9"/>
  <c r="H24" i="9"/>
  <c r="G24" i="9"/>
  <c r="F24" i="9"/>
  <c r="F30" i="9" s="1"/>
  <c r="X20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X16" i="9"/>
  <c r="A16" i="9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R632" i="8"/>
  <c r="Q632" i="8"/>
  <c r="P632" i="8"/>
  <c r="O632" i="8"/>
  <c r="S632" i="8" s="1"/>
  <c r="N632" i="8"/>
  <c r="M632" i="8"/>
  <c r="L632" i="8"/>
  <c r="K632" i="8"/>
  <c r="J632" i="8"/>
  <c r="I632" i="8"/>
  <c r="H632" i="8"/>
  <c r="G632" i="8"/>
  <c r="F632" i="8"/>
  <c r="W629" i="8"/>
  <c r="W628" i="8"/>
  <c r="W625" i="8"/>
  <c r="W624" i="8"/>
  <c r="W621" i="8"/>
  <c r="R619" i="8"/>
  <c r="Q619" i="8"/>
  <c r="P619" i="8"/>
  <c r="O619" i="8"/>
  <c r="S619" i="8" s="1"/>
  <c r="N619" i="8"/>
  <c r="M619" i="8"/>
  <c r="L619" i="8"/>
  <c r="K619" i="8"/>
  <c r="J619" i="8"/>
  <c r="I619" i="8"/>
  <c r="H619" i="8"/>
  <c r="G619" i="8"/>
  <c r="F619" i="8"/>
  <c r="W617" i="8"/>
  <c r="W616" i="8"/>
  <c r="W613" i="8"/>
  <c r="W612" i="8"/>
  <c r="W609" i="8"/>
  <c r="W608" i="8"/>
  <c r="W606" i="8"/>
  <c r="W605" i="8"/>
  <c r="W604" i="8"/>
  <c r="W601" i="8"/>
  <c r="W600" i="8"/>
  <c r="W597" i="8"/>
  <c r="W596" i="8"/>
  <c r="W593" i="8"/>
  <c r="W592" i="8"/>
  <c r="W589" i="8"/>
  <c r="W588" i="8"/>
  <c r="W585" i="8"/>
  <c r="W584" i="8"/>
  <c r="W582" i="8"/>
  <c r="W581" i="8"/>
  <c r="W580" i="8"/>
  <c r="W577" i="8"/>
  <c r="W576" i="8"/>
  <c r="W574" i="8"/>
  <c r="W573" i="8"/>
  <c r="W572" i="8"/>
  <c r="W569" i="8"/>
  <c r="W568" i="8"/>
  <c r="W565" i="8"/>
  <c r="W564" i="8"/>
  <c r="W561" i="8"/>
  <c r="W560" i="8"/>
  <c r="W557" i="8"/>
  <c r="W556" i="8"/>
  <c r="W553" i="8"/>
  <c r="R551" i="8"/>
  <c r="Q551" i="8"/>
  <c r="P551" i="8"/>
  <c r="O551" i="8"/>
  <c r="S551" i="8" s="1"/>
  <c r="N551" i="8"/>
  <c r="M551" i="8"/>
  <c r="L551" i="8"/>
  <c r="K551" i="8"/>
  <c r="J551" i="8"/>
  <c r="I551" i="8"/>
  <c r="H551" i="8"/>
  <c r="G551" i="8"/>
  <c r="F551" i="8"/>
  <c r="V550" i="8"/>
  <c r="V549" i="8"/>
  <c r="V548" i="8"/>
  <c r="V547" i="8"/>
  <c r="V546" i="8"/>
  <c r="V545" i="8"/>
  <c r="V544" i="8"/>
  <c r="X543" i="8"/>
  <c r="X540" i="8"/>
  <c r="X539" i="8"/>
  <c r="X538" i="8"/>
  <c r="X537" i="8"/>
  <c r="X536" i="8"/>
  <c r="X535" i="8"/>
  <c r="X534" i="8"/>
  <c r="X533" i="8"/>
  <c r="X532" i="8"/>
  <c r="X530" i="8"/>
  <c r="R528" i="8"/>
  <c r="Q528" i="8"/>
  <c r="P528" i="8"/>
  <c r="O528" i="8"/>
  <c r="S528" i="8" s="1"/>
  <c r="N528" i="8"/>
  <c r="M528" i="8"/>
  <c r="L528" i="8"/>
  <c r="K528" i="8"/>
  <c r="J528" i="8"/>
  <c r="I528" i="8"/>
  <c r="H528" i="8"/>
  <c r="G528" i="8"/>
  <c r="F528" i="8"/>
  <c r="V526" i="8"/>
  <c r="V525" i="8"/>
  <c r="X522" i="8"/>
  <c r="X521" i="8"/>
  <c r="X519" i="8"/>
  <c r="X518" i="8"/>
  <c r="X516" i="8"/>
  <c r="X514" i="8"/>
  <c r="V513" i="8"/>
  <c r="V512" i="8"/>
  <c r="V511" i="8"/>
  <c r="V510" i="8"/>
  <c r="V509" i="8"/>
  <c r="X508" i="8"/>
  <c r="X507" i="8"/>
  <c r="X506" i="8"/>
  <c r="X505" i="8"/>
  <c r="X504" i="8"/>
  <c r="X502" i="8"/>
  <c r="V501" i="8"/>
  <c r="V500" i="8"/>
  <c r="V499" i="8"/>
  <c r="V498" i="8"/>
  <c r="V497" i="8"/>
  <c r="R494" i="8"/>
  <c r="Q494" i="8"/>
  <c r="P494" i="8"/>
  <c r="O494" i="8"/>
  <c r="S494" i="8" s="1"/>
  <c r="N494" i="8"/>
  <c r="M494" i="8"/>
  <c r="L494" i="8"/>
  <c r="K494" i="8"/>
  <c r="J494" i="8"/>
  <c r="I494" i="8"/>
  <c r="H494" i="8"/>
  <c r="G494" i="8"/>
  <c r="F494" i="8"/>
  <c r="X493" i="8"/>
  <c r="X492" i="8"/>
  <c r="X491" i="8"/>
  <c r="X490" i="8"/>
  <c r="X489" i="8"/>
  <c r="X488" i="8"/>
  <c r="X487" i="8"/>
  <c r="X486" i="8"/>
  <c r="X485" i="8"/>
  <c r="X484" i="8"/>
  <c r="X483" i="8"/>
  <c r="X482" i="8"/>
  <c r="X481" i="8"/>
  <c r="X480" i="8"/>
  <c r="X479" i="8"/>
  <c r="V478" i="8"/>
  <c r="V477" i="8"/>
  <c r="V476" i="8"/>
  <c r="V475" i="8"/>
  <c r="V474" i="8"/>
  <c r="V473" i="8"/>
  <c r="V472" i="8"/>
  <c r="V471" i="8"/>
  <c r="V470" i="8"/>
  <c r="V469" i="8"/>
  <c r="V468" i="8"/>
  <c r="V467" i="8"/>
  <c r="V466" i="8"/>
  <c r="V465" i="8"/>
  <c r="V464" i="8"/>
  <c r="V463" i="8"/>
  <c r="V462" i="8"/>
  <c r="V461" i="8"/>
  <c r="V460" i="8"/>
  <c r="V459" i="8"/>
  <c r="V458" i="8"/>
  <c r="V457" i="8"/>
  <c r="V456" i="8"/>
  <c r="V455" i="8"/>
  <c r="V454" i="8"/>
  <c r="V453" i="8"/>
  <c r="V452" i="8"/>
  <c r="V451" i="8"/>
  <c r="V450" i="8"/>
  <c r="V449" i="8"/>
  <c r="V448" i="8"/>
  <c r="V447" i="8"/>
  <c r="V446" i="8"/>
  <c r="V445" i="8"/>
  <c r="V444" i="8"/>
  <c r="V443" i="8"/>
  <c r="X442" i="8"/>
  <c r="X441" i="8"/>
  <c r="W440" i="8"/>
  <c r="V439" i="8"/>
  <c r="V438" i="8"/>
  <c r="V437" i="8"/>
  <c r="V435" i="8"/>
  <c r="V434" i="8"/>
  <c r="V433" i="8"/>
  <c r="V432" i="8"/>
  <c r="V431" i="8"/>
  <c r="V430" i="8"/>
  <c r="V429" i="8"/>
  <c r="V428" i="8"/>
  <c r="V427" i="8"/>
  <c r="V426" i="8"/>
  <c r="V425" i="8"/>
  <c r="V424" i="8"/>
  <c r="V423" i="8"/>
  <c r="V422" i="8"/>
  <c r="V421" i="8"/>
  <c r="V420" i="8"/>
  <c r="V419" i="8"/>
  <c r="V418" i="8"/>
  <c r="R414" i="8"/>
  <c r="Q414" i="8"/>
  <c r="P414" i="8"/>
  <c r="O414" i="8"/>
  <c r="S414" i="8" s="1"/>
  <c r="N414" i="8"/>
  <c r="M414" i="8"/>
  <c r="L414" i="8"/>
  <c r="K414" i="8"/>
  <c r="J414" i="8"/>
  <c r="I414" i="8"/>
  <c r="H414" i="8"/>
  <c r="G414" i="8"/>
  <c r="F414" i="8"/>
  <c r="V413" i="8"/>
  <c r="V412" i="8"/>
  <c r="V410" i="8"/>
  <c r="R408" i="8"/>
  <c r="R416" i="8" s="1"/>
  <c r="Q408" i="8"/>
  <c r="Q416" i="8" s="1"/>
  <c r="P408" i="8"/>
  <c r="P416" i="8" s="1"/>
  <c r="O408" i="8"/>
  <c r="N408" i="8"/>
  <c r="M408" i="8"/>
  <c r="M416" i="8" s="1"/>
  <c r="L408" i="8"/>
  <c r="L416" i="8" s="1"/>
  <c r="K408" i="8"/>
  <c r="K416" i="8" s="1"/>
  <c r="J408" i="8"/>
  <c r="J416" i="8" s="1"/>
  <c r="I408" i="8"/>
  <c r="I416" i="8" s="1"/>
  <c r="H408" i="8"/>
  <c r="H416" i="8" s="1"/>
  <c r="G408" i="8"/>
  <c r="G416" i="8" s="1"/>
  <c r="F408" i="8"/>
  <c r="X405" i="8"/>
  <c r="X404" i="8"/>
  <c r="X403" i="8"/>
  <c r="X400" i="8"/>
  <c r="V398" i="8"/>
  <c r="V397" i="8"/>
  <c r="V396" i="8"/>
  <c r="V395" i="8"/>
  <c r="V394" i="8"/>
  <c r="V393" i="8"/>
  <c r="V392" i="8"/>
  <c r="V391" i="8"/>
  <c r="V390" i="8"/>
  <c r="V389" i="8"/>
  <c r="V388" i="8"/>
  <c r="V387" i="8"/>
  <c r="V386" i="8"/>
  <c r="W384" i="8"/>
  <c r="W383" i="8"/>
  <c r="R381" i="8"/>
  <c r="Q381" i="8"/>
  <c r="P381" i="8"/>
  <c r="O381" i="8"/>
  <c r="S381" i="8" s="1"/>
  <c r="N381" i="8"/>
  <c r="M381" i="8"/>
  <c r="L381" i="8"/>
  <c r="K381" i="8"/>
  <c r="J381" i="8"/>
  <c r="I381" i="8"/>
  <c r="H381" i="8"/>
  <c r="G381" i="8"/>
  <c r="F381" i="8"/>
  <c r="W380" i="8"/>
  <c r="W379" i="8"/>
  <c r="W377" i="8"/>
  <c r="W376" i="8"/>
  <c r="W375" i="8"/>
  <c r="W373" i="8"/>
  <c r="W372" i="8"/>
  <c r="W371" i="8"/>
  <c r="W369" i="8"/>
  <c r="W368" i="8"/>
  <c r="R366" i="8"/>
  <c r="Q366" i="8"/>
  <c r="P366" i="8"/>
  <c r="O366" i="8"/>
  <c r="S366" i="8" s="1"/>
  <c r="N366" i="8"/>
  <c r="M366" i="8"/>
  <c r="L366" i="8"/>
  <c r="K366" i="8"/>
  <c r="J366" i="8"/>
  <c r="I366" i="8"/>
  <c r="H366" i="8"/>
  <c r="G366" i="8"/>
  <c r="F366" i="8"/>
  <c r="W365" i="8"/>
  <c r="W364" i="8"/>
  <c r="W363" i="8"/>
  <c r="W361" i="8"/>
  <c r="W360" i="8"/>
  <c r="W359" i="8"/>
  <c r="W358" i="8"/>
  <c r="W357" i="8"/>
  <c r="R352" i="8"/>
  <c r="Q352" i="8"/>
  <c r="P352" i="8"/>
  <c r="O352" i="8"/>
  <c r="S352" i="8" s="1"/>
  <c r="N352" i="8"/>
  <c r="M352" i="8"/>
  <c r="L352" i="8"/>
  <c r="K352" i="8"/>
  <c r="J352" i="8"/>
  <c r="I352" i="8"/>
  <c r="H352" i="8"/>
  <c r="G352" i="8"/>
  <c r="F352" i="8"/>
  <c r="R349" i="8"/>
  <c r="Q349" i="8"/>
  <c r="P349" i="8"/>
  <c r="O349" i="8"/>
  <c r="S349" i="8" s="1"/>
  <c r="N349" i="8"/>
  <c r="M349" i="8"/>
  <c r="L349" i="8"/>
  <c r="K349" i="8"/>
  <c r="J349" i="8"/>
  <c r="I349" i="8"/>
  <c r="H349" i="8"/>
  <c r="G349" i="8"/>
  <c r="F349" i="8"/>
  <c r="W348" i="8"/>
  <c r="W346" i="8"/>
  <c r="W345" i="8"/>
  <c r="W344" i="8"/>
  <c r="W342" i="8"/>
  <c r="W341" i="8"/>
  <c r="W340" i="8"/>
  <c r="R336" i="8"/>
  <c r="Q336" i="8"/>
  <c r="P336" i="8"/>
  <c r="O336" i="8"/>
  <c r="S336" i="8" s="1"/>
  <c r="N336" i="8"/>
  <c r="M336" i="8"/>
  <c r="L336" i="8"/>
  <c r="K336" i="8"/>
  <c r="J336" i="8"/>
  <c r="I336" i="8"/>
  <c r="H336" i="8"/>
  <c r="G336" i="8"/>
  <c r="F336" i="8"/>
  <c r="W335" i="8"/>
  <c r="W334" i="8"/>
  <c r="W333" i="8"/>
  <c r="W331" i="8"/>
  <c r="W330" i="8"/>
  <c r="W329" i="8"/>
  <c r="W327" i="8"/>
  <c r="W326" i="8"/>
  <c r="W325" i="8"/>
  <c r="W323" i="8"/>
  <c r="W322" i="8"/>
  <c r="W321" i="8"/>
  <c r="W319" i="8"/>
  <c r="W318" i="8"/>
  <c r="W317" i="8"/>
  <c r="W315" i="8"/>
  <c r="R313" i="8"/>
  <c r="Q313" i="8"/>
  <c r="P313" i="8"/>
  <c r="O313" i="8"/>
  <c r="S313" i="8" s="1"/>
  <c r="N313" i="8"/>
  <c r="M313" i="8"/>
  <c r="L313" i="8"/>
  <c r="K313" i="8"/>
  <c r="J313" i="8"/>
  <c r="I313" i="8"/>
  <c r="H313" i="8"/>
  <c r="G313" i="8"/>
  <c r="F313" i="8"/>
  <c r="W310" i="8"/>
  <c r="W309" i="8"/>
  <c r="W306" i="8"/>
  <c r="W305" i="8"/>
  <c r="W302" i="8"/>
  <c r="R299" i="8"/>
  <c r="Q299" i="8"/>
  <c r="P299" i="8"/>
  <c r="O299" i="8"/>
  <c r="S299" i="8" s="1"/>
  <c r="N299" i="8"/>
  <c r="M299" i="8"/>
  <c r="L299" i="8"/>
  <c r="K299" i="8"/>
  <c r="J299" i="8"/>
  <c r="I299" i="8"/>
  <c r="H299" i="8"/>
  <c r="G299" i="8"/>
  <c r="F299" i="8"/>
  <c r="W297" i="8"/>
  <c r="W296" i="8"/>
  <c r="R294" i="8"/>
  <c r="Q294" i="8"/>
  <c r="P294" i="8"/>
  <c r="O294" i="8"/>
  <c r="S294" i="8" s="1"/>
  <c r="N294" i="8"/>
  <c r="M294" i="8"/>
  <c r="L294" i="8"/>
  <c r="K294" i="8"/>
  <c r="J294" i="8"/>
  <c r="I294" i="8"/>
  <c r="H294" i="8"/>
  <c r="G294" i="8"/>
  <c r="F294" i="8"/>
  <c r="W293" i="8"/>
  <c r="W292" i="8"/>
  <c r="W291" i="8"/>
  <c r="W289" i="8"/>
  <c r="W288" i="8"/>
  <c r="W287" i="8"/>
  <c r="W285" i="8"/>
  <c r="W284" i="8"/>
  <c r="W283" i="8"/>
  <c r="W281" i="8"/>
  <c r="W280" i="8"/>
  <c r="W279" i="8"/>
  <c r="W277" i="8"/>
  <c r="W276" i="8"/>
  <c r="R274" i="8"/>
  <c r="Q274" i="8"/>
  <c r="P274" i="8"/>
  <c r="O274" i="8"/>
  <c r="S274" i="8" s="1"/>
  <c r="N274" i="8"/>
  <c r="M274" i="8"/>
  <c r="L274" i="8"/>
  <c r="K274" i="8"/>
  <c r="J274" i="8"/>
  <c r="I274" i="8"/>
  <c r="H274" i="8"/>
  <c r="G274" i="8"/>
  <c r="F274" i="8"/>
  <c r="W272" i="8"/>
  <c r="R268" i="8"/>
  <c r="Q268" i="8"/>
  <c r="P268" i="8"/>
  <c r="O268" i="8"/>
  <c r="S268" i="8" s="1"/>
  <c r="N268" i="8"/>
  <c r="M268" i="8"/>
  <c r="L268" i="8"/>
  <c r="K268" i="8"/>
  <c r="J268" i="8"/>
  <c r="I268" i="8"/>
  <c r="H268" i="8"/>
  <c r="G268" i="8"/>
  <c r="F268" i="8"/>
  <c r="X267" i="8"/>
  <c r="X266" i="8"/>
  <c r="X265" i="8"/>
  <c r="X264" i="8"/>
  <c r="X263" i="8"/>
  <c r="X262" i="8"/>
  <c r="X261" i="8"/>
  <c r="X260" i="8"/>
  <c r="X259" i="8"/>
  <c r="X258" i="8"/>
  <c r="X257" i="8"/>
  <c r="X256" i="8"/>
  <c r="X255" i="8"/>
  <c r="X254" i="8"/>
  <c r="U253" i="8"/>
  <c r="U252" i="8"/>
  <c r="X251" i="8"/>
  <c r="U250" i="8"/>
  <c r="U249" i="8"/>
  <c r="X247" i="8"/>
  <c r="X245" i="8"/>
  <c r="U244" i="8"/>
  <c r="U242" i="8"/>
  <c r="U241" i="8"/>
  <c r="U240" i="8"/>
  <c r="U239" i="8"/>
  <c r="U238" i="8"/>
  <c r="U237" i="8"/>
  <c r="U236" i="8"/>
  <c r="U235" i="8"/>
  <c r="U234" i="8"/>
  <c r="U233" i="8"/>
  <c r="U232" i="8"/>
  <c r="U231" i="8"/>
  <c r="U230" i="8"/>
  <c r="U229" i="8"/>
  <c r="U228" i="8"/>
  <c r="U227" i="8"/>
  <c r="U226" i="8"/>
  <c r="U225" i="8"/>
  <c r="U224" i="8"/>
  <c r="U223" i="8"/>
  <c r="U222" i="8"/>
  <c r="U221" i="8"/>
  <c r="U220" i="8"/>
  <c r="U219" i="8"/>
  <c r="U218" i="8"/>
  <c r="U217" i="8"/>
  <c r="U216" i="8"/>
  <c r="U215" i="8"/>
  <c r="U214" i="8"/>
  <c r="U213" i="8"/>
  <c r="U212" i="8"/>
  <c r="R209" i="8"/>
  <c r="Q209" i="8"/>
  <c r="P209" i="8"/>
  <c r="O209" i="8"/>
  <c r="S209" i="8" s="1"/>
  <c r="N209" i="8"/>
  <c r="M209" i="8"/>
  <c r="L209" i="8"/>
  <c r="K209" i="8"/>
  <c r="J209" i="8"/>
  <c r="I209" i="8"/>
  <c r="H209" i="8"/>
  <c r="G209" i="8"/>
  <c r="F209" i="8"/>
  <c r="W208" i="8"/>
  <c r="R206" i="8"/>
  <c r="Q206" i="8"/>
  <c r="P206" i="8"/>
  <c r="O206" i="8"/>
  <c r="S206" i="8" s="1"/>
  <c r="N206" i="8"/>
  <c r="M206" i="8"/>
  <c r="L206" i="8"/>
  <c r="K206" i="8"/>
  <c r="J206" i="8"/>
  <c r="I206" i="8"/>
  <c r="H206" i="8"/>
  <c r="G206" i="8"/>
  <c r="F206" i="8"/>
  <c r="W205" i="8"/>
  <c r="W204" i="8"/>
  <c r="W203" i="8"/>
  <c r="W201" i="8"/>
  <c r="W200" i="8"/>
  <c r="W197" i="8"/>
  <c r="W196" i="8"/>
  <c r="W194" i="8"/>
  <c r="W193" i="8"/>
  <c r="X191" i="8"/>
  <c r="X190" i="8"/>
  <c r="U189" i="8"/>
  <c r="X188" i="8"/>
  <c r="X187" i="8"/>
  <c r="U186" i="8"/>
  <c r="U185" i="8"/>
  <c r="X184" i="8"/>
  <c r="X182" i="8"/>
  <c r="X181" i="8"/>
  <c r="X180" i="8"/>
  <c r="U179" i="8"/>
  <c r="U178" i="8"/>
  <c r="X177" i="8"/>
  <c r="X175" i="8"/>
  <c r="X174" i="8"/>
  <c r="R172" i="8"/>
  <c r="Q172" i="8"/>
  <c r="P172" i="8"/>
  <c r="O172" i="8"/>
  <c r="S172" i="8" s="1"/>
  <c r="N172" i="8"/>
  <c r="M172" i="8"/>
  <c r="L172" i="8"/>
  <c r="K172" i="8"/>
  <c r="J172" i="8"/>
  <c r="I172" i="8"/>
  <c r="H172" i="8"/>
  <c r="G172" i="8"/>
  <c r="F172" i="8"/>
  <c r="U171" i="8"/>
  <c r="U170" i="8"/>
  <c r="U169" i="8"/>
  <c r="U168" i="8"/>
  <c r="U167" i="8"/>
  <c r="U166" i="8"/>
  <c r="U165" i="8"/>
  <c r="U164" i="8"/>
  <c r="U163" i="8"/>
  <c r="U162" i="8"/>
  <c r="R160" i="8"/>
  <c r="Q160" i="8"/>
  <c r="P160" i="8"/>
  <c r="O160" i="8"/>
  <c r="S160" i="8" s="1"/>
  <c r="N160" i="8"/>
  <c r="M160" i="8"/>
  <c r="L160" i="8"/>
  <c r="K160" i="8"/>
  <c r="J160" i="8"/>
  <c r="I160" i="8"/>
  <c r="H160" i="8"/>
  <c r="G160" i="8"/>
  <c r="F160" i="8"/>
  <c r="U159" i="8"/>
  <c r="U158" i="8"/>
  <c r="U157" i="8"/>
  <c r="U156" i="8"/>
  <c r="U155" i="8"/>
  <c r="U154" i="8"/>
  <c r="U153" i="8"/>
  <c r="U152" i="8"/>
  <c r="U151" i="8"/>
  <c r="U150" i="8"/>
  <c r="U149" i="8"/>
  <c r="U148" i="8"/>
  <c r="U147" i="8"/>
  <c r="U146" i="8"/>
  <c r="U145" i="8"/>
  <c r="R142" i="8"/>
  <c r="Q142" i="8"/>
  <c r="P142" i="8"/>
  <c r="O142" i="8"/>
  <c r="S142" i="8" s="1"/>
  <c r="N142" i="8"/>
  <c r="M142" i="8"/>
  <c r="L142" i="8"/>
  <c r="K142" i="8"/>
  <c r="J142" i="8"/>
  <c r="I142" i="8"/>
  <c r="H142" i="8"/>
  <c r="G142" i="8"/>
  <c r="F142" i="8"/>
  <c r="U141" i="8"/>
  <c r="U140" i="8"/>
  <c r="U139" i="8"/>
  <c r="U138" i="8"/>
  <c r="U137" i="8"/>
  <c r="U136" i="8"/>
  <c r="U135" i="8"/>
  <c r="U134" i="8"/>
  <c r="U133" i="8"/>
  <c r="U132" i="8"/>
  <c r="U131" i="8"/>
  <c r="U130" i="8"/>
  <c r="U129" i="8"/>
  <c r="U128" i="8"/>
  <c r="U127" i="8"/>
  <c r="U126" i="8"/>
  <c r="U125" i="8"/>
  <c r="U124" i="8"/>
  <c r="U123" i="8"/>
  <c r="U122" i="8"/>
  <c r="U121" i="8"/>
  <c r="U120" i="8"/>
  <c r="U119" i="8"/>
  <c r="U118" i="8"/>
  <c r="R114" i="8"/>
  <c r="Q114" i="8"/>
  <c r="P114" i="8"/>
  <c r="O114" i="8"/>
  <c r="S114" i="8" s="1"/>
  <c r="N114" i="8"/>
  <c r="M114" i="8"/>
  <c r="L114" i="8"/>
  <c r="K114" i="8"/>
  <c r="J114" i="8"/>
  <c r="I114" i="8"/>
  <c r="H114" i="8"/>
  <c r="G114" i="8"/>
  <c r="F114" i="8"/>
  <c r="U113" i="8"/>
  <c r="U112" i="8"/>
  <c r="U111" i="8"/>
  <c r="U110" i="8"/>
  <c r="U109" i="8"/>
  <c r="U108" i="8"/>
  <c r="U107" i="8"/>
  <c r="U106" i="8"/>
  <c r="U105" i="8"/>
  <c r="U104" i="8"/>
  <c r="U103" i="8"/>
  <c r="U102" i="8"/>
  <c r="U101" i="8"/>
  <c r="U100" i="8"/>
  <c r="U99" i="8"/>
  <c r="U98" i="8"/>
  <c r="U97" i="8"/>
  <c r="U96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X88" i="8"/>
  <c r="X87" i="8"/>
  <c r="X86" i="8"/>
  <c r="X85" i="8"/>
  <c r="X84" i="8"/>
  <c r="X83" i="8"/>
  <c r="X81" i="8"/>
  <c r="X80" i="8"/>
  <c r="X78" i="8"/>
  <c r="U77" i="8"/>
  <c r="U76" i="8"/>
  <c r="R74" i="8"/>
  <c r="Q74" i="8"/>
  <c r="Q93" i="8" s="1"/>
  <c r="Q116" i="8" s="1"/>
  <c r="P74" i="8"/>
  <c r="P93" i="8" s="1"/>
  <c r="P116" i="8" s="1"/>
  <c r="O74" i="8"/>
  <c r="S74" i="8" s="1"/>
  <c r="N74" i="8"/>
  <c r="M74" i="8"/>
  <c r="L74" i="8"/>
  <c r="K74" i="8"/>
  <c r="J74" i="8"/>
  <c r="I74" i="8"/>
  <c r="I93" i="8" s="1"/>
  <c r="I116" i="8" s="1"/>
  <c r="H74" i="8"/>
  <c r="G74" i="8"/>
  <c r="F74" i="8"/>
  <c r="U73" i="8"/>
  <c r="U72" i="8"/>
  <c r="U71" i="8"/>
  <c r="U70" i="8"/>
  <c r="U69" i="8"/>
  <c r="U68" i="8"/>
  <c r="U67" i="8"/>
  <c r="U66" i="8"/>
  <c r="U65" i="8"/>
  <c r="U64" i="8"/>
  <c r="U63" i="8"/>
  <c r="R60" i="8"/>
  <c r="Q60" i="8"/>
  <c r="P60" i="8"/>
  <c r="O60" i="8"/>
  <c r="S60" i="8" s="1"/>
  <c r="N60" i="8"/>
  <c r="M60" i="8"/>
  <c r="L60" i="8"/>
  <c r="K60" i="8"/>
  <c r="J60" i="8"/>
  <c r="I60" i="8"/>
  <c r="H60" i="8"/>
  <c r="G60" i="8"/>
  <c r="F60" i="8"/>
  <c r="R57" i="8"/>
  <c r="Q57" i="8"/>
  <c r="P57" i="8"/>
  <c r="O57" i="8"/>
  <c r="S57" i="8" s="1"/>
  <c r="N57" i="8"/>
  <c r="M57" i="8"/>
  <c r="L57" i="8"/>
  <c r="K57" i="8"/>
  <c r="J57" i="8"/>
  <c r="I57" i="8"/>
  <c r="H57" i="8"/>
  <c r="G57" i="8"/>
  <c r="F57" i="8"/>
  <c r="U56" i="8"/>
  <c r="U55" i="8"/>
  <c r="U54" i="8"/>
  <c r="U53" i="8"/>
  <c r="U52" i="8"/>
  <c r="U51" i="8"/>
  <c r="U50" i="8"/>
  <c r="U49" i="8"/>
  <c r="U47" i="8"/>
  <c r="U46" i="8"/>
  <c r="U45" i="8"/>
  <c r="R42" i="8"/>
  <c r="Q42" i="8"/>
  <c r="P42" i="8"/>
  <c r="O42" i="8"/>
  <c r="S42" i="8" s="1"/>
  <c r="N42" i="8"/>
  <c r="M42" i="8"/>
  <c r="L42" i="8"/>
  <c r="K42" i="8"/>
  <c r="J42" i="8"/>
  <c r="I42" i="8"/>
  <c r="H42" i="8"/>
  <c r="G42" i="8"/>
  <c r="F42" i="8"/>
  <c r="U41" i="8"/>
  <c r="X39" i="8"/>
  <c r="X38" i="8"/>
  <c r="X37" i="8"/>
  <c r="F35" i="8"/>
  <c r="U34" i="8"/>
  <c r="R28" i="8"/>
  <c r="R30" i="8" s="1"/>
  <c r="R32" i="8" s="1"/>
  <c r="Q28" i="8"/>
  <c r="P28" i="8"/>
  <c r="O28" i="8"/>
  <c r="S28" i="8" s="1"/>
  <c r="N28" i="8"/>
  <c r="N30" i="8" s="1"/>
  <c r="M28" i="8"/>
  <c r="L28" i="8"/>
  <c r="K28" i="8"/>
  <c r="J28" i="8"/>
  <c r="J30" i="8" s="1"/>
  <c r="I28" i="8"/>
  <c r="H28" i="8"/>
  <c r="G28" i="8"/>
  <c r="F28" i="8"/>
  <c r="F30" i="8" s="1"/>
  <c r="R24" i="8"/>
  <c r="Q24" i="8"/>
  <c r="P24" i="8"/>
  <c r="O24" i="8"/>
  <c r="S24" i="8" s="1"/>
  <c r="N24" i="8"/>
  <c r="M24" i="8"/>
  <c r="L24" i="8"/>
  <c r="K24" i="8"/>
  <c r="J24" i="8"/>
  <c r="I24" i="8"/>
  <c r="H24" i="8"/>
  <c r="G24" i="8"/>
  <c r="G30" i="8" s="1"/>
  <c r="F24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X17" i="8"/>
  <c r="X16" i="8"/>
  <c r="A16" i="8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X15" i="8"/>
  <c r="R632" i="7"/>
  <c r="Q632" i="7"/>
  <c r="P632" i="7"/>
  <c r="S632" i="7" s="1"/>
  <c r="O632" i="7"/>
  <c r="N632" i="7"/>
  <c r="M632" i="7"/>
  <c r="L632" i="7"/>
  <c r="K632" i="7"/>
  <c r="J632" i="7"/>
  <c r="I632" i="7"/>
  <c r="H632" i="7"/>
  <c r="G632" i="7"/>
  <c r="F632" i="7"/>
  <c r="W631" i="7"/>
  <c r="W629" i="7"/>
  <c r="W628" i="7"/>
  <c r="W627" i="7"/>
  <c r="W625" i="7"/>
  <c r="W624" i="7"/>
  <c r="W623" i="7"/>
  <c r="W621" i="7"/>
  <c r="R619" i="7"/>
  <c r="Q619" i="7"/>
  <c r="P619" i="7"/>
  <c r="S619" i="7" s="1"/>
  <c r="O619" i="7"/>
  <c r="N619" i="7"/>
  <c r="M619" i="7"/>
  <c r="L619" i="7"/>
  <c r="K619" i="7"/>
  <c r="J619" i="7"/>
  <c r="I619" i="7"/>
  <c r="H619" i="7"/>
  <c r="G619" i="7"/>
  <c r="F619" i="7"/>
  <c r="W617" i="7"/>
  <c r="W616" i="7"/>
  <c r="W615" i="7"/>
  <c r="W613" i="7"/>
  <c r="W612" i="7"/>
  <c r="W611" i="7"/>
  <c r="W609" i="7"/>
  <c r="W608" i="7"/>
  <c r="W607" i="7"/>
  <c r="W605" i="7"/>
  <c r="W604" i="7"/>
  <c r="W603" i="7"/>
  <c r="W601" i="7"/>
  <c r="W600" i="7"/>
  <c r="W599" i="7"/>
  <c r="W597" i="7"/>
  <c r="W596" i="7"/>
  <c r="W595" i="7"/>
  <c r="W593" i="7"/>
  <c r="W592" i="7"/>
  <c r="W591" i="7"/>
  <c r="W589" i="7"/>
  <c r="W588" i="7"/>
  <c r="W587" i="7"/>
  <c r="W586" i="7"/>
  <c r="W585" i="7"/>
  <c r="W584" i="7"/>
  <c r="W583" i="7"/>
  <c r="W582" i="7"/>
  <c r="W581" i="7"/>
  <c r="W580" i="7"/>
  <c r="W579" i="7"/>
  <c r="W578" i="7"/>
  <c r="W577" i="7"/>
  <c r="W576" i="7"/>
  <c r="W575" i="7"/>
  <c r="W574" i="7"/>
  <c r="W573" i="7"/>
  <c r="W572" i="7"/>
  <c r="W571" i="7"/>
  <c r="W570" i="7"/>
  <c r="W569" i="7"/>
  <c r="W568" i="7"/>
  <c r="W567" i="7"/>
  <c r="W566" i="7"/>
  <c r="W565" i="7"/>
  <c r="W564" i="7"/>
  <c r="W563" i="7"/>
  <c r="W562" i="7"/>
  <c r="W561" i="7"/>
  <c r="W560" i="7"/>
  <c r="W559" i="7"/>
  <c r="W558" i="7"/>
  <c r="W557" i="7"/>
  <c r="W556" i="7"/>
  <c r="W555" i="7"/>
  <c r="W553" i="7"/>
  <c r="R551" i="7"/>
  <c r="Q551" i="7"/>
  <c r="P551" i="7"/>
  <c r="S551" i="7" s="1"/>
  <c r="O551" i="7"/>
  <c r="N551" i="7"/>
  <c r="M551" i="7"/>
  <c r="L551" i="7"/>
  <c r="K551" i="7"/>
  <c r="J551" i="7"/>
  <c r="I551" i="7"/>
  <c r="H551" i="7"/>
  <c r="G551" i="7"/>
  <c r="F551" i="7"/>
  <c r="V550" i="7"/>
  <c r="V549" i="7"/>
  <c r="V548" i="7"/>
  <c r="V547" i="7"/>
  <c r="V546" i="7"/>
  <c r="V545" i="7"/>
  <c r="V544" i="7"/>
  <c r="X543" i="7"/>
  <c r="X542" i="7"/>
  <c r="X541" i="7"/>
  <c r="X540" i="7"/>
  <c r="X539" i="7"/>
  <c r="X538" i="7"/>
  <c r="X537" i="7"/>
  <c r="X536" i="7"/>
  <c r="X535" i="7"/>
  <c r="X534" i="7"/>
  <c r="X533" i="7"/>
  <c r="X532" i="7"/>
  <c r="X531" i="7"/>
  <c r="R528" i="7"/>
  <c r="Q528" i="7"/>
  <c r="P528" i="7"/>
  <c r="S528" i="7" s="1"/>
  <c r="O528" i="7"/>
  <c r="N528" i="7"/>
  <c r="M528" i="7"/>
  <c r="L528" i="7"/>
  <c r="K528" i="7"/>
  <c r="J528" i="7"/>
  <c r="I528" i="7"/>
  <c r="H528" i="7"/>
  <c r="G528" i="7"/>
  <c r="F528" i="7"/>
  <c r="X527" i="7"/>
  <c r="V526" i="7"/>
  <c r="V525" i="7"/>
  <c r="X524" i="7"/>
  <c r="X523" i="7"/>
  <c r="X521" i="7"/>
  <c r="X520" i="7"/>
  <c r="X519" i="7"/>
  <c r="X517" i="7"/>
  <c r="X515" i="7"/>
  <c r="V513" i="7"/>
  <c r="V512" i="7"/>
  <c r="V511" i="7"/>
  <c r="V510" i="7"/>
  <c r="V509" i="7"/>
  <c r="X508" i="7"/>
  <c r="X507" i="7"/>
  <c r="X506" i="7"/>
  <c r="X505" i="7"/>
  <c r="X504" i="7"/>
  <c r="X502" i="7"/>
  <c r="V501" i="7"/>
  <c r="V500" i="7"/>
  <c r="V499" i="7"/>
  <c r="V498" i="7"/>
  <c r="V497" i="7"/>
  <c r="V496" i="7"/>
  <c r="R494" i="7"/>
  <c r="Q494" i="7"/>
  <c r="P494" i="7"/>
  <c r="S494" i="7" s="1"/>
  <c r="O494" i="7"/>
  <c r="N494" i="7"/>
  <c r="M494" i="7"/>
  <c r="L494" i="7"/>
  <c r="K494" i="7"/>
  <c r="J494" i="7"/>
  <c r="I494" i="7"/>
  <c r="H494" i="7"/>
  <c r="G494" i="7"/>
  <c r="F494" i="7"/>
  <c r="X493" i="7"/>
  <c r="X492" i="7"/>
  <c r="X491" i="7"/>
  <c r="X490" i="7"/>
  <c r="X489" i="7"/>
  <c r="X488" i="7"/>
  <c r="X487" i="7"/>
  <c r="X486" i="7"/>
  <c r="X485" i="7"/>
  <c r="X484" i="7"/>
  <c r="X483" i="7"/>
  <c r="X482" i="7"/>
  <c r="X481" i="7"/>
  <c r="X480" i="7"/>
  <c r="X479" i="7"/>
  <c r="V478" i="7"/>
  <c r="V477" i="7"/>
  <c r="V476" i="7"/>
  <c r="V475" i="7"/>
  <c r="V474" i="7"/>
  <c r="V473" i="7"/>
  <c r="V472" i="7"/>
  <c r="V471" i="7"/>
  <c r="V470" i="7"/>
  <c r="V469" i="7"/>
  <c r="V468" i="7"/>
  <c r="V467" i="7"/>
  <c r="V466" i="7"/>
  <c r="V465" i="7"/>
  <c r="V464" i="7"/>
  <c r="V463" i="7"/>
  <c r="V462" i="7"/>
  <c r="V461" i="7"/>
  <c r="V460" i="7"/>
  <c r="V459" i="7"/>
  <c r="V458" i="7"/>
  <c r="V457" i="7"/>
  <c r="V456" i="7"/>
  <c r="V455" i="7"/>
  <c r="V454" i="7"/>
  <c r="V453" i="7"/>
  <c r="V452" i="7"/>
  <c r="V451" i="7"/>
  <c r="V450" i="7"/>
  <c r="V449" i="7"/>
  <c r="V448" i="7"/>
  <c r="V447" i="7"/>
  <c r="V446" i="7"/>
  <c r="V445" i="7"/>
  <c r="V444" i="7"/>
  <c r="V443" i="7"/>
  <c r="X442" i="7"/>
  <c r="X441" i="7"/>
  <c r="W440" i="7"/>
  <c r="V439" i="7"/>
  <c r="V436" i="7"/>
  <c r="V435" i="7"/>
  <c r="V434" i="7"/>
  <c r="V433" i="7"/>
  <c r="V432" i="7"/>
  <c r="V431" i="7"/>
  <c r="V430" i="7"/>
  <c r="V429" i="7"/>
  <c r="V428" i="7"/>
  <c r="V427" i="7"/>
  <c r="V426" i="7"/>
  <c r="V425" i="7"/>
  <c r="V424" i="7"/>
  <c r="V423" i="7"/>
  <c r="V422" i="7"/>
  <c r="V421" i="7"/>
  <c r="V420" i="7"/>
  <c r="V418" i="7"/>
  <c r="I416" i="7"/>
  <c r="R414" i="7"/>
  <c r="Q414" i="7"/>
  <c r="P414" i="7"/>
  <c r="S414" i="7" s="1"/>
  <c r="O414" i="7"/>
  <c r="N414" i="7"/>
  <c r="M414" i="7"/>
  <c r="L414" i="7"/>
  <c r="K414" i="7"/>
  <c r="J414" i="7"/>
  <c r="I414" i="7"/>
  <c r="H414" i="7"/>
  <c r="G414" i="7"/>
  <c r="F414" i="7"/>
  <c r="V413" i="7"/>
  <c r="V412" i="7"/>
  <c r="V411" i="7"/>
  <c r="R408" i="7"/>
  <c r="Q408" i="7"/>
  <c r="Q416" i="7" s="1"/>
  <c r="P408" i="7"/>
  <c r="O408" i="7"/>
  <c r="O416" i="7" s="1"/>
  <c r="N408" i="7"/>
  <c r="M408" i="7"/>
  <c r="M416" i="7" s="1"/>
  <c r="L408" i="7"/>
  <c r="L416" i="7" s="1"/>
  <c r="K408" i="7"/>
  <c r="K416" i="7" s="1"/>
  <c r="J408" i="7"/>
  <c r="I408" i="7"/>
  <c r="H408" i="7"/>
  <c r="H416" i="7" s="1"/>
  <c r="G408" i="7"/>
  <c r="G416" i="7" s="1"/>
  <c r="F408" i="7"/>
  <c r="X407" i="7"/>
  <c r="X405" i="7"/>
  <c r="X404" i="7"/>
  <c r="X403" i="7"/>
  <c r="X402" i="7"/>
  <c r="X401" i="7"/>
  <c r="V398" i="7"/>
  <c r="V397" i="7"/>
  <c r="V396" i="7"/>
  <c r="V395" i="7"/>
  <c r="V394" i="7"/>
  <c r="V393" i="7"/>
  <c r="V392" i="7"/>
  <c r="V391" i="7"/>
  <c r="V390" i="7"/>
  <c r="V389" i="7"/>
  <c r="V388" i="7"/>
  <c r="V387" i="7"/>
  <c r="V386" i="7"/>
  <c r="W383" i="7"/>
  <c r="R381" i="7"/>
  <c r="Q381" i="7"/>
  <c r="P381" i="7"/>
  <c r="S381" i="7" s="1"/>
  <c r="O381" i="7"/>
  <c r="N381" i="7"/>
  <c r="M381" i="7"/>
  <c r="L381" i="7"/>
  <c r="K381" i="7"/>
  <c r="J381" i="7"/>
  <c r="I381" i="7"/>
  <c r="H381" i="7"/>
  <c r="G381" i="7"/>
  <c r="F381" i="7"/>
  <c r="W380" i="7"/>
  <c r="W379" i="7"/>
  <c r="W378" i="7"/>
  <c r="W377" i="7"/>
  <c r="W375" i="7"/>
  <c r="W374" i="7"/>
  <c r="W373" i="7"/>
  <c r="W371" i="7"/>
  <c r="W370" i="7"/>
  <c r="W369" i="7"/>
  <c r="R366" i="7"/>
  <c r="Q366" i="7"/>
  <c r="P366" i="7"/>
  <c r="S366" i="7" s="1"/>
  <c r="O366" i="7"/>
  <c r="N366" i="7"/>
  <c r="M366" i="7"/>
  <c r="L366" i="7"/>
  <c r="K366" i="7"/>
  <c r="J366" i="7"/>
  <c r="I366" i="7"/>
  <c r="H366" i="7"/>
  <c r="G366" i="7"/>
  <c r="F366" i="7"/>
  <c r="W365" i="7"/>
  <c r="W363" i="7"/>
  <c r="W362" i="7"/>
  <c r="W361" i="7"/>
  <c r="W359" i="7"/>
  <c r="W358" i="7"/>
  <c r="W357" i="7"/>
  <c r="R352" i="7"/>
  <c r="Q352" i="7"/>
  <c r="P352" i="7"/>
  <c r="S352" i="7" s="1"/>
  <c r="O352" i="7"/>
  <c r="N352" i="7"/>
  <c r="M352" i="7"/>
  <c r="L352" i="7"/>
  <c r="K352" i="7"/>
  <c r="J352" i="7"/>
  <c r="I352" i="7"/>
  <c r="H352" i="7"/>
  <c r="G352" i="7"/>
  <c r="F352" i="7"/>
  <c r="W351" i="7"/>
  <c r="R349" i="7"/>
  <c r="Q349" i="7"/>
  <c r="P349" i="7"/>
  <c r="S349" i="7" s="1"/>
  <c r="O349" i="7"/>
  <c r="N349" i="7"/>
  <c r="M349" i="7"/>
  <c r="L349" i="7"/>
  <c r="K349" i="7"/>
  <c r="J349" i="7"/>
  <c r="I349" i="7"/>
  <c r="H349" i="7"/>
  <c r="G349" i="7"/>
  <c r="F349" i="7"/>
  <c r="W348" i="7"/>
  <c r="W347" i="7"/>
  <c r="W346" i="7"/>
  <c r="W344" i="7"/>
  <c r="W343" i="7"/>
  <c r="W342" i="7"/>
  <c r="W340" i="7"/>
  <c r="W339" i="7"/>
  <c r="R336" i="7"/>
  <c r="Q336" i="7"/>
  <c r="P336" i="7"/>
  <c r="S336" i="7" s="1"/>
  <c r="O336" i="7"/>
  <c r="N336" i="7"/>
  <c r="M336" i="7"/>
  <c r="L336" i="7"/>
  <c r="K336" i="7"/>
  <c r="J336" i="7"/>
  <c r="I336" i="7"/>
  <c r="H336" i="7"/>
  <c r="G336" i="7"/>
  <c r="F336" i="7"/>
  <c r="W335" i="7"/>
  <c r="W333" i="7"/>
  <c r="W332" i="7"/>
  <c r="W331" i="7"/>
  <c r="W329" i="7"/>
  <c r="W328" i="7"/>
  <c r="W327" i="7"/>
  <c r="W325" i="7"/>
  <c r="W324" i="7"/>
  <c r="W323" i="7"/>
  <c r="W321" i="7"/>
  <c r="W320" i="7"/>
  <c r="W319" i="7"/>
  <c r="W317" i="7"/>
  <c r="W316" i="7"/>
  <c r="W315" i="7"/>
  <c r="R313" i="7"/>
  <c r="Q313" i="7"/>
  <c r="P313" i="7"/>
  <c r="S313" i="7" s="1"/>
  <c r="O313" i="7"/>
  <c r="N313" i="7"/>
  <c r="M313" i="7"/>
  <c r="L313" i="7"/>
  <c r="K313" i="7"/>
  <c r="J313" i="7"/>
  <c r="I313" i="7"/>
  <c r="H313" i="7"/>
  <c r="G313" i="7"/>
  <c r="F313" i="7"/>
  <c r="W312" i="7"/>
  <c r="W311" i="7"/>
  <c r="W309" i="7"/>
  <c r="W308" i="7"/>
  <c r="W307" i="7"/>
  <c r="W305" i="7"/>
  <c r="W304" i="7"/>
  <c r="W303" i="7"/>
  <c r="R299" i="7"/>
  <c r="Q299" i="7"/>
  <c r="P299" i="7"/>
  <c r="S299" i="7" s="1"/>
  <c r="O299" i="7"/>
  <c r="N299" i="7"/>
  <c r="M299" i="7"/>
  <c r="L299" i="7"/>
  <c r="K299" i="7"/>
  <c r="J299" i="7"/>
  <c r="I299" i="7"/>
  <c r="H299" i="7"/>
  <c r="G299" i="7"/>
  <c r="F299" i="7"/>
  <c r="W298" i="7"/>
  <c r="W297" i="7"/>
  <c r="R294" i="7"/>
  <c r="Q294" i="7"/>
  <c r="P294" i="7"/>
  <c r="S294" i="7" s="1"/>
  <c r="O294" i="7"/>
  <c r="N294" i="7"/>
  <c r="M294" i="7"/>
  <c r="L294" i="7"/>
  <c r="K294" i="7"/>
  <c r="J294" i="7"/>
  <c r="I294" i="7"/>
  <c r="H294" i="7"/>
  <c r="G294" i="7"/>
  <c r="F294" i="7"/>
  <c r="W293" i="7"/>
  <c r="W291" i="7"/>
  <c r="W290" i="7"/>
  <c r="W289" i="7"/>
  <c r="W287" i="7"/>
  <c r="W286" i="7"/>
  <c r="W285" i="7"/>
  <c r="W283" i="7"/>
  <c r="W282" i="7"/>
  <c r="W281" i="7"/>
  <c r="W279" i="7"/>
  <c r="W278" i="7"/>
  <c r="W277" i="7"/>
  <c r="R274" i="7"/>
  <c r="Q274" i="7"/>
  <c r="P274" i="7"/>
  <c r="S274" i="7" s="1"/>
  <c r="O274" i="7"/>
  <c r="N274" i="7"/>
  <c r="M274" i="7"/>
  <c r="L274" i="7"/>
  <c r="K274" i="7"/>
  <c r="J274" i="7"/>
  <c r="I274" i="7"/>
  <c r="H274" i="7"/>
  <c r="G274" i="7"/>
  <c r="F274" i="7"/>
  <c r="W273" i="7"/>
  <c r="W271" i="7"/>
  <c r="R268" i="7"/>
  <c r="Q268" i="7"/>
  <c r="P268" i="7"/>
  <c r="S268" i="7" s="1"/>
  <c r="O268" i="7"/>
  <c r="N268" i="7"/>
  <c r="M268" i="7"/>
  <c r="L268" i="7"/>
  <c r="K268" i="7"/>
  <c r="J268" i="7"/>
  <c r="I268" i="7"/>
  <c r="H268" i="7"/>
  <c r="G268" i="7"/>
  <c r="F268" i="7"/>
  <c r="X267" i="7"/>
  <c r="X266" i="7"/>
  <c r="X265" i="7"/>
  <c r="X264" i="7"/>
  <c r="X263" i="7"/>
  <c r="X262" i="7"/>
  <c r="X261" i="7"/>
  <c r="X260" i="7"/>
  <c r="X259" i="7"/>
  <c r="X258" i="7"/>
  <c r="X257" i="7"/>
  <c r="X256" i="7"/>
  <c r="X255" i="7"/>
  <c r="X254" i="7"/>
  <c r="U252" i="7"/>
  <c r="X251" i="7"/>
  <c r="U250" i="7"/>
  <c r="U249" i="7"/>
  <c r="X247" i="7"/>
  <c r="X246" i="7"/>
  <c r="X245" i="7"/>
  <c r="U244" i="7"/>
  <c r="U243" i="7"/>
  <c r="U242" i="7"/>
  <c r="U241" i="7"/>
  <c r="U240" i="7"/>
  <c r="U239" i="7"/>
  <c r="U238" i="7"/>
  <c r="U237" i="7"/>
  <c r="U236" i="7"/>
  <c r="U235" i="7"/>
  <c r="U234" i="7"/>
  <c r="U233" i="7"/>
  <c r="U232" i="7"/>
  <c r="U231" i="7"/>
  <c r="U230" i="7"/>
  <c r="U229" i="7"/>
  <c r="U228" i="7"/>
  <c r="U227" i="7"/>
  <c r="U226" i="7"/>
  <c r="U225" i="7"/>
  <c r="U224" i="7"/>
  <c r="U223" i="7"/>
  <c r="U222" i="7"/>
  <c r="U221" i="7"/>
  <c r="U220" i="7"/>
  <c r="U219" i="7"/>
  <c r="U218" i="7"/>
  <c r="U217" i="7"/>
  <c r="U216" i="7"/>
  <c r="U215" i="7"/>
  <c r="U214" i="7"/>
  <c r="U213" i="7"/>
  <c r="U212" i="7"/>
  <c r="R209" i="7"/>
  <c r="Q209" i="7"/>
  <c r="P209" i="7"/>
  <c r="S209" i="7" s="1"/>
  <c r="O209" i="7"/>
  <c r="N209" i="7"/>
  <c r="M209" i="7"/>
  <c r="L209" i="7"/>
  <c r="K209" i="7"/>
  <c r="J209" i="7"/>
  <c r="I209" i="7"/>
  <c r="H209" i="7"/>
  <c r="G209" i="7"/>
  <c r="F209" i="7"/>
  <c r="W208" i="7"/>
  <c r="R206" i="7"/>
  <c r="Q206" i="7"/>
  <c r="P206" i="7"/>
  <c r="S206" i="7" s="1"/>
  <c r="O206" i="7"/>
  <c r="N206" i="7"/>
  <c r="M206" i="7"/>
  <c r="L206" i="7"/>
  <c r="K206" i="7"/>
  <c r="J206" i="7"/>
  <c r="I206" i="7"/>
  <c r="H206" i="7"/>
  <c r="G206" i="7"/>
  <c r="F206" i="7"/>
  <c r="W205" i="7"/>
  <c r="W204" i="7"/>
  <c r="W203" i="7"/>
  <c r="W202" i="7"/>
  <c r="W201" i="7"/>
  <c r="W200" i="7"/>
  <c r="W199" i="7"/>
  <c r="W198" i="7"/>
  <c r="W197" i="7"/>
  <c r="W196" i="7"/>
  <c r="W195" i="7"/>
  <c r="W194" i="7"/>
  <c r="X191" i="7"/>
  <c r="X190" i="7"/>
  <c r="U189" i="7"/>
  <c r="X188" i="7"/>
  <c r="X187" i="7"/>
  <c r="U186" i="7"/>
  <c r="U185" i="7"/>
  <c r="X184" i="7"/>
  <c r="X183" i="7"/>
  <c r="X182" i="7"/>
  <c r="X181" i="7"/>
  <c r="X180" i="7"/>
  <c r="U179" i="7"/>
  <c r="U178" i="7"/>
  <c r="X177" i="7"/>
  <c r="X176" i="7"/>
  <c r="X175" i="7"/>
  <c r="X174" i="7"/>
  <c r="R172" i="7"/>
  <c r="Q172" i="7"/>
  <c r="P172" i="7"/>
  <c r="S172" i="7" s="1"/>
  <c r="O172" i="7"/>
  <c r="N172" i="7"/>
  <c r="M172" i="7"/>
  <c r="L172" i="7"/>
  <c r="K172" i="7"/>
  <c r="J172" i="7"/>
  <c r="I172" i="7"/>
  <c r="H172" i="7"/>
  <c r="G172" i="7"/>
  <c r="F172" i="7"/>
  <c r="U171" i="7"/>
  <c r="U170" i="7"/>
  <c r="U169" i="7"/>
  <c r="U168" i="7"/>
  <c r="U167" i="7"/>
  <c r="U166" i="7"/>
  <c r="U165" i="7"/>
  <c r="U164" i="7"/>
  <c r="U162" i="7"/>
  <c r="R160" i="7"/>
  <c r="Q160" i="7"/>
  <c r="P160" i="7"/>
  <c r="S160" i="7" s="1"/>
  <c r="O160" i="7"/>
  <c r="N160" i="7"/>
  <c r="M160" i="7"/>
  <c r="L160" i="7"/>
  <c r="K160" i="7"/>
  <c r="J160" i="7"/>
  <c r="I160" i="7"/>
  <c r="H160" i="7"/>
  <c r="G160" i="7"/>
  <c r="F160" i="7"/>
  <c r="U159" i="7"/>
  <c r="U158" i="7"/>
  <c r="U157" i="7"/>
  <c r="U156" i="7"/>
  <c r="U155" i="7"/>
  <c r="U154" i="7"/>
  <c r="U153" i="7"/>
  <c r="U152" i="7"/>
  <c r="U151" i="7"/>
  <c r="U150" i="7"/>
  <c r="U149" i="7"/>
  <c r="U148" i="7"/>
  <c r="U147" i="7"/>
  <c r="U146" i="7"/>
  <c r="U144" i="7"/>
  <c r="R142" i="7"/>
  <c r="Q142" i="7"/>
  <c r="P142" i="7"/>
  <c r="S142" i="7" s="1"/>
  <c r="O142" i="7"/>
  <c r="N142" i="7"/>
  <c r="M142" i="7"/>
  <c r="L142" i="7"/>
  <c r="K142" i="7"/>
  <c r="J142" i="7"/>
  <c r="I142" i="7"/>
  <c r="H142" i="7"/>
  <c r="G142" i="7"/>
  <c r="F142" i="7"/>
  <c r="U141" i="7"/>
  <c r="U140" i="7"/>
  <c r="U139" i="7"/>
  <c r="U138" i="7"/>
  <c r="U137" i="7"/>
  <c r="U136" i="7"/>
  <c r="U135" i="7"/>
  <c r="U134" i="7"/>
  <c r="U133" i="7"/>
  <c r="U132" i="7"/>
  <c r="U131" i="7"/>
  <c r="U130" i="7"/>
  <c r="U129" i="7"/>
  <c r="U128" i="7"/>
  <c r="U127" i="7"/>
  <c r="U126" i="7"/>
  <c r="U125" i="7"/>
  <c r="U124" i="7"/>
  <c r="U123" i="7"/>
  <c r="U122" i="7"/>
  <c r="U121" i="7"/>
  <c r="U120" i="7"/>
  <c r="U119" i="7"/>
  <c r="U118" i="7"/>
  <c r="R114" i="7"/>
  <c r="Q114" i="7"/>
  <c r="P114" i="7"/>
  <c r="S114" i="7" s="1"/>
  <c r="O114" i="7"/>
  <c r="N114" i="7"/>
  <c r="M114" i="7"/>
  <c r="L114" i="7"/>
  <c r="K114" i="7"/>
  <c r="J114" i="7"/>
  <c r="I114" i="7"/>
  <c r="H114" i="7"/>
  <c r="G114" i="7"/>
  <c r="F114" i="7"/>
  <c r="U113" i="7"/>
  <c r="U112" i="7"/>
  <c r="U111" i="7"/>
  <c r="U110" i="7"/>
  <c r="U109" i="7"/>
  <c r="U108" i="7"/>
  <c r="U107" i="7"/>
  <c r="U106" i="7"/>
  <c r="U105" i="7"/>
  <c r="U104" i="7"/>
  <c r="U103" i="7"/>
  <c r="U102" i="7"/>
  <c r="U101" i="7"/>
  <c r="U100" i="7"/>
  <c r="U99" i="7"/>
  <c r="U98" i="7"/>
  <c r="U97" i="7"/>
  <c r="U96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X88" i="7"/>
  <c r="X86" i="7"/>
  <c r="X84" i="7"/>
  <c r="X82" i="7"/>
  <c r="X80" i="7"/>
  <c r="X78" i="7"/>
  <c r="U77" i="7"/>
  <c r="U76" i="7"/>
  <c r="R74" i="7"/>
  <c r="Q74" i="7"/>
  <c r="Q93" i="7" s="1"/>
  <c r="Q116" i="7" s="1"/>
  <c r="P74" i="7"/>
  <c r="S74" i="7" s="1"/>
  <c r="O74" i="7"/>
  <c r="O93" i="7" s="1"/>
  <c r="O116" i="7" s="1"/>
  <c r="N74" i="7"/>
  <c r="M74" i="7"/>
  <c r="M93" i="7" s="1"/>
  <c r="M116" i="7" s="1"/>
  <c r="L74" i="7"/>
  <c r="K74" i="7"/>
  <c r="K93" i="7" s="1"/>
  <c r="K116" i="7" s="1"/>
  <c r="J74" i="7"/>
  <c r="I74" i="7"/>
  <c r="I93" i="7" s="1"/>
  <c r="I116" i="7" s="1"/>
  <c r="H74" i="7"/>
  <c r="G74" i="7"/>
  <c r="G93" i="7" s="1"/>
  <c r="G116" i="7" s="1"/>
  <c r="F74" i="7"/>
  <c r="U73" i="7"/>
  <c r="U72" i="7"/>
  <c r="U71" i="7"/>
  <c r="U70" i="7"/>
  <c r="U69" i="7"/>
  <c r="U68" i="7"/>
  <c r="U67" i="7"/>
  <c r="U66" i="7"/>
  <c r="U65" i="7"/>
  <c r="U64" i="7"/>
  <c r="U63" i="7"/>
  <c r="U62" i="7"/>
  <c r="R60" i="7"/>
  <c r="Q60" i="7"/>
  <c r="P60" i="7"/>
  <c r="S60" i="7" s="1"/>
  <c r="O60" i="7"/>
  <c r="N60" i="7"/>
  <c r="M60" i="7"/>
  <c r="L60" i="7"/>
  <c r="K60" i="7"/>
  <c r="J60" i="7"/>
  <c r="I60" i="7"/>
  <c r="H60" i="7"/>
  <c r="G60" i="7"/>
  <c r="F60" i="7"/>
  <c r="R57" i="7"/>
  <c r="Q57" i="7"/>
  <c r="P57" i="7"/>
  <c r="S57" i="7" s="1"/>
  <c r="O57" i="7"/>
  <c r="N57" i="7"/>
  <c r="M57" i="7"/>
  <c r="L57" i="7"/>
  <c r="K57" i="7"/>
  <c r="J57" i="7"/>
  <c r="I57" i="7"/>
  <c r="H57" i="7"/>
  <c r="G57" i="7"/>
  <c r="F57" i="7"/>
  <c r="U56" i="7"/>
  <c r="U55" i="7"/>
  <c r="U54" i="7"/>
  <c r="U53" i="7"/>
  <c r="U52" i="7"/>
  <c r="U51" i="7"/>
  <c r="U50" i="7"/>
  <c r="U49" i="7"/>
  <c r="U48" i="7"/>
  <c r="X48" i="7" s="1"/>
  <c r="U47" i="7"/>
  <c r="U46" i="7"/>
  <c r="U45" i="7"/>
  <c r="U44" i="7"/>
  <c r="R42" i="7"/>
  <c r="Q42" i="7"/>
  <c r="P42" i="7"/>
  <c r="S42" i="7" s="1"/>
  <c r="O42" i="7"/>
  <c r="N42" i="7"/>
  <c r="M42" i="7"/>
  <c r="L42" i="7"/>
  <c r="K42" i="7"/>
  <c r="J42" i="7"/>
  <c r="I42" i="7"/>
  <c r="H42" i="7"/>
  <c r="G42" i="7"/>
  <c r="F42" i="7"/>
  <c r="X40" i="7"/>
  <c r="X38" i="7"/>
  <c r="F35" i="7"/>
  <c r="U34" i="7"/>
  <c r="R28" i="7"/>
  <c r="R30" i="7" s="1"/>
  <c r="Q28" i="7"/>
  <c r="P28" i="7"/>
  <c r="O28" i="7"/>
  <c r="N28" i="7"/>
  <c r="N30" i="7" s="1"/>
  <c r="M28" i="7"/>
  <c r="M30" i="7" s="1"/>
  <c r="L28" i="7"/>
  <c r="K28" i="7"/>
  <c r="J28" i="7"/>
  <c r="J30" i="7" s="1"/>
  <c r="I28" i="7"/>
  <c r="H28" i="7"/>
  <c r="G28" i="7"/>
  <c r="F28" i="7"/>
  <c r="F30" i="7" s="1"/>
  <c r="R24" i="7"/>
  <c r="Q24" i="7"/>
  <c r="Q30" i="7" s="1"/>
  <c r="P24" i="7"/>
  <c r="S24" i="7" s="1"/>
  <c r="O24" i="7"/>
  <c r="N24" i="7"/>
  <c r="M24" i="7"/>
  <c r="L24" i="7"/>
  <c r="K24" i="7"/>
  <c r="J24" i="7"/>
  <c r="I24" i="7"/>
  <c r="H24" i="7"/>
  <c r="G24" i="7"/>
  <c r="F24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X17" i="7"/>
  <c r="X16" i="7"/>
  <c r="A16" i="7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X15" i="7"/>
  <c r="R632" i="3"/>
  <c r="Q632" i="3"/>
  <c r="P632" i="3"/>
  <c r="O632" i="3"/>
  <c r="N632" i="3"/>
  <c r="M632" i="3"/>
  <c r="L632" i="3"/>
  <c r="K632" i="3"/>
  <c r="J632" i="3"/>
  <c r="I632" i="3"/>
  <c r="H632" i="3"/>
  <c r="G632" i="3"/>
  <c r="F632" i="3"/>
  <c r="S631" i="3"/>
  <c r="W630" i="3"/>
  <c r="S630" i="3"/>
  <c r="S629" i="3"/>
  <c r="W629" i="3" s="1"/>
  <c r="W628" i="3"/>
  <c r="S628" i="3"/>
  <c r="S627" i="3"/>
  <c r="S626" i="3"/>
  <c r="W625" i="3"/>
  <c r="S625" i="3"/>
  <c r="W624" i="3"/>
  <c r="S624" i="3"/>
  <c r="S623" i="3"/>
  <c r="S622" i="3"/>
  <c r="W621" i="3"/>
  <c r="S621" i="3"/>
  <c r="R619" i="3"/>
  <c r="Q619" i="3"/>
  <c r="P619" i="3"/>
  <c r="O619" i="3"/>
  <c r="N619" i="3"/>
  <c r="M619" i="3"/>
  <c r="L619" i="3"/>
  <c r="K619" i="3"/>
  <c r="J619" i="3"/>
  <c r="I619" i="3"/>
  <c r="H619" i="3"/>
  <c r="G619" i="3"/>
  <c r="F619" i="3"/>
  <c r="S618" i="3"/>
  <c r="S617" i="3"/>
  <c r="W617" i="3" s="1"/>
  <c r="S616" i="3"/>
  <c r="W616" i="3" s="1"/>
  <c r="S615" i="3"/>
  <c r="W614" i="3"/>
  <c r="S614" i="3"/>
  <c r="S613" i="3"/>
  <c r="W613" i="3" s="1"/>
  <c r="W612" i="3"/>
  <c r="S612" i="3"/>
  <c r="S611" i="3"/>
  <c r="S610" i="3"/>
  <c r="S609" i="3"/>
  <c r="W609" i="3" s="1"/>
  <c r="S608" i="3"/>
  <c r="W608" i="3" s="1"/>
  <c r="S607" i="3"/>
  <c r="W606" i="3"/>
  <c r="S606" i="3"/>
  <c r="S605" i="3"/>
  <c r="W605" i="3" s="1"/>
  <c r="W604" i="3"/>
  <c r="S604" i="3"/>
  <c r="S603" i="3"/>
  <c r="S602" i="3"/>
  <c r="W601" i="3"/>
  <c r="S601" i="3"/>
  <c r="S600" i="3"/>
  <c r="S599" i="3"/>
  <c r="S598" i="3"/>
  <c r="S597" i="3"/>
  <c r="W597" i="3" s="1"/>
  <c r="S596" i="3"/>
  <c r="W596" i="3" s="1"/>
  <c r="S595" i="3"/>
  <c r="S594" i="3"/>
  <c r="W593" i="3"/>
  <c r="S593" i="3"/>
  <c r="S592" i="3"/>
  <c r="S591" i="3"/>
  <c r="S590" i="3"/>
  <c r="S589" i="3"/>
  <c r="W589" i="3" s="1"/>
  <c r="S588" i="3"/>
  <c r="W588" i="3" s="1"/>
  <c r="S587" i="3"/>
  <c r="S586" i="3"/>
  <c r="S585" i="3"/>
  <c r="W585" i="3" s="1"/>
  <c r="S584" i="3"/>
  <c r="W584" i="3" s="1"/>
  <c r="S583" i="3"/>
  <c r="S582" i="3"/>
  <c r="S581" i="3"/>
  <c r="W581" i="3" s="1"/>
  <c r="S580" i="3"/>
  <c r="W580" i="3" s="1"/>
  <c r="S579" i="3"/>
  <c r="W578" i="3"/>
  <c r="S578" i="3"/>
  <c r="S577" i="3"/>
  <c r="W577" i="3" s="1"/>
  <c r="W576" i="3"/>
  <c r="S576" i="3"/>
  <c r="S575" i="3"/>
  <c r="S574" i="3"/>
  <c r="S573" i="3"/>
  <c r="W573" i="3" s="1"/>
  <c r="S572" i="3"/>
  <c r="W572" i="3" s="1"/>
  <c r="S571" i="3"/>
  <c r="S570" i="3"/>
  <c r="S569" i="3"/>
  <c r="W569" i="3" s="1"/>
  <c r="S568" i="3"/>
  <c r="W568" i="3" s="1"/>
  <c r="S567" i="3"/>
  <c r="S566" i="3"/>
  <c r="S565" i="3"/>
  <c r="W565" i="3" s="1"/>
  <c r="S564" i="3"/>
  <c r="W564" i="3" s="1"/>
  <c r="S563" i="3"/>
  <c r="W562" i="3"/>
  <c r="S562" i="3"/>
  <c r="W561" i="3"/>
  <c r="S561" i="3"/>
  <c r="W560" i="3"/>
  <c r="S560" i="3"/>
  <c r="S559" i="3"/>
  <c r="S558" i="3"/>
  <c r="W557" i="3"/>
  <c r="S557" i="3"/>
  <c r="W556" i="3"/>
  <c r="S556" i="3"/>
  <c r="S555" i="3"/>
  <c r="S554" i="3"/>
  <c r="S553" i="3"/>
  <c r="W553" i="3" s="1"/>
  <c r="R551" i="3"/>
  <c r="Q551" i="3"/>
  <c r="P551" i="3"/>
  <c r="O551" i="3"/>
  <c r="N551" i="3"/>
  <c r="M551" i="3"/>
  <c r="L551" i="3"/>
  <c r="K551" i="3"/>
  <c r="J551" i="3"/>
  <c r="I551" i="3"/>
  <c r="H551" i="3"/>
  <c r="G551" i="3"/>
  <c r="F551" i="3"/>
  <c r="S550" i="3"/>
  <c r="V550" i="3" s="1"/>
  <c r="S549" i="3"/>
  <c r="V549" i="3" s="1"/>
  <c r="S548" i="3"/>
  <c r="V548" i="3" s="1"/>
  <c r="S547" i="3"/>
  <c r="V547" i="3" s="1"/>
  <c r="V546" i="3"/>
  <c r="S546" i="3"/>
  <c r="S545" i="3"/>
  <c r="V545" i="3" s="1"/>
  <c r="S544" i="3"/>
  <c r="V544" i="3" s="1"/>
  <c r="S543" i="3"/>
  <c r="X543" i="3" s="1"/>
  <c r="S542" i="3"/>
  <c r="S541" i="3"/>
  <c r="S540" i="3"/>
  <c r="X540" i="3" s="1"/>
  <c r="S539" i="3"/>
  <c r="X539" i="3" s="1"/>
  <c r="X538" i="3"/>
  <c r="S538" i="3"/>
  <c r="S537" i="3"/>
  <c r="X537" i="3" s="1"/>
  <c r="S536" i="3"/>
  <c r="X536" i="3" s="1"/>
  <c r="S535" i="3"/>
  <c r="X535" i="3" s="1"/>
  <c r="S534" i="3"/>
  <c r="S533" i="3"/>
  <c r="X532" i="3"/>
  <c r="S532" i="3"/>
  <c r="S531" i="3"/>
  <c r="X531" i="3" s="1"/>
  <c r="S530" i="3"/>
  <c r="R528" i="3"/>
  <c r="Q528" i="3"/>
  <c r="P528" i="3"/>
  <c r="O528" i="3"/>
  <c r="N528" i="3"/>
  <c r="M528" i="3"/>
  <c r="L528" i="3"/>
  <c r="K528" i="3"/>
  <c r="J528" i="3"/>
  <c r="I528" i="3"/>
  <c r="H528" i="3"/>
  <c r="G528" i="3"/>
  <c r="F528" i="3"/>
  <c r="S527" i="3"/>
  <c r="S526" i="3"/>
  <c r="V526" i="3" s="1"/>
  <c r="S525" i="3"/>
  <c r="V525" i="3" s="1"/>
  <c r="S524" i="3"/>
  <c r="S523" i="3"/>
  <c r="S522" i="3"/>
  <c r="X522" i="3" s="1"/>
  <c r="S521" i="3"/>
  <c r="X521" i="3" s="1"/>
  <c r="X520" i="3"/>
  <c r="S520" i="3"/>
  <c r="X519" i="3"/>
  <c r="S519" i="3"/>
  <c r="S518" i="3"/>
  <c r="X518" i="3" s="1"/>
  <c r="S517" i="3"/>
  <c r="S516" i="3"/>
  <c r="X516" i="3" s="1"/>
  <c r="S515" i="3"/>
  <c r="S514" i="3"/>
  <c r="X514" i="3" s="1"/>
  <c r="S513" i="3"/>
  <c r="V513" i="3" s="1"/>
  <c r="V512" i="3"/>
  <c r="S512" i="3"/>
  <c r="V511" i="3"/>
  <c r="S511" i="3"/>
  <c r="V510" i="3"/>
  <c r="S510" i="3"/>
  <c r="S509" i="3"/>
  <c r="V509" i="3" s="1"/>
  <c r="S508" i="3"/>
  <c r="X508" i="3" s="1"/>
  <c r="S507" i="3"/>
  <c r="X507" i="3" s="1"/>
  <c r="S506" i="3"/>
  <c r="X506" i="3" s="1"/>
  <c r="S505" i="3"/>
  <c r="X505" i="3" s="1"/>
  <c r="S504" i="3"/>
  <c r="X504" i="3" s="1"/>
  <c r="S503" i="3"/>
  <c r="S502" i="3"/>
  <c r="S501" i="3"/>
  <c r="V501" i="3" s="1"/>
  <c r="S500" i="3"/>
  <c r="V500" i="3" s="1"/>
  <c r="V499" i="3"/>
  <c r="S499" i="3"/>
  <c r="S498" i="3"/>
  <c r="V498" i="3" s="1"/>
  <c r="S497" i="3"/>
  <c r="S496" i="3"/>
  <c r="V496" i="3" s="1"/>
  <c r="R494" i="3"/>
  <c r="Q494" i="3"/>
  <c r="P494" i="3"/>
  <c r="O494" i="3"/>
  <c r="N494" i="3"/>
  <c r="M494" i="3"/>
  <c r="L494" i="3"/>
  <c r="K494" i="3"/>
  <c r="J494" i="3"/>
  <c r="I494" i="3"/>
  <c r="H494" i="3"/>
  <c r="G494" i="3"/>
  <c r="F494" i="3"/>
  <c r="S493" i="3"/>
  <c r="X493" i="3" s="1"/>
  <c r="S492" i="3"/>
  <c r="X492" i="3" s="1"/>
  <c r="S491" i="3"/>
  <c r="X491" i="3" s="1"/>
  <c r="S490" i="3"/>
  <c r="X490" i="3" s="1"/>
  <c r="S489" i="3"/>
  <c r="X489" i="3" s="1"/>
  <c r="S488" i="3"/>
  <c r="X488" i="3" s="1"/>
  <c r="S487" i="3"/>
  <c r="X487" i="3" s="1"/>
  <c r="S486" i="3"/>
  <c r="X486" i="3" s="1"/>
  <c r="S485" i="3"/>
  <c r="X485" i="3" s="1"/>
  <c r="S484" i="3"/>
  <c r="X484" i="3" s="1"/>
  <c r="S483" i="3"/>
  <c r="X483" i="3" s="1"/>
  <c r="S482" i="3"/>
  <c r="X482" i="3" s="1"/>
  <c r="S481" i="3"/>
  <c r="X481" i="3" s="1"/>
  <c r="S480" i="3"/>
  <c r="X480" i="3" s="1"/>
  <c r="S479" i="3"/>
  <c r="X479" i="3" s="1"/>
  <c r="V478" i="3"/>
  <c r="S478" i="3"/>
  <c r="S477" i="3"/>
  <c r="V477" i="3" s="1"/>
  <c r="S476" i="3"/>
  <c r="V476" i="3" s="1"/>
  <c r="S475" i="3"/>
  <c r="V475" i="3" s="1"/>
  <c r="S474" i="3"/>
  <c r="V474" i="3" s="1"/>
  <c r="S473" i="3"/>
  <c r="V473" i="3" s="1"/>
  <c r="S472" i="3"/>
  <c r="V472" i="3" s="1"/>
  <c r="S471" i="3"/>
  <c r="V471" i="3" s="1"/>
  <c r="S470" i="3"/>
  <c r="V470" i="3" s="1"/>
  <c r="S469" i="3"/>
  <c r="V469" i="3" s="1"/>
  <c r="S468" i="3"/>
  <c r="V468" i="3" s="1"/>
  <c r="S467" i="3"/>
  <c r="V467" i="3" s="1"/>
  <c r="S466" i="3"/>
  <c r="V466" i="3" s="1"/>
  <c r="S465" i="3"/>
  <c r="V465" i="3" s="1"/>
  <c r="S464" i="3"/>
  <c r="V464" i="3" s="1"/>
  <c r="V463" i="3"/>
  <c r="S463" i="3"/>
  <c r="S462" i="3"/>
  <c r="V462" i="3" s="1"/>
  <c r="S461" i="3"/>
  <c r="V461" i="3" s="1"/>
  <c r="V460" i="3"/>
  <c r="S460" i="3"/>
  <c r="S459" i="3"/>
  <c r="V459" i="3" s="1"/>
  <c r="S458" i="3"/>
  <c r="V458" i="3" s="1"/>
  <c r="S457" i="3"/>
  <c r="V457" i="3" s="1"/>
  <c r="S456" i="3"/>
  <c r="V456" i="3" s="1"/>
  <c r="S455" i="3"/>
  <c r="V455" i="3" s="1"/>
  <c r="V454" i="3"/>
  <c r="S454" i="3"/>
  <c r="S453" i="3"/>
  <c r="V453" i="3" s="1"/>
  <c r="V452" i="3"/>
  <c r="S452" i="3"/>
  <c r="S451" i="3"/>
  <c r="V451" i="3" s="1"/>
  <c r="S450" i="3"/>
  <c r="V450" i="3" s="1"/>
  <c r="S449" i="3"/>
  <c r="V449" i="3" s="1"/>
  <c r="S448" i="3"/>
  <c r="V448" i="3" s="1"/>
  <c r="S447" i="3"/>
  <c r="V447" i="3" s="1"/>
  <c r="V446" i="3"/>
  <c r="S446" i="3"/>
  <c r="S445" i="3"/>
  <c r="V445" i="3" s="1"/>
  <c r="S444" i="3"/>
  <c r="V444" i="3" s="1"/>
  <c r="S443" i="3"/>
  <c r="V443" i="3" s="1"/>
  <c r="S442" i="3"/>
  <c r="X442" i="3" s="1"/>
  <c r="S441" i="3"/>
  <c r="X441" i="3" s="1"/>
  <c r="S440" i="3"/>
  <c r="W440" i="3" s="1"/>
  <c r="S439" i="3"/>
  <c r="V439" i="3" s="1"/>
  <c r="S438" i="3"/>
  <c r="V438" i="3" s="1"/>
  <c r="S437" i="3"/>
  <c r="V437" i="3" s="1"/>
  <c r="V436" i="3"/>
  <c r="S436" i="3"/>
  <c r="S435" i="3"/>
  <c r="V435" i="3" s="1"/>
  <c r="S434" i="3"/>
  <c r="V434" i="3" s="1"/>
  <c r="S433" i="3"/>
  <c r="V433" i="3" s="1"/>
  <c r="S432" i="3"/>
  <c r="V432" i="3" s="1"/>
  <c r="S431" i="3"/>
  <c r="V431" i="3" s="1"/>
  <c r="V430" i="3"/>
  <c r="S430" i="3"/>
  <c r="S429" i="3"/>
  <c r="V429" i="3" s="1"/>
  <c r="V428" i="3"/>
  <c r="S428" i="3"/>
  <c r="S427" i="3"/>
  <c r="V427" i="3" s="1"/>
  <c r="S426" i="3"/>
  <c r="V426" i="3" s="1"/>
  <c r="S425" i="3"/>
  <c r="V425" i="3" s="1"/>
  <c r="S424" i="3"/>
  <c r="V424" i="3" s="1"/>
  <c r="S423" i="3"/>
  <c r="V423" i="3" s="1"/>
  <c r="V422" i="3"/>
  <c r="S422" i="3"/>
  <c r="S421" i="3"/>
  <c r="V421" i="3" s="1"/>
  <c r="S420" i="3"/>
  <c r="V420" i="3" s="1"/>
  <c r="V419" i="3"/>
  <c r="S419" i="3"/>
  <c r="S418" i="3"/>
  <c r="V418" i="3" s="1"/>
  <c r="Q416" i="3"/>
  <c r="R414" i="3"/>
  <c r="Q414" i="3"/>
  <c r="P414" i="3"/>
  <c r="O414" i="3"/>
  <c r="N414" i="3"/>
  <c r="M414" i="3"/>
  <c r="L414" i="3"/>
  <c r="K414" i="3"/>
  <c r="J414" i="3"/>
  <c r="I414" i="3"/>
  <c r="H414" i="3"/>
  <c r="G414" i="3"/>
  <c r="F414" i="3"/>
  <c r="S413" i="3"/>
  <c r="V413" i="3" s="1"/>
  <c r="S412" i="3"/>
  <c r="V412" i="3" s="1"/>
  <c r="V411" i="3"/>
  <c r="S411" i="3"/>
  <c r="S410" i="3"/>
  <c r="R408" i="3"/>
  <c r="R416" i="3" s="1"/>
  <c r="Q408" i="3"/>
  <c r="P408" i="3"/>
  <c r="O408" i="3"/>
  <c r="O416" i="3" s="1"/>
  <c r="N408" i="3"/>
  <c r="N416" i="3" s="1"/>
  <c r="M408" i="3"/>
  <c r="M416" i="3" s="1"/>
  <c r="L408" i="3"/>
  <c r="K408" i="3"/>
  <c r="K416" i="3" s="1"/>
  <c r="J408" i="3"/>
  <c r="J416" i="3" s="1"/>
  <c r="I408" i="3"/>
  <c r="I416" i="3" s="1"/>
  <c r="H408" i="3"/>
  <c r="G408" i="3"/>
  <c r="G416" i="3" s="1"/>
  <c r="F408" i="3"/>
  <c r="F416" i="3" s="1"/>
  <c r="S407" i="3"/>
  <c r="S406" i="3"/>
  <c r="S405" i="3"/>
  <c r="S404" i="3"/>
  <c r="S403" i="3"/>
  <c r="X403" i="3" s="1"/>
  <c r="S402" i="3"/>
  <c r="X402" i="3" s="1"/>
  <c r="X401" i="3"/>
  <c r="S401" i="3"/>
  <c r="S400" i="3"/>
  <c r="X400" i="3" s="1"/>
  <c r="S399" i="3"/>
  <c r="S398" i="3"/>
  <c r="V398" i="3" s="1"/>
  <c r="S397" i="3"/>
  <c r="V397" i="3" s="1"/>
  <c r="S396" i="3"/>
  <c r="V396" i="3" s="1"/>
  <c r="S395" i="3"/>
  <c r="V395" i="3" s="1"/>
  <c r="S394" i="3"/>
  <c r="V394" i="3" s="1"/>
  <c r="S393" i="3"/>
  <c r="V393" i="3" s="1"/>
  <c r="S392" i="3"/>
  <c r="V392" i="3" s="1"/>
  <c r="V391" i="3"/>
  <c r="S391" i="3"/>
  <c r="S390" i="3"/>
  <c r="V390" i="3" s="1"/>
  <c r="S389" i="3"/>
  <c r="V389" i="3" s="1"/>
  <c r="S388" i="3"/>
  <c r="V388" i="3" s="1"/>
  <c r="S387" i="3"/>
  <c r="V387" i="3" s="1"/>
  <c r="S386" i="3"/>
  <c r="V386" i="3" s="1"/>
  <c r="S385" i="3"/>
  <c r="S384" i="3"/>
  <c r="S383" i="3"/>
  <c r="R381" i="3"/>
  <c r="Q381" i="3"/>
  <c r="P381" i="3"/>
  <c r="O381" i="3"/>
  <c r="N381" i="3"/>
  <c r="M381" i="3"/>
  <c r="L381" i="3"/>
  <c r="K381" i="3"/>
  <c r="J381" i="3"/>
  <c r="I381" i="3"/>
  <c r="H381" i="3"/>
  <c r="G381" i="3"/>
  <c r="F381" i="3"/>
  <c r="S380" i="3"/>
  <c r="W380" i="3" s="1"/>
  <c r="W379" i="3"/>
  <c r="S379" i="3"/>
  <c r="S378" i="3"/>
  <c r="W377" i="3"/>
  <c r="S377" i="3"/>
  <c r="S376" i="3"/>
  <c r="S375" i="3"/>
  <c r="S374" i="3"/>
  <c r="W373" i="3"/>
  <c r="S373" i="3"/>
  <c r="S372" i="3"/>
  <c r="W372" i="3" s="1"/>
  <c r="S371" i="3"/>
  <c r="W370" i="3"/>
  <c r="S370" i="3"/>
  <c r="S369" i="3"/>
  <c r="W369" i="3" s="1"/>
  <c r="S368" i="3"/>
  <c r="W368" i="3" s="1"/>
  <c r="R366" i="3"/>
  <c r="Q366" i="3"/>
  <c r="P366" i="3"/>
  <c r="O366" i="3"/>
  <c r="N366" i="3"/>
  <c r="M366" i="3"/>
  <c r="L366" i="3"/>
  <c r="K366" i="3"/>
  <c r="J366" i="3"/>
  <c r="I366" i="3"/>
  <c r="H366" i="3"/>
  <c r="G366" i="3"/>
  <c r="F366" i="3"/>
  <c r="S365" i="3"/>
  <c r="W365" i="3" s="1"/>
  <c r="S364" i="3"/>
  <c r="W364" i="3" s="1"/>
  <c r="S363" i="3"/>
  <c r="W363" i="3" s="1"/>
  <c r="S362" i="3"/>
  <c r="W361" i="3"/>
  <c r="S361" i="3"/>
  <c r="S360" i="3"/>
  <c r="S359" i="3"/>
  <c r="S358" i="3"/>
  <c r="W358" i="3" s="1"/>
  <c r="S357" i="3"/>
  <c r="R352" i="3"/>
  <c r="Q352" i="3"/>
  <c r="P352" i="3"/>
  <c r="O352" i="3"/>
  <c r="N352" i="3"/>
  <c r="M352" i="3"/>
  <c r="L352" i="3"/>
  <c r="K352" i="3"/>
  <c r="J352" i="3"/>
  <c r="I352" i="3"/>
  <c r="H352" i="3"/>
  <c r="G352" i="3"/>
  <c r="F352" i="3"/>
  <c r="W351" i="3"/>
  <c r="S351" i="3"/>
  <c r="R349" i="3"/>
  <c r="Q349" i="3"/>
  <c r="P349" i="3"/>
  <c r="O349" i="3"/>
  <c r="N349" i="3"/>
  <c r="M349" i="3"/>
  <c r="L349" i="3"/>
  <c r="K349" i="3"/>
  <c r="J349" i="3"/>
  <c r="I349" i="3"/>
  <c r="H349" i="3"/>
  <c r="G349" i="3"/>
  <c r="F349" i="3"/>
  <c r="S348" i="3"/>
  <c r="S347" i="3"/>
  <c r="S346" i="3"/>
  <c r="S345" i="3"/>
  <c r="S344" i="3"/>
  <c r="S343" i="3"/>
  <c r="S342" i="3"/>
  <c r="S341" i="3"/>
  <c r="S340" i="3"/>
  <c r="W340" i="3" s="1"/>
  <c r="W339" i="3"/>
  <c r="S339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F336" i="3"/>
  <c r="W335" i="3"/>
  <c r="S335" i="3"/>
  <c r="S334" i="3"/>
  <c r="S333" i="3"/>
  <c r="W332" i="3"/>
  <c r="S332" i="3"/>
  <c r="S331" i="3"/>
  <c r="W331" i="3" s="1"/>
  <c r="S330" i="3"/>
  <c r="S329" i="3"/>
  <c r="S328" i="3"/>
  <c r="W328" i="3" s="1"/>
  <c r="W327" i="3"/>
  <c r="S327" i="3"/>
  <c r="S326" i="3"/>
  <c r="S325" i="3"/>
  <c r="S324" i="3"/>
  <c r="W324" i="3" s="1"/>
  <c r="S323" i="3"/>
  <c r="W323" i="3" s="1"/>
  <c r="S322" i="3"/>
  <c r="S321" i="3"/>
  <c r="S320" i="3"/>
  <c r="W320" i="3" s="1"/>
  <c r="S319" i="3"/>
  <c r="W319" i="3" s="1"/>
  <c r="S318" i="3"/>
  <c r="S317" i="3"/>
  <c r="S316" i="3"/>
  <c r="W316" i="3" s="1"/>
  <c r="S315" i="3"/>
  <c r="W315" i="3" s="1"/>
  <c r="R313" i="3"/>
  <c r="Q313" i="3"/>
  <c r="P313" i="3"/>
  <c r="O313" i="3"/>
  <c r="N313" i="3"/>
  <c r="M313" i="3"/>
  <c r="L313" i="3"/>
  <c r="K313" i="3"/>
  <c r="J313" i="3"/>
  <c r="I313" i="3"/>
  <c r="H313" i="3"/>
  <c r="G313" i="3"/>
  <c r="F313" i="3"/>
  <c r="S312" i="3"/>
  <c r="W312" i="3" s="1"/>
  <c r="W311" i="3"/>
  <c r="S311" i="3"/>
  <c r="S310" i="3"/>
  <c r="W310" i="3" s="1"/>
  <c r="W309" i="3"/>
  <c r="S309" i="3"/>
  <c r="S308" i="3"/>
  <c r="W308" i="3" s="1"/>
  <c r="S307" i="3"/>
  <c r="W307" i="3" s="1"/>
  <c r="S306" i="3"/>
  <c r="W306" i="3" s="1"/>
  <c r="S305" i="3"/>
  <c r="S304" i="3"/>
  <c r="S303" i="3"/>
  <c r="S302" i="3"/>
  <c r="W302" i="3" s="1"/>
  <c r="S301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F299" i="3"/>
  <c r="S298" i="3"/>
  <c r="S297" i="3"/>
  <c r="S296" i="3"/>
  <c r="W296" i="3" s="1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S293" i="3"/>
  <c r="S292" i="3"/>
  <c r="S291" i="3"/>
  <c r="W291" i="3" s="1"/>
  <c r="S290" i="3"/>
  <c r="S289" i="3"/>
  <c r="S288" i="3"/>
  <c r="S287" i="3"/>
  <c r="W287" i="3" s="1"/>
  <c r="S286" i="3"/>
  <c r="S285" i="3"/>
  <c r="S284" i="3"/>
  <c r="W284" i="3" s="1"/>
  <c r="S283" i="3"/>
  <c r="W283" i="3" s="1"/>
  <c r="S282" i="3"/>
  <c r="S281" i="3"/>
  <c r="W280" i="3"/>
  <c r="S280" i="3"/>
  <c r="S279" i="3"/>
  <c r="W279" i="3" s="1"/>
  <c r="S278" i="3"/>
  <c r="S277" i="3"/>
  <c r="S276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S273" i="3"/>
  <c r="W272" i="3"/>
  <c r="S272" i="3"/>
  <c r="S271" i="3"/>
  <c r="W271" i="3" s="1"/>
  <c r="S270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F268" i="3"/>
  <c r="X267" i="3"/>
  <c r="S267" i="3"/>
  <c r="S266" i="3"/>
  <c r="S265" i="3"/>
  <c r="S264" i="3"/>
  <c r="X264" i="3" s="1"/>
  <c r="S263" i="3"/>
  <c r="X263" i="3" s="1"/>
  <c r="S262" i="3"/>
  <c r="X262" i="3" s="1"/>
  <c r="S261" i="3"/>
  <c r="X261" i="3" s="1"/>
  <c r="X260" i="3"/>
  <c r="S260" i="3"/>
  <c r="S259" i="3"/>
  <c r="X259" i="3" s="1"/>
  <c r="S258" i="3"/>
  <c r="X258" i="3" s="1"/>
  <c r="S257" i="3"/>
  <c r="X257" i="3" s="1"/>
  <c r="S256" i="3"/>
  <c r="X256" i="3" s="1"/>
  <c r="S255" i="3"/>
  <c r="X255" i="3" s="1"/>
  <c r="S254" i="3"/>
  <c r="X254" i="3" s="1"/>
  <c r="S253" i="3"/>
  <c r="S252" i="3"/>
  <c r="U252" i="3" s="1"/>
  <c r="S251" i="3"/>
  <c r="S250" i="3"/>
  <c r="S249" i="3"/>
  <c r="X248" i="3"/>
  <c r="S248" i="3"/>
  <c r="S247" i="3"/>
  <c r="S246" i="3"/>
  <c r="S245" i="3"/>
  <c r="S244" i="3"/>
  <c r="U244" i="3" s="1"/>
  <c r="S243" i="3"/>
  <c r="S242" i="3"/>
  <c r="U242" i="3" s="1"/>
  <c r="S241" i="3"/>
  <c r="U241" i="3" s="1"/>
  <c r="S240" i="3"/>
  <c r="U240" i="3" s="1"/>
  <c r="S239" i="3"/>
  <c r="U239" i="3" s="1"/>
  <c r="S238" i="3"/>
  <c r="U238" i="3" s="1"/>
  <c r="S237" i="3"/>
  <c r="U237" i="3" s="1"/>
  <c r="S236" i="3"/>
  <c r="U236" i="3" s="1"/>
  <c r="S235" i="3"/>
  <c r="U235" i="3" s="1"/>
  <c r="S234" i="3"/>
  <c r="U234" i="3" s="1"/>
  <c r="S233" i="3"/>
  <c r="U233" i="3" s="1"/>
  <c r="U232" i="3"/>
  <c r="S232" i="3"/>
  <c r="S231" i="3"/>
  <c r="U231" i="3" s="1"/>
  <c r="U230" i="3"/>
  <c r="S230" i="3"/>
  <c r="S229" i="3"/>
  <c r="U229" i="3" s="1"/>
  <c r="S228" i="3"/>
  <c r="U228" i="3" s="1"/>
  <c r="S227" i="3"/>
  <c r="U227" i="3" s="1"/>
  <c r="S226" i="3"/>
  <c r="U226" i="3" s="1"/>
  <c r="S225" i="3"/>
  <c r="U225" i="3" s="1"/>
  <c r="S224" i="3"/>
  <c r="U224" i="3" s="1"/>
  <c r="S223" i="3"/>
  <c r="U223" i="3" s="1"/>
  <c r="S222" i="3"/>
  <c r="U222" i="3" s="1"/>
  <c r="S221" i="3"/>
  <c r="U221" i="3" s="1"/>
  <c r="S220" i="3"/>
  <c r="U220" i="3" s="1"/>
  <c r="S219" i="3"/>
  <c r="U219" i="3" s="1"/>
  <c r="S218" i="3"/>
  <c r="S217" i="3"/>
  <c r="U217" i="3" s="1"/>
  <c r="U216" i="3"/>
  <c r="S216" i="3"/>
  <c r="S215" i="3"/>
  <c r="U215" i="3" s="1"/>
  <c r="S214" i="3"/>
  <c r="U214" i="3" s="1"/>
  <c r="S213" i="3"/>
  <c r="U213" i="3" s="1"/>
  <c r="S212" i="3"/>
  <c r="U212" i="3" s="1"/>
  <c r="S211" i="3"/>
  <c r="U211" i="3" s="1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S208" i="3"/>
  <c r="R206" i="3"/>
  <c r="Q206" i="3"/>
  <c r="P206" i="3"/>
  <c r="O206" i="3"/>
  <c r="N206" i="3"/>
  <c r="M206" i="3"/>
  <c r="L206" i="3"/>
  <c r="K206" i="3"/>
  <c r="J206" i="3"/>
  <c r="I206" i="3"/>
  <c r="H206" i="3"/>
  <c r="G206" i="3"/>
  <c r="F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X191" i="3" s="1"/>
  <c r="S190" i="3"/>
  <c r="X190" i="3" s="1"/>
  <c r="S189" i="3"/>
  <c r="U189" i="3" s="1"/>
  <c r="X188" i="3"/>
  <c r="S188" i="3"/>
  <c r="S187" i="3"/>
  <c r="X187" i="3" s="1"/>
  <c r="S186" i="3"/>
  <c r="U186" i="3" s="1"/>
  <c r="S185" i="3"/>
  <c r="U185" i="3" s="1"/>
  <c r="S184" i="3"/>
  <c r="S183" i="3"/>
  <c r="S182" i="3"/>
  <c r="X182" i="3" s="1"/>
  <c r="S181" i="3"/>
  <c r="S180" i="3"/>
  <c r="X180" i="3" s="1"/>
  <c r="S179" i="3"/>
  <c r="U179" i="3" s="1"/>
  <c r="S178" i="3"/>
  <c r="U178" i="3" s="1"/>
  <c r="S177" i="3"/>
  <c r="S176" i="3"/>
  <c r="S175" i="3"/>
  <c r="S174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F172" i="3"/>
  <c r="S171" i="3"/>
  <c r="U171" i="3" s="1"/>
  <c r="S170" i="3"/>
  <c r="U170" i="3" s="1"/>
  <c r="S169" i="3"/>
  <c r="U169" i="3" s="1"/>
  <c r="S168" i="3"/>
  <c r="U168" i="3" s="1"/>
  <c r="S167" i="3"/>
  <c r="U167" i="3" s="1"/>
  <c r="S166" i="3"/>
  <c r="U166" i="3" s="1"/>
  <c r="S165" i="3"/>
  <c r="U165" i="3" s="1"/>
  <c r="S164" i="3"/>
  <c r="U164" i="3" s="1"/>
  <c r="S163" i="3"/>
  <c r="U163" i="3" s="1"/>
  <c r="S162" i="3"/>
  <c r="U162" i="3" s="1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U153" i="3"/>
  <c r="S153" i="3"/>
  <c r="S152" i="3"/>
  <c r="U152" i="3" s="1"/>
  <c r="S151" i="3"/>
  <c r="U151" i="3" s="1"/>
  <c r="U150" i="3"/>
  <c r="S150" i="3"/>
  <c r="S149" i="3"/>
  <c r="U149" i="3" s="1"/>
  <c r="S148" i="3"/>
  <c r="U148" i="3" s="1"/>
  <c r="S147" i="3"/>
  <c r="U147" i="3" s="1"/>
  <c r="S146" i="3"/>
  <c r="U146" i="3" s="1"/>
  <c r="S145" i="3"/>
  <c r="U145" i="3" s="1"/>
  <c r="S144" i="3"/>
  <c r="U144" i="3" s="1"/>
  <c r="R142" i="3"/>
  <c r="Q142" i="3"/>
  <c r="P142" i="3"/>
  <c r="O142" i="3"/>
  <c r="N142" i="3"/>
  <c r="M142" i="3"/>
  <c r="L142" i="3"/>
  <c r="K142" i="3"/>
  <c r="J142" i="3"/>
  <c r="I142" i="3"/>
  <c r="H142" i="3"/>
  <c r="G142" i="3"/>
  <c r="F142" i="3"/>
  <c r="S141" i="3"/>
  <c r="U141" i="3" s="1"/>
  <c r="S140" i="3"/>
  <c r="U140" i="3" s="1"/>
  <c r="S139" i="3"/>
  <c r="U139" i="3" s="1"/>
  <c r="S138" i="3"/>
  <c r="U138" i="3" s="1"/>
  <c r="S137" i="3"/>
  <c r="U137" i="3" s="1"/>
  <c r="U136" i="3"/>
  <c r="S136" i="3"/>
  <c r="S135" i="3"/>
  <c r="U135" i="3" s="1"/>
  <c r="S134" i="3"/>
  <c r="U134" i="3" s="1"/>
  <c r="U133" i="3"/>
  <c r="S133" i="3"/>
  <c r="S132" i="3"/>
  <c r="U132" i="3" s="1"/>
  <c r="S131" i="3"/>
  <c r="U131" i="3" s="1"/>
  <c r="U130" i="3"/>
  <c r="S130" i="3"/>
  <c r="S129" i="3"/>
  <c r="U129" i="3" s="1"/>
  <c r="U128" i="3"/>
  <c r="S128" i="3"/>
  <c r="S127" i="3"/>
  <c r="U127" i="3" s="1"/>
  <c r="S126" i="3"/>
  <c r="U126" i="3" s="1"/>
  <c r="S125" i="3"/>
  <c r="U125" i="3" s="1"/>
  <c r="S124" i="3"/>
  <c r="U124" i="3" s="1"/>
  <c r="S123" i="3"/>
  <c r="U123" i="3" s="1"/>
  <c r="S122" i="3"/>
  <c r="U122" i="3" s="1"/>
  <c r="S121" i="3"/>
  <c r="U121" i="3" s="1"/>
  <c r="S120" i="3"/>
  <c r="U120" i="3" s="1"/>
  <c r="S119" i="3"/>
  <c r="U119" i="3" s="1"/>
  <c r="S118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F114" i="3"/>
  <c r="S113" i="3"/>
  <c r="U113" i="3" s="1"/>
  <c r="S112" i="3"/>
  <c r="U112" i="3" s="1"/>
  <c r="S111" i="3"/>
  <c r="U111" i="3" s="1"/>
  <c r="S110" i="3"/>
  <c r="U110" i="3" s="1"/>
  <c r="S109" i="3"/>
  <c r="U109" i="3" s="1"/>
  <c r="S108" i="3"/>
  <c r="U108" i="3" s="1"/>
  <c r="S107" i="3"/>
  <c r="U107" i="3" s="1"/>
  <c r="S106" i="3"/>
  <c r="U106" i="3" s="1"/>
  <c r="S105" i="3"/>
  <c r="U105" i="3" s="1"/>
  <c r="S104" i="3"/>
  <c r="U104" i="3" s="1"/>
  <c r="S103" i="3"/>
  <c r="U103" i="3" s="1"/>
  <c r="S102" i="3"/>
  <c r="U102" i="3" s="1"/>
  <c r="S101" i="3"/>
  <c r="U101" i="3" s="1"/>
  <c r="S100" i="3"/>
  <c r="U100" i="3" s="1"/>
  <c r="S99" i="3"/>
  <c r="U99" i="3" s="1"/>
  <c r="S98" i="3"/>
  <c r="U98" i="3" s="1"/>
  <c r="S97" i="3"/>
  <c r="U97" i="3" s="1"/>
  <c r="S96" i="3"/>
  <c r="U96" i="3" s="1"/>
  <c r="S95" i="3"/>
  <c r="U95" i="3" s="1"/>
  <c r="S94" i="3"/>
  <c r="S91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S88" i="3"/>
  <c r="S87" i="3"/>
  <c r="S86" i="3"/>
  <c r="S85" i="3"/>
  <c r="S84" i="3"/>
  <c r="S83" i="3"/>
  <c r="S82" i="3"/>
  <c r="S81" i="3"/>
  <c r="S80" i="3"/>
  <c r="S79" i="3"/>
  <c r="S78" i="3"/>
  <c r="X78" i="3" s="1"/>
  <c r="S77" i="3"/>
  <c r="U77" i="3" s="1"/>
  <c r="S76" i="3"/>
  <c r="U76" i="3" s="1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S73" i="3"/>
  <c r="U73" i="3" s="1"/>
  <c r="S72" i="3"/>
  <c r="U72" i="3" s="1"/>
  <c r="S71" i="3"/>
  <c r="U71" i="3" s="1"/>
  <c r="S70" i="3"/>
  <c r="U70" i="3" s="1"/>
  <c r="S69" i="3"/>
  <c r="U69" i="3" s="1"/>
  <c r="S68" i="3"/>
  <c r="U68" i="3" s="1"/>
  <c r="S67" i="3"/>
  <c r="U67" i="3" s="1"/>
  <c r="S66" i="3"/>
  <c r="U66" i="3" s="1"/>
  <c r="S65" i="3"/>
  <c r="U65" i="3" s="1"/>
  <c r="S64" i="3"/>
  <c r="U64" i="3" s="1"/>
  <c r="S63" i="3"/>
  <c r="U63" i="3" s="1"/>
  <c r="S62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S59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U56" i="3"/>
  <c r="S56" i="3"/>
  <c r="S55" i="3"/>
  <c r="U55" i="3" s="1"/>
  <c r="S54" i="3"/>
  <c r="U54" i="3" s="1"/>
  <c r="S53" i="3"/>
  <c r="U53" i="3" s="1"/>
  <c r="S52" i="3"/>
  <c r="U52" i="3" s="1"/>
  <c r="S51" i="3"/>
  <c r="U51" i="3" s="1"/>
  <c r="S50" i="3"/>
  <c r="U50" i="3" s="1"/>
  <c r="S49" i="3"/>
  <c r="U49" i="3" s="1"/>
  <c r="S48" i="3"/>
  <c r="U48" i="3" s="1"/>
  <c r="S47" i="3"/>
  <c r="U47" i="3" s="1"/>
  <c r="S46" i="3"/>
  <c r="U46" i="3" s="1"/>
  <c r="S45" i="3"/>
  <c r="U45" i="3" s="1"/>
  <c r="S44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S41" i="3"/>
  <c r="S40" i="3"/>
  <c r="S39" i="3"/>
  <c r="S38" i="3"/>
  <c r="S37" i="3"/>
  <c r="S36" i="3"/>
  <c r="S35" i="3"/>
  <c r="F35" i="3"/>
  <c r="S34" i="3"/>
  <c r="U34" i="3" s="1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S27" i="3"/>
  <c r="S26" i="3"/>
  <c r="R24" i="3"/>
  <c r="Q24" i="3"/>
  <c r="P24" i="3"/>
  <c r="O24" i="3"/>
  <c r="O30" i="3" s="1"/>
  <c r="N24" i="3"/>
  <c r="M24" i="3"/>
  <c r="L24" i="3"/>
  <c r="K24" i="3"/>
  <c r="K30" i="3" s="1"/>
  <c r="J24" i="3"/>
  <c r="I24" i="3"/>
  <c r="H24" i="3"/>
  <c r="G24" i="3"/>
  <c r="G30" i="3" s="1"/>
  <c r="F24" i="3"/>
  <c r="S23" i="3"/>
  <c r="S22" i="3"/>
  <c r="S21" i="3"/>
  <c r="S20" i="3"/>
  <c r="X20" i="3" s="1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S17" i="3"/>
  <c r="S16" i="3"/>
  <c r="X16" i="3" s="1"/>
  <c r="A16" i="3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S15" i="3"/>
  <c r="X15" i="3" s="1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S631" i="2"/>
  <c r="S630" i="2"/>
  <c r="S629" i="2"/>
  <c r="W629" i="2" s="1"/>
  <c r="S628" i="2"/>
  <c r="W628" i="2" s="1"/>
  <c r="S627" i="2"/>
  <c r="S626" i="2"/>
  <c r="S625" i="2"/>
  <c r="W625" i="2" s="1"/>
  <c r="S624" i="2"/>
  <c r="W624" i="2" s="1"/>
  <c r="S623" i="2"/>
  <c r="S622" i="2"/>
  <c r="S621" i="2"/>
  <c r="W621" i="2" s="1"/>
  <c r="R619" i="2"/>
  <c r="Q619" i="2"/>
  <c r="P619" i="2"/>
  <c r="O619" i="2"/>
  <c r="N619" i="2"/>
  <c r="M619" i="2"/>
  <c r="L619" i="2"/>
  <c r="K619" i="2"/>
  <c r="J619" i="2"/>
  <c r="I619" i="2"/>
  <c r="H619" i="2"/>
  <c r="G619" i="2"/>
  <c r="F619" i="2"/>
  <c r="S618" i="2"/>
  <c r="S617" i="2"/>
  <c r="W617" i="2" s="1"/>
  <c r="S616" i="2"/>
  <c r="W616" i="2" s="1"/>
  <c r="S615" i="2"/>
  <c r="W614" i="2"/>
  <c r="S614" i="2"/>
  <c r="W613" i="2"/>
  <c r="S613" i="2"/>
  <c r="S612" i="2"/>
  <c r="S611" i="2"/>
  <c r="S610" i="2"/>
  <c r="S609" i="2"/>
  <c r="W608" i="2"/>
  <c r="S608" i="2"/>
  <c r="S607" i="2"/>
  <c r="S606" i="2"/>
  <c r="W605" i="2"/>
  <c r="S605" i="2"/>
  <c r="S604" i="2"/>
  <c r="S603" i="2"/>
  <c r="S602" i="2"/>
  <c r="S601" i="2"/>
  <c r="W600" i="2"/>
  <c r="S600" i="2"/>
  <c r="S599" i="2"/>
  <c r="S598" i="2"/>
  <c r="S597" i="2"/>
  <c r="W597" i="2" s="1"/>
  <c r="S596" i="2"/>
  <c r="W596" i="2" s="1"/>
  <c r="S595" i="2"/>
  <c r="S594" i="2"/>
  <c r="W594" i="2" s="1"/>
  <c r="S593" i="2"/>
  <c r="W593" i="2" s="1"/>
  <c r="S592" i="2"/>
  <c r="W592" i="2" s="1"/>
  <c r="S591" i="2"/>
  <c r="S590" i="2"/>
  <c r="S589" i="2"/>
  <c r="W589" i="2" s="1"/>
  <c r="S588" i="2"/>
  <c r="W588" i="2" s="1"/>
  <c r="S587" i="2"/>
  <c r="S586" i="2"/>
  <c r="S585" i="2"/>
  <c r="W585" i="2" s="1"/>
  <c r="S584" i="2"/>
  <c r="W584" i="2" s="1"/>
  <c r="S583" i="2"/>
  <c r="S582" i="2"/>
  <c r="W582" i="2" s="1"/>
  <c r="S581" i="2"/>
  <c r="W581" i="2" s="1"/>
  <c r="S580" i="2"/>
  <c r="W580" i="2" s="1"/>
  <c r="S579" i="2"/>
  <c r="S578" i="2"/>
  <c r="S577" i="2"/>
  <c r="W577" i="2" s="1"/>
  <c r="S576" i="2"/>
  <c r="W576" i="2" s="1"/>
  <c r="S575" i="2"/>
  <c r="S574" i="2"/>
  <c r="S573" i="2"/>
  <c r="W573" i="2" s="1"/>
  <c r="S572" i="2"/>
  <c r="W572" i="2" s="1"/>
  <c r="S571" i="2"/>
  <c r="S570" i="2"/>
  <c r="S569" i="2"/>
  <c r="W569" i="2" s="1"/>
  <c r="S568" i="2"/>
  <c r="W568" i="2" s="1"/>
  <c r="S567" i="2"/>
  <c r="S566" i="2"/>
  <c r="S565" i="2"/>
  <c r="W565" i="2" s="1"/>
  <c r="S564" i="2"/>
  <c r="W564" i="2" s="1"/>
  <c r="S563" i="2"/>
  <c r="S562" i="2"/>
  <c r="W561" i="2"/>
  <c r="S561" i="2"/>
  <c r="S560" i="2"/>
  <c r="S559" i="2"/>
  <c r="S558" i="2"/>
  <c r="S557" i="2"/>
  <c r="S556" i="2"/>
  <c r="S555" i="2"/>
  <c r="S554" i="2"/>
  <c r="S553" i="2"/>
  <c r="W553" i="2" s="1"/>
  <c r="R551" i="2"/>
  <c r="Q551" i="2"/>
  <c r="P551" i="2"/>
  <c r="O551" i="2"/>
  <c r="N551" i="2"/>
  <c r="M551" i="2"/>
  <c r="L551" i="2"/>
  <c r="K551" i="2"/>
  <c r="J551" i="2"/>
  <c r="I551" i="2"/>
  <c r="H551" i="2"/>
  <c r="G551" i="2"/>
  <c r="F551" i="2"/>
  <c r="S550" i="2"/>
  <c r="V550" i="2" s="1"/>
  <c r="V549" i="2"/>
  <c r="S549" i="2"/>
  <c r="S548" i="2"/>
  <c r="V548" i="2" s="1"/>
  <c r="S547" i="2"/>
  <c r="V547" i="2" s="1"/>
  <c r="S546" i="2"/>
  <c r="V546" i="2" s="1"/>
  <c r="S545" i="2"/>
  <c r="V545" i="2" s="1"/>
  <c r="S544" i="2"/>
  <c r="V544" i="2" s="1"/>
  <c r="X543" i="2"/>
  <c r="S543" i="2"/>
  <c r="S542" i="2"/>
  <c r="X542" i="2" s="1"/>
  <c r="S541" i="2"/>
  <c r="S540" i="2"/>
  <c r="X540" i="2" s="1"/>
  <c r="S539" i="2"/>
  <c r="X539" i="2" s="1"/>
  <c r="S538" i="2"/>
  <c r="X538" i="2" s="1"/>
  <c r="S537" i="2"/>
  <c r="X537" i="2" s="1"/>
  <c r="S536" i="2"/>
  <c r="X536" i="2" s="1"/>
  <c r="X535" i="2"/>
  <c r="S535" i="2"/>
  <c r="S534" i="2"/>
  <c r="S533" i="2"/>
  <c r="S532" i="2"/>
  <c r="S531" i="2"/>
  <c r="X531" i="2" s="1"/>
  <c r="S530" i="2"/>
  <c r="X530" i="2" s="1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X527" i="2"/>
  <c r="S527" i="2"/>
  <c r="S526" i="2"/>
  <c r="V526" i="2" s="1"/>
  <c r="S525" i="2"/>
  <c r="V525" i="2" s="1"/>
  <c r="S524" i="2"/>
  <c r="S523" i="2"/>
  <c r="X523" i="2" s="1"/>
  <c r="S522" i="2"/>
  <c r="X522" i="2" s="1"/>
  <c r="S521" i="2"/>
  <c r="S520" i="2"/>
  <c r="X520" i="2" s="1"/>
  <c r="S519" i="2"/>
  <c r="X519" i="2" s="1"/>
  <c r="S518" i="2"/>
  <c r="X518" i="2" s="1"/>
  <c r="X517" i="2"/>
  <c r="S517" i="2"/>
  <c r="S516" i="2"/>
  <c r="X516" i="2" s="1"/>
  <c r="S515" i="2"/>
  <c r="S514" i="2"/>
  <c r="S513" i="2"/>
  <c r="V513" i="2" s="1"/>
  <c r="S512" i="2"/>
  <c r="V512" i="2" s="1"/>
  <c r="S511" i="2"/>
  <c r="V511" i="2" s="1"/>
  <c r="S510" i="2"/>
  <c r="V510" i="2" s="1"/>
  <c r="S509" i="2"/>
  <c r="V509" i="2" s="1"/>
  <c r="S508" i="2"/>
  <c r="X508" i="2" s="1"/>
  <c r="S507" i="2"/>
  <c r="X507" i="2" s="1"/>
  <c r="S506" i="2"/>
  <c r="X506" i="2" s="1"/>
  <c r="S505" i="2"/>
  <c r="X505" i="2" s="1"/>
  <c r="S504" i="2"/>
  <c r="X504" i="2" s="1"/>
  <c r="S503" i="2"/>
  <c r="S502" i="2"/>
  <c r="S501" i="2"/>
  <c r="V501" i="2" s="1"/>
  <c r="S500" i="2"/>
  <c r="V500" i="2" s="1"/>
  <c r="S499" i="2"/>
  <c r="V499" i="2" s="1"/>
  <c r="S498" i="2"/>
  <c r="V498" i="2" s="1"/>
  <c r="S497" i="2"/>
  <c r="V497" i="2" s="1"/>
  <c r="S496" i="2"/>
  <c r="V496" i="2" s="1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X493" i="2"/>
  <c r="S493" i="2"/>
  <c r="X492" i="2"/>
  <c r="S492" i="2"/>
  <c r="S491" i="2"/>
  <c r="X491" i="2" s="1"/>
  <c r="S490" i="2"/>
  <c r="X490" i="2" s="1"/>
  <c r="S489" i="2"/>
  <c r="X489" i="2" s="1"/>
  <c r="S488" i="2"/>
  <c r="X488" i="2" s="1"/>
  <c r="S487" i="2"/>
  <c r="X487" i="2" s="1"/>
  <c r="S486" i="2"/>
  <c r="X486" i="2" s="1"/>
  <c r="S485" i="2"/>
  <c r="X485" i="2" s="1"/>
  <c r="S484" i="2"/>
  <c r="X484" i="2" s="1"/>
  <c r="S483" i="2"/>
  <c r="X483" i="2" s="1"/>
  <c r="X482" i="2"/>
  <c r="S482" i="2"/>
  <c r="S481" i="2"/>
  <c r="X481" i="2" s="1"/>
  <c r="S480" i="2"/>
  <c r="X480" i="2" s="1"/>
  <c r="S479" i="2"/>
  <c r="X479" i="2" s="1"/>
  <c r="S478" i="2"/>
  <c r="V478" i="2" s="1"/>
  <c r="S477" i="2"/>
  <c r="V477" i="2" s="1"/>
  <c r="S476" i="2"/>
  <c r="V476" i="2" s="1"/>
  <c r="S475" i="2"/>
  <c r="V475" i="2" s="1"/>
  <c r="S474" i="2"/>
  <c r="V474" i="2" s="1"/>
  <c r="S473" i="2"/>
  <c r="V473" i="2" s="1"/>
  <c r="S472" i="2"/>
  <c r="V472" i="2" s="1"/>
  <c r="S471" i="2"/>
  <c r="V471" i="2" s="1"/>
  <c r="S470" i="2"/>
  <c r="V470" i="2" s="1"/>
  <c r="S469" i="2"/>
  <c r="V469" i="2" s="1"/>
  <c r="S468" i="2"/>
  <c r="V468" i="2" s="1"/>
  <c r="S467" i="2"/>
  <c r="V467" i="2" s="1"/>
  <c r="V466" i="2"/>
  <c r="S466" i="2"/>
  <c r="S465" i="2"/>
  <c r="V465" i="2" s="1"/>
  <c r="S464" i="2"/>
  <c r="V464" i="2" s="1"/>
  <c r="S463" i="2"/>
  <c r="V463" i="2" s="1"/>
  <c r="S462" i="2"/>
  <c r="V462" i="2" s="1"/>
  <c r="S461" i="2"/>
  <c r="V461" i="2" s="1"/>
  <c r="S460" i="2"/>
  <c r="V460" i="2" s="1"/>
  <c r="S459" i="2"/>
  <c r="V459" i="2" s="1"/>
  <c r="V458" i="2"/>
  <c r="S458" i="2"/>
  <c r="S457" i="2"/>
  <c r="V457" i="2" s="1"/>
  <c r="S456" i="2"/>
  <c r="V456" i="2" s="1"/>
  <c r="S455" i="2"/>
  <c r="V455" i="2" s="1"/>
  <c r="S454" i="2"/>
  <c r="V454" i="2" s="1"/>
  <c r="S453" i="2"/>
  <c r="V453" i="2" s="1"/>
  <c r="S452" i="2"/>
  <c r="V452" i="2" s="1"/>
  <c r="S451" i="2"/>
  <c r="V451" i="2" s="1"/>
  <c r="V450" i="2"/>
  <c r="S450" i="2"/>
  <c r="S449" i="2"/>
  <c r="V449" i="2" s="1"/>
  <c r="S448" i="2"/>
  <c r="V448" i="2" s="1"/>
  <c r="S447" i="2"/>
  <c r="V447" i="2" s="1"/>
  <c r="S446" i="2"/>
  <c r="V446" i="2" s="1"/>
  <c r="S445" i="2"/>
  <c r="V445" i="2" s="1"/>
  <c r="S444" i="2"/>
  <c r="V444" i="2" s="1"/>
  <c r="V443" i="2"/>
  <c r="S443" i="2"/>
  <c r="X442" i="2"/>
  <c r="S442" i="2"/>
  <c r="S441" i="2"/>
  <c r="X441" i="2" s="1"/>
  <c r="S440" i="2"/>
  <c r="W440" i="2" s="1"/>
  <c r="S439" i="2"/>
  <c r="V439" i="2" s="1"/>
  <c r="S438" i="2"/>
  <c r="V438" i="2" s="1"/>
  <c r="S437" i="2"/>
  <c r="V437" i="2" s="1"/>
  <c r="S436" i="2"/>
  <c r="S435" i="2"/>
  <c r="V435" i="2" s="1"/>
  <c r="S434" i="2"/>
  <c r="V434" i="2" s="1"/>
  <c r="S433" i="2"/>
  <c r="V433" i="2" s="1"/>
  <c r="S432" i="2"/>
  <c r="V432" i="2" s="1"/>
  <c r="S431" i="2"/>
  <c r="V431" i="2" s="1"/>
  <c r="S430" i="2"/>
  <c r="V430" i="2" s="1"/>
  <c r="S429" i="2"/>
  <c r="V429" i="2" s="1"/>
  <c r="S428" i="2"/>
  <c r="V428" i="2" s="1"/>
  <c r="S427" i="2"/>
  <c r="V427" i="2" s="1"/>
  <c r="S426" i="2"/>
  <c r="V426" i="2" s="1"/>
  <c r="S425" i="2"/>
  <c r="V425" i="2" s="1"/>
  <c r="S424" i="2"/>
  <c r="V424" i="2" s="1"/>
  <c r="V423" i="2"/>
  <c r="S423" i="2"/>
  <c r="V422" i="2"/>
  <c r="S422" i="2"/>
  <c r="S421" i="2"/>
  <c r="V421" i="2" s="1"/>
  <c r="S420" i="2"/>
  <c r="V420" i="2" s="1"/>
  <c r="S419" i="2"/>
  <c r="V419" i="2" s="1"/>
  <c r="S418" i="2"/>
  <c r="V418" i="2" s="1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S413" i="2"/>
  <c r="V413" i="2" s="1"/>
  <c r="S412" i="2"/>
  <c r="V412" i="2" s="1"/>
  <c r="S411" i="2"/>
  <c r="S414" i="2" s="1"/>
  <c r="S410" i="2"/>
  <c r="V410" i="2" s="1"/>
  <c r="R408" i="2"/>
  <c r="R416" i="2" s="1"/>
  <c r="Q408" i="2"/>
  <c r="P408" i="2"/>
  <c r="O408" i="2"/>
  <c r="N408" i="2"/>
  <c r="N416" i="2" s="1"/>
  <c r="M408" i="2"/>
  <c r="M416" i="2" s="1"/>
  <c r="L408" i="2"/>
  <c r="K408" i="2"/>
  <c r="J408" i="2"/>
  <c r="J416" i="2" s="1"/>
  <c r="I408" i="2"/>
  <c r="I416" i="2" s="1"/>
  <c r="H408" i="2"/>
  <c r="G408" i="2"/>
  <c r="F408" i="2"/>
  <c r="F416" i="2" s="1"/>
  <c r="S407" i="2"/>
  <c r="S406" i="2"/>
  <c r="X405" i="2"/>
  <c r="S405" i="2"/>
  <c r="X404" i="2"/>
  <c r="S404" i="2"/>
  <c r="S403" i="2"/>
  <c r="X403" i="2" s="1"/>
  <c r="S402" i="2"/>
  <c r="S401" i="2"/>
  <c r="S400" i="2"/>
  <c r="X400" i="2" s="1"/>
  <c r="S399" i="2"/>
  <c r="S398" i="2"/>
  <c r="V398" i="2" s="1"/>
  <c r="S397" i="2"/>
  <c r="V397" i="2" s="1"/>
  <c r="S396" i="2"/>
  <c r="V396" i="2" s="1"/>
  <c r="S395" i="2"/>
  <c r="V395" i="2" s="1"/>
  <c r="S394" i="2"/>
  <c r="V394" i="2" s="1"/>
  <c r="S393" i="2"/>
  <c r="V393" i="2" s="1"/>
  <c r="S392" i="2"/>
  <c r="V392" i="2" s="1"/>
  <c r="S391" i="2"/>
  <c r="V391" i="2" s="1"/>
  <c r="S390" i="2"/>
  <c r="V390" i="2" s="1"/>
  <c r="S389" i="2"/>
  <c r="V389" i="2" s="1"/>
  <c r="S388" i="2"/>
  <c r="V388" i="2" s="1"/>
  <c r="S387" i="2"/>
  <c r="V387" i="2" s="1"/>
  <c r="S386" i="2"/>
  <c r="V386" i="2" s="1"/>
  <c r="S385" i="2"/>
  <c r="S384" i="2"/>
  <c r="W384" i="2" s="1"/>
  <c r="S383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S380" i="2"/>
  <c r="W380" i="2" s="1"/>
  <c r="S379" i="2"/>
  <c r="S378" i="2"/>
  <c r="S377" i="2"/>
  <c r="W377" i="2" s="1"/>
  <c r="S376" i="2"/>
  <c r="W376" i="2" s="1"/>
  <c r="S375" i="2"/>
  <c r="S374" i="2"/>
  <c r="S373" i="2"/>
  <c r="W373" i="2" s="1"/>
  <c r="S372" i="2"/>
  <c r="W372" i="2" s="1"/>
  <c r="S371" i="2"/>
  <c r="S370" i="2"/>
  <c r="W370" i="2" s="1"/>
  <c r="S369" i="2"/>
  <c r="W369" i="2" s="1"/>
  <c r="S368" i="2"/>
  <c r="W368" i="2" s="1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S365" i="2"/>
  <c r="S364" i="2"/>
  <c r="W364" i="2" s="1"/>
  <c r="S363" i="2"/>
  <c r="S362" i="2"/>
  <c r="S361" i="2"/>
  <c r="W361" i="2" s="1"/>
  <c r="S360" i="2"/>
  <c r="S359" i="2"/>
  <c r="S358" i="2"/>
  <c r="W358" i="2" s="1"/>
  <c r="S357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S351" i="2"/>
  <c r="W351" i="2" s="1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S348" i="2"/>
  <c r="S347" i="2"/>
  <c r="S346" i="2"/>
  <c r="W346" i="2" s="1"/>
  <c r="S345" i="2"/>
  <c r="W345" i="2" s="1"/>
  <c r="S344" i="2"/>
  <c r="S343" i="2"/>
  <c r="S342" i="2"/>
  <c r="W342" i="2" s="1"/>
  <c r="S341" i="2"/>
  <c r="W341" i="2" s="1"/>
  <c r="S340" i="2"/>
  <c r="S339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W335" i="2"/>
  <c r="S335" i="2"/>
  <c r="S334" i="2"/>
  <c r="W334" i="2" s="1"/>
  <c r="S333" i="2"/>
  <c r="S332" i="2"/>
  <c r="S331" i="2"/>
  <c r="W331" i="2" s="1"/>
  <c r="S330" i="2"/>
  <c r="S329" i="2"/>
  <c r="S328" i="2"/>
  <c r="S327" i="2"/>
  <c r="S326" i="2"/>
  <c r="W326" i="2" s="1"/>
  <c r="S325" i="2"/>
  <c r="W325" i="2" s="1"/>
  <c r="S324" i="2"/>
  <c r="W323" i="2"/>
  <c r="S323" i="2"/>
  <c r="W322" i="2"/>
  <c r="S322" i="2"/>
  <c r="W321" i="2"/>
  <c r="S321" i="2"/>
  <c r="S320" i="2"/>
  <c r="S319" i="2"/>
  <c r="S318" i="2"/>
  <c r="W318" i="2" s="1"/>
  <c r="S317" i="2"/>
  <c r="W317" i="2" s="1"/>
  <c r="S316" i="2"/>
  <c r="S315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S312" i="2"/>
  <c r="S311" i="2"/>
  <c r="S310" i="2"/>
  <c r="W310" i="2" s="1"/>
  <c r="S309" i="2"/>
  <c r="W309" i="2" s="1"/>
  <c r="S308" i="2"/>
  <c r="S307" i="2"/>
  <c r="S306" i="2"/>
  <c r="W306" i="2" s="1"/>
  <c r="W305" i="2"/>
  <c r="S305" i="2"/>
  <c r="S304" i="2"/>
  <c r="S303" i="2"/>
  <c r="S302" i="2"/>
  <c r="S301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S298" i="2"/>
  <c r="W297" i="2"/>
  <c r="S297" i="2"/>
  <c r="W296" i="2"/>
  <c r="S296" i="2"/>
  <c r="S299" i="2" s="1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S293" i="2"/>
  <c r="W292" i="2"/>
  <c r="S292" i="2"/>
  <c r="W291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S273" i="2"/>
  <c r="S272" i="2"/>
  <c r="W272" i="2" s="1"/>
  <c r="S271" i="2"/>
  <c r="W271" i="2" s="1"/>
  <c r="S270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S267" i="2"/>
  <c r="X267" i="2" s="1"/>
  <c r="S266" i="2"/>
  <c r="X265" i="2"/>
  <c r="S265" i="2"/>
  <c r="X264" i="2"/>
  <c r="S264" i="2"/>
  <c r="X263" i="2"/>
  <c r="S263" i="2"/>
  <c r="S262" i="2"/>
  <c r="X262" i="2" s="1"/>
  <c r="S261" i="2"/>
  <c r="X261" i="2" s="1"/>
  <c r="X260" i="2"/>
  <c r="S260" i="2"/>
  <c r="X259" i="2"/>
  <c r="S259" i="2"/>
  <c r="S258" i="2"/>
  <c r="X258" i="2" s="1"/>
  <c r="S257" i="2"/>
  <c r="X257" i="2" s="1"/>
  <c r="X256" i="2"/>
  <c r="S256" i="2"/>
  <c r="X255" i="2"/>
  <c r="S255" i="2"/>
  <c r="S254" i="2"/>
  <c r="X254" i="2" s="1"/>
  <c r="S253" i="2"/>
  <c r="U253" i="2" s="1"/>
  <c r="S252" i="2"/>
  <c r="U252" i="2" s="1"/>
  <c r="S251" i="2"/>
  <c r="S250" i="2"/>
  <c r="S249" i="2"/>
  <c r="U249" i="2" s="1"/>
  <c r="X248" i="2"/>
  <c r="S248" i="2"/>
  <c r="S247" i="2"/>
  <c r="S246" i="2"/>
  <c r="S245" i="2"/>
  <c r="U244" i="2"/>
  <c r="S244" i="2"/>
  <c r="S243" i="2"/>
  <c r="S242" i="2"/>
  <c r="U242" i="2" s="1"/>
  <c r="S241" i="2"/>
  <c r="U241" i="2" s="1"/>
  <c r="S240" i="2"/>
  <c r="U240" i="2" s="1"/>
  <c r="S239" i="2"/>
  <c r="U239" i="2" s="1"/>
  <c r="S238" i="2"/>
  <c r="U238" i="2" s="1"/>
  <c r="U237" i="2"/>
  <c r="S237" i="2"/>
  <c r="U236" i="2"/>
  <c r="S236" i="2"/>
  <c r="S235" i="2"/>
  <c r="U235" i="2" s="1"/>
  <c r="S234" i="2"/>
  <c r="U234" i="2" s="1"/>
  <c r="S233" i="2"/>
  <c r="U233" i="2" s="1"/>
  <c r="S232" i="2"/>
  <c r="U232" i="2" s="1"/>
  <c r="S231" i="2"/>
  <c r="U231" i="2" s="1"/>
  <c r="S230" i="2"/>
  <c r="U230" i="2" s="1"/>
  <c r="S229" i="2"/>
  <c r="U229" i="2" s="1"/>
  <c r="S228" i="2"/>
  <c r="U228" i="2" s="1"/>
  <c r="S227" i="2"/>
  <c r="U227" i="2" s="1"/>
  <c r="S226" i="2"/>
  <c r="U226" i="2" s="1"/>
  <c r="S225" i="2"/>
  <c r="U225" i="2" s="1"/>
  <c r="S224" i="2"/>
  <c r="U224" i="2" s="1"/>
  <c r="S223" i="2"/>
  <c r="U223" i="2" s="1"/>
  <c r="S222" i="2"/>
  <c r="U222" i="2" s="1"/>
  <c r="S221" i="2"/>
  <c r="U221" i="2" s="1"/>
  <c r="S220" i="2"/>
  <c r="U220" i="2" s="1"/>
  <c r="S219" i="2"/>
  <c r="U219" i="2" s="1"/>
  <c r="U218" i="2"/>
  <c r="S218" i="2"/>
  <c r="U217" i="2"/>
  <c r="S217" i="2"/>
  <c r="U216" i="2"/>
  <c r="S216" i="2"/>
  <c r="S215" i="2"/>
  <c r="U215" i="2" s="1"/>
  <c r="S214" i="2"/>
  <c r="U214" i="2" s="1"/>
  <c r="U213" i="2"/>
  <c r="S213" i="2"/>
  <c r="U212" i="2"/>
  <c r="S212" i="2"/>
  <c r="S211" i="2"/>
  <c r="U211" i="2" s="1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S208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W205" i="2"/>
  <c r="S205" i="2"/>
  <c r="W204" i="2"/>
  <c r="S204" i="2"/>
  <c r="S203" i="2"/>
  <c r="S202" i="2"/>
  <c r="S201" i="2"/>
  <c r="S200" i="2"/>
  <c r="S199" i="2"/>
  <c r="S198" i="2"/>
  <c r="W198" i="2" s="1"/>
  <c r="S197" i="2"/>
  <c r="W197" i="2" s="1"/>
  <c r="S196" i="2"/>
  <c r="W196" i="2" s="1"/>
  <c r="S195" i="2"/>
  <c r="S194" i="2"/>
  <c r="S193" i="2"/>
  <c r="W193" i="2" s="1"/>
  <c r="S192" i="2"/>
  <c r="X191" i="2"/>
  <c r="S191" i="2"/>
  <c r="X190" i="2"/>
  <c r="S190" i="2"/>
  <c r="U189" i="2"/>
  <c r="S189" i="2"/>
  <c r="S188" i="2"/>
  <c r="S187" i="2"/>
  <c r="X187" i="2" s="1"/>
  <c r="S186" i="2"/>
  <c r="U186" i="2" s="1"/>
  <c r="U185" i="2"/>
  <c r="S185" i="2"/>
  <c r="X184" i="2"/>
  <c r="S184" i="2"/>
  <c r="X183" i="2"/>
  <c r="S183" i="2"/>
  <c r="X182" i="2"/>
  <c r="S182" i="2"/>
  <c r="S181" i="2"/>
  <c r="S180" i="2"/>
  <c r="S179" i="2"/>
  <c r="U179" i="2" s="1"/>
  <c r="S178" i="2"/>
  <c r="U178" i="2" s="1"/>
  <c r="S177" i="2"/>
  <c r="S176" i="2"/>
  <c r="S175" i="2"/>
  <c r="S174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F172" i="2"/>
  <c r="S171" i="2"/>
  <c r="U171" i="2" s="1"/>
  <c r="S170" i="2"/>
  <c r="U170" i="2" s="1"/>
  <c r="S169" i="2"/>
  <c r="U169" i="2" s="1"/>
  <c r="S168" i="2"/>
  <c r="U168" i="2" s="1"/>
  <c r="S167" i="2"/>
  <c r="U167" i="2" s="1"/>
  <c r="U166" i="2"/>
  <c r="S166" i="2"/>
  <c r="U165" i="2"/>
  <c r="S165" i="2"/>
  <c r="S164" i="2"/>
  <c r="U164" i="2" s="1"/>
  <c r="S163" i="2"/>
  <c r="U163" i="2" s="1"/>
  <c r="S162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S159" i="2"/>
  <c r="U159" i="2" s="1"/>
  <c r="S158" i="2"/>
  <c r="U158" i="2" s="1"/>
  <c r="S157" i="2"/>
  <c r="U157" i="2" s="1"/>
  <c r="S156" i="2"/>
  <c r="U156" i="2" s="1"/>
  <c r="S155" i="2"/>
  <c r="U155" i="2" s="1"/>
  <c r="S154" i="2"/>
  <c r="U154" i="2" s="1"/>
  <c r="S153" i="2"/>
  <c r="U153" i="2" s="1"/>
  <c r="U152" i="2"/>
  <c r="S152" i="2"/>
  <c r="S151" i="2"/>
  <c r="U151" i="2" s="1"/>
  <c r="S150" i="2"/>
  <c r="U150" i="2" s="1"/>
  <c r="S149" i="2"/>
  <c r="U149" i="2" s="1"/>
  <c r="S148" i="2"/>
  <c r="U148" i="2" s="1"/>
  <c r="S147" i="2"/>
  <c r="U147" i="2" s="1"/>
  <c r="S146" i="2"/>
  <c r="U146" i="2" s="1"/>
  <c r="S145" i="2"/>
  <c r="U145" i="2" s="1"/>
  <c r="S144" i="2"/>
  <c r="U144" i="2" s="1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U141" i="2"/>
  <c r="S141" i="2"/>
  <c r="U140" i="2"/>
  <c r="S140" i="2"/>
  <c r="S139" i="2"/>
  <c r="U139" i="2" s="1"/>
  <c r="S138" i="2"/>
  <c r="U138" i="2" s="1"/>
  <c r="S137" i="2"/>
  <c r="U137" i="2" s="1"/>
  <c r="S136" i="2"/>
  <c r="U136" i="2" s="1"/>
  <c r="S135" i="2"/>
  <c r="U135" i="2" s="1"/>
  <c r="S134" i="2"/>
  <c r="U134" i="2" s="1"/>
  <c r="S133" i="2"/>
  <c r="U133" i="2" s="1"/>
  <c r="U132" i="2"/>
  <c r="S132" i="2"/>
  <c r="S131" i="2"/>
  <c r="U131" i="2" s="1"/>
  <c r="S130" i="2"/>
  <c r="U130" i="2" s="1"/>
  <c r="S129" i="2"/>
  <c r="U129" i="2" s="1"/>
  <c r="S128" i="2"/>
  <c r="U128" i="2" s="1"/>
  <c r="S127" i="2"/>
  <c r="U127" i="2" s="1"/>
  <c r="S126" i="2"/>
  <c r="U126" i="2" s="1"/>
  <c r="S125" i="2"/>
  <c r="U125" i="2" s="1"/>
  <c r="U124" i="2"/>
  <c r="S124" i="2"/>
  <c r="S123" i="2"/>
  <c r="U123" i="2" s="1"/>
  <c r="S122" i="2"/>
  <c r="U122" i="2" s="1"/>
  <c r="S121" i="2"/>
  <c r="U121" i="2" s="1"/>
  <c r="S120" i="2"/>
  <c r="U120" i="2" s="1"/>
  <c r="S119" i="2"/>
  <c r="U119" i="2" s="1"/>
  <c r="S118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S113" i="2"/>
  <c r="U113" i="2" s="1"/>
  <c r="U112" i="2"/>
  <c r="S112" i="2"/>
  <c r="S111" i="2"/>
  <c r="U111" i="2" s="1"/>
  <c r="S110" i="2"/>
  <c r="U110" i="2" s="1"/>
  <c r="S109" i="2"/>
  <c r="U109" i="2" s="1"/>
  <c r="S108" i="2"/>
  <c r="U108" i="2" s="1"/>
  <c r="S107" i="2"/>
  <c r="U107" i="2" s="1"/>
  <c r="S106" i="2"/>
  <c r="U106" i="2" s="1"/>
  <c r="S105" i="2"/>
  <c r="U105" i="2" s="1"/>
  <c r="S104" i="2"/>
  <c r="U104" i="2" s="1"/>
  <c r="S103" i="2"/>
  <c r="U103" i="2" s="1"/>
  <c r="S102" i="2"/>
  <c r="U102" i="2" s="1"/>
  <c r="S101" i="2"/>
  <c r="U101" i="2" s="1"/>
  <c r="S100" i="2"/>
  <c r="U100" i="2" s="1"/>
  <c r="S99" i="2"/>
  <c r="U99" i="2" s="1"/>
  <c r="S98" i="2"/>
  <c r="U98" i="2" s="1"/>
  <c r="S97" i="2"/>
  <c r="U97" i="2" s="1"/>
  <c r="U96" i="2"/>
  <c r="S96" i="2"/>
  <c r="S95" i="2"/>
  <c r="U95" i="2" s="1"/>
  <c r="S94" i="2"/>
  <c r="Q93" i="2"/>
  <c r="Q116" i="2" s="1"/>
  <c r="S91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S88" i="2"/>
  <c r="X88" i="2" s="1"/>
  <c r="S87" i="2"/>
  <c r="X87" i="2" s="1"/>
  <c r="X86" i="2"/>
  <c r="S86" i="2"/>
  <c r="X85" i="2"/>
  <c r="S85" i="2"/>
  <c r="X84" i="2"/>
  <c r="S84" i="2"/>
  <c r="S83" i="2"/>
  <c r="X83" i="2" s="1"/>
  <c r="S82" i="2"/>
  <c r="X82" i="2" s="1"/>
  <c r="S81" i="2"/>
  <c r="X80" i="2"/>
  <c r="S80" i="2"/>
  <c r="S79" i="2"/>
  <c r="X79" i="2" s="1"/>
  <c r="S78" i="2"/>
  <c r="X78" i="2" s="1"/>
  <c r="S77" i="2"/>
  <c r="U77" i="2" s="1"/>
  <c r="S76" i="2"/>
  <c r="U76" i="2" s="1"/>
  <c r="R74" i="2"/>
  <c r="Q74" i="2"/>
  <c r="P74" i="2"/>
  <c r="P93" i="2" s="1"/>
  <c r="P116" i="2" s="1"/>
  <c r="O74" i="2"/>
  <c r="N74" i="2"/>
  <c r="M74" i="2"/>
  <c r="L74" i="2"/>
  <c r="K74" i="2"/>
  <c r="J74" i="2"/>
  <c r="I74" i="2"/>
  <c r="H74" i="2"/>
  <c r="G74" i="2"/>
  <c r="F74" i="2"/>
  <c r="S73" i="2"/>
  <c r="U73" i="2" s="1"/>
  <c r="S72" i="2"/>
  <c r="U72" i="2" s="1"/>
  <c r="S71" i="2"/>
  <c r="U71" i="2" s="1"/>
  <c r="S70" i="2"/>
  <c r="U70" i="2" s="1"/>
  <c r="S69" i="2"/>
  <c r="U69" i="2" s="1"/>
  <c r="U68" i="2"/>
  <c r="S68" i="2"/>
  <c r="S67" i="2"/>
  <c r="U67" i="2" s="1"/>
  <c r="S66" i="2"/>
  <c r="U66" i="2" s="1"/>
  <c r="S65" i="2"/>
  <c r="S64" i="2"/>
  <c r="U64" i="2" s="1"/>
  <c r="U63" i="2"/>
  <c r="S63" i="2"/>
  <c r="S62" i="2"/>
  <c r="U62" i="2" s="1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U59" i="2"/>
  <c r="S59" i="2"/>
  <c r="S60" i="2" s="1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S56" i="2"/>
  <c r="U56" i="2" s="1"/>
  <c r="U55" i="2"/>
  <c r="S55" i="2"/>
  <c r="S54" i="2"/>
  <c r="U54" i="2" s="1"/>
  <c r="S53" i="2"/>
  <c r="U53" i="2" s="1"/>
  <c r="U52" i="2"/>
  <c r="S52" i="2"/>
  <c r="S51" i="2"/>
  <c r="U51" i="2" s="1"/>
  <c r="S50" i="2"/>
  <c r="U50" i="2" s="1"/>
  <c r="S49" i="2"/>
  <c r="U49" i="2" s="1"/>
  <c r="S48" i="2"/>
  <c r="S47" i="2"/>
  <c r="U47" i="2" s="1"/>
  <c r="S46" i="2"/>
  <c r="U46" i="2" s="1"/>
  <c r="U45" i="2"/>
  <c r="S45" i="2"/>
  <c r="S44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U41" i="2"/>
  <c r="S41" i="2"/>
  <c r="S40" i="2"/>
  <c r="S39" i="2"/>
  <c r="X39" i="2" s="1"/>
  <c r="X38" i="2"/>
  <c r="S38" i="2"/>
  <c r="X37" i="2"/>
  <c r="S37" i="2"/>
  <c r="S36" i="2"/>
  <c r="S35" i="2"/>
  <c r="F35" i="2"/>
  <c r="S34" i="2"/>
  <c r="U34" i="2" s="1"/>
  <c r="R28" i="2"/>
  <c r="Q28" i="2"/>
  <c r="P28" i="2"/>
  <c r="O28" i="2"/>
  <c r="N28" i="2"/>
  <c r="N30" i="2" s="1"/>
  <c r="M28" i="2"/>
  <c r="L28" i="2"/>
  <c r="K28" i="2"/>
  <c r="J28" i="2"/>
  <c r="I28" i="2"/>
  <c r="H28" i="2"/>
  <c r="G28" i="2"/>
  <c r="F28" i="2"/>
  <c r="F30" i="2" s="1"/>
  <c r="S27" i="2"/>
  <c r="S26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S23" i="2"/>
  <c r="S22" i="2"/>
  <c r="S21" i="2"/>
  <c r="S20" i="2"/>
  <c r="X20" i="2" s="1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S17" i="2"/>
  <c r="S16" i="2"/>
  <c r="A16" i="2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S15" i="2"/>
  <c r="X15" i="2" s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AF631" i="1"/>
  <c r="S631" i="1"/>
  <c r="AF630" i="1"/>
  <c r="S630" i="1"/>
  <c r="AC630" i="1" s="1"/>
  <c r="AF629" i="1"/>
  <c r="AC629" i="1"/>
  <c r="S629" i="1"/>
  <c r="W629" i="1" s="1"/>
  <c r="AF628" i="1"/>
  <c r="AC628" i="1"/>
  <c r="S628" i="1"/>
  <c r="W628" i="1" s="1"/>
  <c r="AF627" i="1"/>
  <c r="S627" i="1"/>
  <c r="AF626" i="1"/>
  <c r="S626" i="1"/>
  <c r="AF625" i="1"/>
  <c r="AC625" i="1"/>
  <c r="S625" i="1"/>
  <c r="W625" i="1" s="1"/>
  <c r="AF624" i="1"/>
  <c r="AC624" i="1"/>
  <c r="S624" i="1"/>
  <c r="W624" i="1" s="1"/>
  <c r="AF623" i="1"/>
  <c r="S623" i="1"/>
  <c r="AF622" i="1"/>
  <c r="S622" i="1"/>
  <c r="AC622" i="1" s="1"/>
  <c r="AF621" i="1"/>
  <c r="AC621" i="1"/>
  <c r="S621" i="1"/>
  <c r="W621" i="1" s="1"/>
  <c r="AF620" i="1"/>
  <c r="AF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AF618" i="1"/>
  <c r="S618" i="1"/>
  <c r="AC618" i="1" s="1"/>
  <c r="AF617" i="1"/>
  <c r="S617" i="1"/>
  <c r="W617" i="1" s="1"/>
  <c r="AF616" i="1"/>
  <c r="S616" i="1"/>
  <c r="W616" i="1" s="1"/>
  <c r="AF615" i="1"/>
  <c r="S615" i="1"/>
  <c r="AF614" i="1"/>
  <c r="W614" i="1"/>
  <c r="S614" i="1"/>
  <c r="AC614" i="1" s="1"/>
  <c r="AF613" i="1"/>
  <c r="W613" i="1"/>
  <c r="S613" i="1"/>
  <c r="AC613" i="1" s="1"/>
  <c r="AF612" i="1"/>
  <c r="W612" i="1"/>
  <c r="S612" i="1"/>
  <c r="AC612" i="1" s="1"/>
  <c r="AF611" i="1"/>
  <c r="S611" i="1"/>
  <c r="AF610" i="1"/>
  <c r="S610" i="1"/>
  <c r="AF609" i="1"/>
  <c r="W609" i="1"/>
  <c r="S609" i="1"/>
  <c r="AC609" i="1" s="1"/>
  <c r="AF608" i="1"/>
  <c r="W608" i="1"/>
  <c r="S608" i="1"/>
  <c r="AC608" i="1" s="1"/>
  <c r="AF607" i="1"/>
  <c r="S607" i="1"/>
  <c r="W607" i="1" s="1"/>
  <c r="AF606" i="1"/>
  <c r="W606" i="1"/>
  <c r="S606" i="1"/>
  <c r="AC606" i="1" s="1"/>
  <c r="AF605" i="1"/>
  <c r="AC605" i="1"/>
  <c r="W605" i="1"/>
  <c r="S605" i="1"/>
  <c r="AF604" i="1"/>
  <c r="AC604" i="1"/>
  <c r="W604" i="1"/>
  <c r="S604" i="1"/>
  <c r="AF603" i="1"/>
  <c r="AC603" i="1"/>
  <c r="S603" i="1"/>
  <c r="W603" i="1" s="1"/>
  <c r="AF602" i="1"/>
  <c r="S602" i="1"/>
  <c r="AC602" i="1" s="1"/>
  <c r="AF601" i="1"/>
  <c r="S601" i="1"/>
  <c r="W601" i="1" s="1"/>
  <c r="AF600" i="1"/>
  <c r="AC600" i="1"/>
  <c r="S600" i="1"/>
  <c r="W600" i="1" s="1"/>
  <c r="AF599" i="1"/>
  <c r="S599" i="1"/>
  <c r="W599" i="1" s="1"/>
  <c r="AF598" i="1"/>
  <c r="S598" i="1"/>
  <c r="AC598" i="1" s="1"/>
  <c r="AF597" i="1"/>
  <c r="S597" i="1"/>
  <c r="AF596" i="1"/>
  <c r="S596" i="1"/>
  <c r="AC596" i="1" s="1"/>
  <c r="AF595" i="1"/>
  <c r="S595" i="1"/>
  <c r="AF594" i="1"/>
  <c r="S594" i="1"/>
  <c r="AF593" i="1"/>
  <c r="S593" i="1"/>
  <c r="AC593" i="1" s="1"/>
  <c r="AF592" i="1"/>
  <c r="S592" i="1"/>
  <c r="W592" i="1" s="1"/>
  <c r="AF591" i="1"/>
  <c r="S591" i="1"/>
  <c r="W591" i="1" s="1"/>
  <c r="AF590" i="1"/>
  <c r="S590" i="1"/>
  <c r="AF589" i="1"/>
  <c r="S589" i="1"/>
  <c r="AC589" i="1" s="1"/>
  <c r="AF588" i="1"/>
  <c r="S588" i="1"/>
  <c r="AC588" i="1" s="1"/>
  <c r="AF587" i="1"/>
  <c r="S587" i="1"/>
  <c r="W587" i="1" s="1"/>
  <c r="AF586" i="1"/>
  <c r="S586" i="1"/>
  <c r="AC586" i="1" s="1"/>
  <c r="AF585" i="1"/>
  <c r="AC585" i="1"/>
  <c r="S585" i="1"/>
  <c r="W585" i="1" s="1"/>
  <c r="AF584" i="1"/>
  <c r="AC584" i="1"/>
  <c r="W584" i="1"/>
  <c r="S584" i="1"/>
  <c r="AF583" i="1"/>
  <c r="S583" i="1"/>
  <c r="W583" i="1" s="1"/>
  <c r="AF582" i="1"/>
  <c r="S582" i="1"/>
  <c r="AC582" i="1" s="1"/>
  <c r="AF581" i="1"/>
  <c r="S581" i="1"/>
  <c r="AF580" i="1"/>
  <c r="S580" i="1"/>
  <c r="W580" i="1" s="1"/>
  <c r="AF579" i="1"/>
  <c r="S579" i="1"/>
  <c r="AF578" i="1"/>
  <c r="S578" i="1"/>
  <c r="AF577" i="1"/>
  <c r="S577" i="1"/>
  <c r="AF576" i="1"/>
  <c r="AC576" i="1"/>
  <c r="W576" i="1"/>
  <c r="S576" i="1"/>
  <c r="AF575" i="1"/>
  <c r="S575" i="1"/>
  <c r="W575" i="1" s="1"/>
  <c r="AF574" i="1"/>
  <c r="S574" i="1"/>
  <c r="AC574" i="1" s="1"/>
  <c r="AF573" i="1"/>
  <c r="AC573" i="1"/>
  <c r="S573" i="1"/>
  <c r="W573" i="1" s="1"/>
  <c r="AF572" i="1"/>
  <c r="AC572" i="1"/>
  <c r="S572" i="1"/>
  <c r="W572" i="1" s="1"/>
  <c r="AF571" i="1"/>
  <c r="AC571" i="1"/>
  <c r="S571" i="1"/>
  <c r="W571" i="1" s="1"/>
  <c r="AF570" i="1"/>
  <c r="W570" i="1"/>
  <c r="S570" i="1"/>
  <c r="AC570" i="1" s="1"/>
  <c r="AF569" i="1"/>
  <c r="S569" i="1"/>
  <c r="W569" i="1" s="1"/>
  <c r="AF568" i="1"/>
  <c r="S568" i="1"/>
  <c r="W568" i="1" s="1"/>
  <c r="AF567" i="1"/>
  <c r="S567" i="1"/>
  <c r="W567" i="1" s="1"/>
  <c r="AF566" i="1"/>
  <c r="S566" i="1"/>
  <c r="AC566" i="1" s="1"/>
  <c r="AF565" i="1"/>
  <c r="S565" i="1"/>
  <c r="AF564" i="1"/>
  <c r="AC564" i="1"/>
  <c r="W564" i="1"/>
  <c r="S564" i="1"/>
  <c r="AF563" i="1"/>
  <c r="S563" i="1"/>
  <c r="AF562" i="1"/>
  <c r="S562" i="1"/>
  <c r="AF561" i="1"/>
  <c r="W561" i="1"/>
  <c r="S561" i="1"/>
  <c r="AC561" i="1" s="1"/>
  <c r="AF560" i="1"/>
  <c r="W560" i="1"/>
  <c r="S560" i="1"/>
  <c r="AC560" i="1" s="1"/>
  <c r="AF559" i="1"/>
  <c r="S559" i="1"/>
  <c r="AF558" i="1"/>
  <c r="S558" i="1"/>
  <c r="AF557" i="1"/>
  <c r="W557" i="1"/>
  <c r="S557" i="1"/>
  <c r="AC557" i="1" s="1"/>
  <c r="AF556" i="1"/>
  <c r="W556" i="1"/>
  <c r="S556" i="1"/>
  <c r="AC556" i="1" s="1"/>
  <c r="AF555" i="1"/>
  <c r="S555" i="1"/>
  <c r="W555" i="1" s="1"/>
  <c r="AF554" i="1"/>
  <c r="S554" i="1"/>
  <c r="AC554" i="1" s="1"/>
  <c r="AF553" i="1"/>
  <c r="AC553" i="1"/>
  <c r="S553" i="1"/>
  <c r="AF552" i="1"/>
  <c r="AF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S550" i="1"/>
  <c r="V550" i="1" s="1"/>
  <c r="S549" i="1"/>
  <c r="V549" i="1" s="1"/>
  <c r="AD548" i="1"/>
  <c r="AF548" i="1" s="1"/>
  <c r="AB548" i="1"/>
  <c r="S548" i="1"/>
  <c r="V548" i="1" s="1"/>
  <c r="S547" i="1"/>
  <c r="V547" i="1" s="1"/>
  <c r="AD547" i="1" s="1"/>
  <c r="AD546" i="1"/>
  <c r="S546" i="1"/>
  <c r="V546" i="1" s="1"/>
  <c r="V545" i="1"/>
  <c r="AD545" i="1" s="1"/>
  <c r="AF545" i="1" s="1"/>
  <c r="S545" i="1"/>
  <c r="S544" i="1"/>
  <c r="V544" i="1" s="1"/>
  <c r="AD544" i="1" s="1"/>
  <c r="AF544" i="1" s="1"/>
  <c r="AF543" i="1"/>
  <c r="Z543" i="1"/>
  <c r="Y543" i="1"/>
  <c r="X543" i="1"/>
  <c r="AA543" i="1" s="1"/>
  <c r="S543" i="1"/>
  <c r="AF542" i="1"/>
  <c r="S542" i="1"/>
  <c r="X542" i="1" s="1"/>
  <c r="AF541" i="1"/>
  <c r="S541" i="1"/>
  <c r="AF540" i="1"/>
  <c r="Z540" i="1"/>
  <c r="X540" i="1"/>
  <c r="S540" i="1"/>
  <c r="AF539" i="1"/>
  <c r="X539" i="1"/>
  <c r="Z539" i="1" s="1"/>
  <c r="S539" i="1"/>
  <c r="AF538" i="1"/>
  <c r="Z538" i="1"/>
  <c r="S538" i="1"/>
  <c r="X538" i="1" s="1"/>
  <c r="AF537" i="1"/>
  <c r="S537" i="1"/>
  <c r="X537" i="1" s="1"/>
  <c r="Z537" i="1" s="1"/>
  <c r="AF536" i="1"/>
  <c r="X536" i="1"/>
  <c r="Z536" i="1" s="1"/>
  <c r="S536" i="1"/>
  <c r="AF535" i="1"/>
  <c r="Y535" i="1"/>
  <c r="X535" i="1"/>
  <c r="S535" i="1"/>
  <c r="AF534" i="1"/>
  <c r="AA534" i="1"/>
  <c r="X534" i="1"/>
  <c r="S534" i="1"/>
  <c r="AF533" i="1"/>
  <c r="AA533" i="1"/>
  <c r="Z533" i="1"/>
  <c r="Y533" i="1"/>
  <c r="S533" i="1"/>
  <c r="X533" i="1" s="1"/>
  <c r="AF532" i="1"/>
  <c r="X532" i="1"/>
  <c r="S532" i="1"/>
  <c r="AB532" i="1" s="1"/>
  <c r="AF531" i="1"/>
  <c r="AB531" i="1"/>
  <c r="X531" i="1"/>
  <c r="S531" i="1"/>
  <c r="AF530" i="1"/>
  <c r="S530" i="1"/>
  <c r="AA530" i="1" s="1"/>
  <c r="AF529" i="1"/>
  <c r="AF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AF527" i="1"/>
  <c r="X527" i="1"/>
  <c r="S527" i="1"/>
  <c r="AA527" i="1" s="1"/>
  <c r="S526" i="1"/>
  <c r="V526" i="1" s="1"/>
  <c r="AD526" i="1" s="1"/>
  <c r="AF526" i="1" s="1"/>
  <c r="AF525" i="1"/>
  <c r="S525" i="1"/>
  <c r="V525" i="1" s="1"/>
  <c r="AD525" i="1" s="1"/>
  <c r="AF524" i="1"/>
  <c r="X524" i="1"/>
  <c r="S524" i="1"/>
  <c r="AB524" i="1" s="1"/>
  <c r="AF523" i="1"/>
  <c r="S523" i="1"/>
  <c r="AB523" i="1" s="1"/>
  <c r="AF522" i="1"/>
  <c r="S522" i="1"/>
  <c r="X522" i="1" s="1"/>
  <c r="AF521" i="1"/>
  <c r="S521" i="1"/>
  <c r="AF520" i="1"/>
  <c r="S520" i="1"/>
  <c r="AF519" i="1"/>
  <c r="S519" i="1"/>
  <c r="X519" i="1" s="1"/>
  <c r="AF518" i="1"/>
  <c r="AB518" i="1"/>
  <c r="S518" i="1"/>
  <c r="X518" i="1" s="1"/>
  <c r="AF517" i="1"/>
  <c r="AD517" i="1"/>
  <c r="S517" i="1"/>
  <c r="AD516" i="1"/>
  <c r="AF516" i="1" s="1"/>
  <c r="AB516" i="1"/>
  <c r="S516" i="1"/>
  <c r="X516" i="1" s="1"/>
  <c r="AF515" i="1"/>
  <c r="AD515" i="1"/>
  <c r="S515" i="1"/>
  <c r="AD514" i="1"/>
  <c r="AF514" i="1" s="1"/>
  <c r="S514" i="1"/>
  <c r="X514" i="1" s="1"/>
  <c r="S513" i="1"/>
  <c r="V513" i="1" s="1"/>
  <c r="AD513" i="1" s="1"/>
  <c r="S512" i="1"/>
  <c r="V512" i="1" s="1"/>
  <c r="S511" i="1"/>
  <c r="V511" i="1" s="1"/>
  <c r="AD511" i="1" s="1"/>
  <c r="S510" i="1"/>
  <c r="V510" i="1" s="1"/>
  <c r="AD510" i="1" s="1"/>
  <c r="AF509" i="1"/>
  <c r="S509" i="1"/>
  <c r="V509" i="1" s="1"/>
  <c r="AD509" i="1" s="1"/>
  <c r="AF508" i="1"/>
  <c r="Z508" i="1"/>
  <c r="Y508" i="1"/>
  <c r="X508" i="1"/>
  <c r="S508" i="1"/>
  <c r="AF507" i="1"/>
  <c r="Z507" i="1"/>
  <c r="Y507" i="1"/>
  <c r="S507" i="1"/>
  <c r="X507" i="1" s="1"/>
  <c r="AF506" i="1"/>
  <c r="S506" i="1"/>
  <c r="X506" i="1" s="1"/>
  <c r="AF505" i="1"/>
  <c r="S505" i="1"/>
  <c r="X505" i="1" s="1"/>
  <c r="AF504" i="1"/>
  <c r="Z504" i="1"/>
  <c r="Y504" i="1"/>
  <c r="S504" i="1"/>
  <c r="X504" i="1" s="1"/>
  <c r="AF503" i="1"/>
  <c r="S503" i="1"/>
  <c r="AF502" i="1"/>
  <c r="S502" i="1"/>
  <c r="X502" i="1" s="1"/>
  <c r="S501" i="1"/>
  <c r="V501" i="1" s="1"/>
  <c r="S500" i="1"/>
  <c r="V500" i="1" s="1"/>
  <c r="AD500" i="1" s="1"/>
  <c r="S499" i="1"/>
  <c r="V499" i="1" s="1"/>
  <c r="AD499" i="1" s="1"/>
  <c r="AF498" i="1"/>
  <c r="S498" i="1"/>
  <c r="V498" i="1" s="1"/>
  <c r="AD498" i="1" s="1"/>
  <c r="S497" i="1"/>
  <c r="V497" i="1" s="1"/>
  <c r="V496" i="1"/>
  <c r="AD496" i="1" s="1"/>
  <c r="S496" i="1"/>
  <c r="AF495" i="1"/>
  <c r="AF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AD493" i="1"/>
  <c r="AF493" i="1" s="1"/>
  <c r="S493" i="1"/>
  <c r="X493" i="1" s="1"/>
  <c r="AD492" i="1"/>
  <c r="AF492" i="1" s="1"/>
  <c r="S492" i="1"/>
  <c r="X492" i="1" s="1"/>
  <c r="AF491" i="1"/>
  <c r="AD491" i="1"/>
  <c r="S491" i="1"/>
  <c r="X491" i="1" s="1"/>
  <c r="AF490" i="1"/>
  <c r="AD490" i="1"/>
  <c r="S490" i="1"/>
  <c r="X490" i="1" s="1"/>
  <c r="AB490" i="1" s="1"/>
  <c r="AD489" i="1"/>
  <c r="AF489" i="1" s="1"/>
  <c r="S489" i="1"/>
  <c r="X489" i="1" s="1"/>
  <c r="AB489" i="1" s="1"/>
  <c r="AF488" i="1"/>
  <c r="AD488" i="1"/>
  <c r="S488" i="1"/>
  <c r="X488" i="1" s="1"/>
  <c r="AB488" i="1" s="1"/>
  <c r="AD487" i="1"/>
  <c r="AF487" i="1" s="1"/>
  <c r="S487" i="1"/>
  <c r="X487" i="1" s="1"/>
  <c r="AB487" i="1" s="1"/>
  <c r="AD486" i="1"/>
  <c r="AF486" i="1" s="1"/>
  <c r="S486" i="1"/>
  <c r="X486" i="1" s="1"/>
  <c r="AB486" i="1" s="1"/>
  <c r="AD485" i="1"/>
  <c r="AF485" i="1" s="1"/>
  <c r="AB485" i="1"/>
  <c r="X485" i="1"/>
  <c r="S485" i="1"/>
  <c r="AF484" i="1"/>
  <c r="AD484" i="1"/>
  <c r="S484" i="1"/>
  <c r="X484" i="1" s="1"/>
  <c r="AB484" i="1" s="1"/>
  <c r="AD483" i="1"/>
  <c r="AF483" i="1" s="1"/>
  <c r="X483" i="1"/>
  <c r="AB483" i="1" s="1"/>
  <c r="S483" i="1"/>
  <c r="AD482" i="1"/>
  <c r="AF482" i="1" s="1"/>
  <c r="S482" i="1"/>
  <c r="X482" i="1" s="1"/>
  <c r="AB482" i="1" s="1"/>
  <c r="AF481" i="1"/>
  <c r="AD481" i="1"/>
  <c r="S481" i="1"/>
  <c r="X481" i="1" s="1"/>
  <c r="AB481" i="1" s="1"/>
  <c r="AD480" i="1"/>
  <c r="AF480" i="1" s="1"/>
  <c r="S480" i="1"/>
  <c r="X480" i="1" s="1"/>
  <c r="AB480" i="1" s="1"/>
  <c r="AF479" i="1"/>
  <c r="X479" i="1"/>
  <c r="AB479" i="1" s="1"/>
  <c r="S479" i="1"/>
  <c r="S478" i="1"/>
  <c r="V478" i="1" s="1"/>
  <c r="V477" i="1"/>
  <c r="S477" i="1"/>
  <c r="S476" i="1"/>
  <c r="V476" i="1" s="1"/>
  <c r="AD476" i="1" s="1"/>
  <c r="V475" i="1"/>
  <c r="S475" i="1"/>
  <c r="S474" i="1"/>
  <c r="V474" i="1" s="1"/>
  <c r="V473" i="1"/>
  <c r="S473" i="1"/>
  <c r="S472" i="1"/>
  <c r="V472" i="1" s="1"/>
  <c r="AD472" i="1" s="1"/>
  <c r="S471" i="1"/>
  <c r="V471" i="1" s="1"/>
  <c r="S470" i="1"/>
  <c r="V470" i="1" s="1"/>
  <c r="S469" i="1"/>
  <c r="V469" i="1" s="1"/>
  <c r="S468" i="1"/>
  <c r="V468" i="1" s="1"/>
  <c r="AD468" i="1" s="1"/>
  <c r="S467" i="1"/>
  <c r="V467" i="1" s="1"/>
  <c r="S466" i="1"/>
  <c r="V466" i="1" s="1"/>
  <c r="S465" i="1"/>
  <c r="V465" i="1" s="1"/>
  <c r="S464" i="1"/>
  <c r="V464" i="1" s="1"/>
  <c r="AD464" i="1" s="1"/>
  <c r="S463" i="1"/>
  <c r="V463" i="1" s="1"/>
  <c r="S462" i="1"/>
  <c r="V462" i="1" s="1"/>
  <c r="S461" i="1"/>
  <c r="V461" i="1" s="1"/>
  <c r="S460" i="1"/>
  <c r="V460" i="1" s="1"/>
  <c r="AD460" i="1" s="1"/>
  <c r="S459" i="1"/>
  <c r="V459" i="1" s="1"/>
  <c r="S458" i="1"/>
  <c r="V458" i="1" s="1"/>
  <c r="V457" i="1"/>
  <c r="S457" i="1"/>
  <c r="S456" i="1"/>
  <c r="V456" i="1" s="1"/>
  <c r="S455" i="1"/>
  <c r="V455" i="1" s="1"/>
  <c r="S454" i="1"/>
  <c r="V454" i="1" s="1"/>
  <c r="S453" i="1"/>
  <c r="V453" i="1" s="1"/>
  <c r="S452" i="1"/>
  <c r="V452" i="1" s="1"/>
  <c r="S451" i="1"/>
  <c r="V451" i="1" s="1"/>
  <c r="S450" i="1"/>
  <c r="V450" i="1" s="1"/>
  <c r="V449" i="1"/>
  <c r="S449" i="1"/>
  <c r="S448" i="1"/>
  <c r="V448" i="1" s="1"/>
  <c r="S447" i="1"/>
  <c r="V447" i="1" s="1"/>
  <c r="S446" i="1"/>
  <c r="V446" i="1" s="1"/>
  <c r="S445" i="1"/>
  <c r="V445" i="1" s="1"/>
  <c r="S444" i="1"/>
  <c r="V444" i="1" s="1"/>
  <c r="S443" i="1"/>
  <c r="V443" i="1" s="1"/>
  <c r="AF442" i="1"/>
  <c r="X442" i="1"/>
  <c r="AB442" i="1" s="1"/>
  <c r="S442" i="1"/>
  <c r="AF441" i="1"/>
  <c r="S441" i="1"/>
  <c r="X441" i="1" s="1"/>
  <c r="AB441" i="1" s="1"/>
  <c r="AF440" i="1"/>
  <c r="S440" i="1"/>
  <c r="W440" i="1" s="1"/>
  <c r="AC440" i="1" s="1"/>
  <c r="S439" i="1"/>
  <c r="V439" i="1" s="1"/>
  <c r="AD438" i="1"/>
  <c r="V438" i="1"/>
  <c r="S438" i="1"/>
  <c r="S437" i="1"/>
  <c r="AD437" i="1" s="1"/>
  <c r="S436" i="1"/>
  <c r="V436" i="1" s="1"/>
  <c r="V435" i="1"/>
  <c r="AD435" i="1" s="1"/>
  <c r="S435" i="1"/>
  <c r="S434" i="1"/>
  <c r="V434" i="1" s="1"/>
  <c r="AD434" i="1" s="1"/>
  <c r="S433" i="1"/>
  <c r="V433" i="1" s="1"/>
  <c r="S432" i="1"/>
  <c r="V432" i="1" s="1"/>
  <c r="AD432" i="1" s="1"/>
  <c r="AF432" i="1" s="1"/>
  <c r="S431" i="1"/>
  <c r="V431" i="1" s="1"/>
  <c r="S430" i="1"/>
  <c r="V430" i="1" s="1"/>
  <c r="AD430" i="1" s="1"/>
  <c r="S429" i="1"/>
  <c r="V429" i="1" s="1"/>
  <c r="S428" i="1"/>
  <c r="V428" i="1" s="1"/>
  <c r="S427" i="1"/>
  <c r="V427" i="1" s="1"/>
  <c r="V426" i="1"/>
  <c r="AD426" i="1" s="1"/>
  <c r="S426" i="1"/>
  <c r="S425" i="1"/>
  <c r="V425" i="1" s="1"/>
  <c r="S424" i="1"/>
  <c r="V424" i="1" s="1"/>
  <c r="S423" i="1"/>
  <c r="V423" i="1" s="1"/>
  <c r="S422" i="1"/>
  <c r="V422" i="1" s="1"/>
  <c r="AD422" i="1" s="1"/>
  <c r="S421" i="1"/>
  <c r="V421" i="1" s="1"/>
  <c r="S420" i="1"/>
  <c r="V420" i="1" s="1"/>
  <c r="S419" i="1"/>
  <c r="S418" i="1"/>
  <c r="V418" i="1" s="1"/>
  <c r="AF417" i="1"/>
  <c r="AF416" i="1"/>
  <c r="N416" i="1"/>
  <c r="AF415" i="1"/>
  <c r="AF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S413" i="1"/>
  <c r="V413" i="1" s="1"/>
  <c r="AD413" i="1" s="1"/>
  <c r="AF413" i="1" s="1"/>
  <c r="S412" i="1"/>
  <c r="V412" i="1" s="1"/>
  <c r="AD412" i="1" s="1"/>
  <c r="S411" i="1"/>
  <c r="V411" i="1" s="1"/>
  <c r="AD411" i="1" s="1"/>
  <c r="S410" i="1"/>
  <c r="AF409" i="1"/>
  <c r="AF408" i="1"/>
  <c r="R408" i="1"/>
  <c r="R416" i="1" s="1"/>
  <c r="Q408" i="1"/>
  <c r="Q416" i="1" s="1"/>
  <c r="P408" i="1"/>
  <c r="P416" i="1" s="1"/>
  <c r="O408" i="1"/>
  <c r="N408" i="1"/>
  <c r="M408" i="1"/>
  <c r="M416" i="1" s="1"/>
  <c r="L408" i="1"/>
  <c r="L416" i="1" s="1"/>
  <c r="K408" i="1"/>
  <c r="J408" i="1"/>
  <c r="J416" i="1" s="1"/>
  <c r="I408" i="1"/>
  <c r="I416" i="1" s="1"/>
  <c r="H408" i="1"/>
  <c r="H416" i="1" s="1"/>
  <c r="G408" i="1"/>
  <c r="F408" i="1"/>
  <c r="AF407" i="1"/>
  <c r="S407" i="1"/>
  <c r="AF406" i="1"/>
  <c r="AF405" i="1"/>
  <c r="S405" i="1"/>
  <c r="X405" i="1" s="1"/>
  <c r="AF404" i="1"/>
  <c r="S404" i="1"/>
  <c r="AB404" i="1" s="1"/>
  <c r="AF403" i="1"/>
  <c r="S403" i="1"/>
  <c r="AB403" i="1" s="1"/>
  <c r="AF402" i="1"/>
  <c r="S402" i="1"/>
  <c r="X402" i="1" s="1"/>
  <c r="AF401" i="1"/>
  <c r="S401" i="1"/>
  <c r="X401" i="1" s="1"/>
  <c r="AF400" i="1"/>
  <c r="S400" i="1"/>
  <c r="AD399" i="1"/>
  <c r="AF399" i="1" s="1"/>
  <c r="S398" i="1"/>
  <c r="V398" i="1" s="1"/>
  <c r="S397" i="1"/>
  <c r="V397" i="1" s="1"/>
  <c r="S396" i="1"/>
  <c r="V396" i="1" s="1"/>
  <c r="S395" i="1"/>
  <c r="V395" i="1" s="1"/>
  <c r="AD395" i="1" s="1"/>
  <c r="AF395" i="1" s="1"/>
  <c r="S394" i="1"/>
  <c r="V394" i="1" s="1"/>
  <c r="S393" i="1"/>
  <c r="V393" i="1" s="1"/>
  <c r="S392" i="1"/>
  <c r="V392" i="1" s="1"/>
  <c r="S391" i="1"/>
  <c r="V391" i="1" s="1"/>
  <c r="AD391" i="1" s="1"/>
  <c r="AF391" i="1" s="1"/>
  <c r="S390" i="1"/>
  <c r="V390" i="1" s="1"/>
  <c r="S389" i="1"/>
  <c r="V389" i="1" s="1"/>
  <c r="S388" i="1"/>
  <c r="V388" i="1" s="1"/>
  <c r="S387" i="1"/>
  <c r="V387" i="1" s="1"/>
  <c r="AD387" i="1" s="1"/>
  <c r="AF387" i="1" s="1"/>
  <c r="S386" i="1"/>
  <c r="V386" i="1" s="1"/>
  <c r="AF385" i="1"/>
  <c r="AF384" i="1"/>
  <c r="S384" i="1"/>
  <c r="W384" i="1" s="1"/>
  <c r="AF383" i="1"/>
  <c r="S383" i="1"/>
  <c r="AC383" i="1" s="1"/>
  <c r="AF382" i="1"/>
  <c r="AF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AF380" i="1"/>
  <c r="AC380" i="1"/>
  <c r="S380" i="1"/>
  <c r="W380" i="1" s="1"/>
  <c r="AF379" i="1"/>
  <c r="S379" i="1"/>
  <c r="AC379" i="1" s="1"/>
  <c r="AF378" i="1"/>
  <c r="S378" i="1"/>
  <c r="AC378" i="1" s="1"/>
  <c r="AF377" i="1"/>
  <c r="S377" i="1"/>
  <c r="AC377" i="1" s="1"/>
  <c r="AF376" i="1"/>
  <c r="S376" i="1"/>
  <c r="W376" i="1" s="1"/>
  <c r="AF375" i="1"/>
  <c r="S375" i="1"/>
  <c r="AC375" i="1" s="1"/>
  <c r="AF374" i="1"/>
  <c r="S374" i="1"/>
  <c r="AC374" i="1" s="1"/>
  <c r="AF373" i="1"/>
  <c r="S373" i="1"/>
  <c r="AC373" i="1" s="1"/>
  <c r="AF372" i="1"/>
  <c r="S372" i="1"/>
  <c r="W372" i="1" s="1"/>
  <c r="AF371" i="1"/>
  <c r="S371" i="1"/>
  <c r="AC371" i="1" s="1"/>
  <c r="AF370" i="1"/>
  <c r="S370" i="1"/>
  <c r="AF369" i="1"/>
  <c r="AC369" i="1"/>
  <c r="S369" i="1"/>
  <c r="W369" i="1" s="1"/>
  <c r="AF368" i="1"/>
  <c r="S368" i="1"/>
  <c r="AF367" i="1"/>
  <c r="AF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AF365" i="1"/>
  <c r="S365" i="1"/>
  <c r="AC365" i="1" s="1"/>
  <c r="AF364" i="1"/>
  <c r="S364" i="1"/>
  <c r="W364" i="1" s="1"/>
  <c r="AF363" i="1"/>
  <c r="S363" i="1"/>
  <c r="AC363" i="1" s="1"/>
  <c r="AF362" i="1"/>
  <c r="AC362" i="1"/>
  <c r="S362" i="1"/>
  <c r="W362" i="1" s="1"/>
  <c r="AF361" i="1"/>
  <c r="AC361" i="1"/>
  <c r="S361" i="1"/>
  <c r="W361" i="1" s="1"/>
  <c r="AF360" i="1"/>
  <c r="AC360" i="1"/>
  <c r="S360" i="1"/>
  <c r="W360" i="1" s="1"/>
  <c r="AF359" i="1"/>
  <c r="S359" i="1"/>
  <c r="AC359" i="1" s="1"/>
  <c r="AF358" i="1"/>
  <c r="S358" i="1"/>
  <c r="W358" i="1" s="1"/>
  <c r="AC358" i="1" s="1"/>
  <c r="AF357" i="1"/>
  <c r="AC357" i="1"/>
  <c r="S357" i="1"/>
  <c r="W357" i="1" s="1"/>
  <c r="AF356" i="1"/>
  <c r="AF355" i="1"/>
  <c r="AF354" i="1"/>
  <c r="AF353" i="1"/>
  <c r="AF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AF351" i="1"/>
  <c r="AC351" i="1"/>
  <c r="W351" i="1"/>
  <c r="S351" i="1"/>
  <c r="AF350" i="1"/>
  <c r="AF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AF348" i="1"/>
  <c r="S348" i="1"/>
  <c r="AC348" i="1" s="1"/>
  <c r="AF347" i="1"/>
  <c r="S347" i="1"/>
  <c r="AC347" i="1" s="1"/>
  <c r="AF346" i="1"/>
  <c r="AC346" i="1"/>
  <c r="W346" i="1"/>
  <c r="S346" i="1"/>
  <c r="AF345" i="1"/>
  <c r="S345" i="1"/>
  <c r="W345" i="1" s="1"/>
  <c r="AF344" i="1"/>
  <c r="S344" i="1"/>
  <c r="AC344" i="1" s="1"/>
  <c r="AF343" i="1"/>
  <c r="S343" i="1"/>
  <c r="AF342" i="1"/>
  <c r="S342" i="1"/>
  <c r="W342" i="1" s="1"/>
  <c r="AF341" i="1"/>
  <c r="S341" i="1"/>
  <c r="AF340" i="1"/>
  <c r="S340" i="1"/>
  <c r="AF339" i="1"/>
  <c r="S339" i="1"/>
  <c r="W339" i="1" s="1"/>
  <c r="AF338" i="1"/>
  <c r="AF337" i="1"/>
  <c r="AF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AF335" i="1"/>
  <c r="S335" i="1"/>
  <c r="W335" i="1" s="1"/>
  <c r="AF334" i="1"/>
  <c r="S334" i="1"/>
  <c r="W334" i="1" s="1"/>
  <c r="AF333" i="1"/>
  <c r="S333" i="1"/>
  <c r="AC333" i="1" s="1"/>
  <c r="AF332" i="1"/>
  <c r="S332" i="1"/>
  <c r="AF331" i="1"/>
  <c r="S331" i="1"/>
  <c r="W331" i="1" s="1"/>
  <c r="AF330" i="1"/>
  <c r="S330" i="1"/>
  <c r="W330" i="1" s="1"/>
  <c r="AF329" i="1"/>
  <c r="S329" i="1"/>
  <c r="AC329" i="1" s="1"/>
  <c r="AF328" i="1"/>
  <c r="S328" i="1"/>
  <c r="AF327" i="1"/>
  <c r="S327" i="1"/>
  <c r="W327" i="1" s="1"/>
  <c r="AF326" i="1"/>
  <c r="S326" i="1"/>
  <c r="W326" i="1" s="1"/>
  <c r="AF325" i="1"/>
  <c r="S325" i="1"/>
  <c r="AC325" i="1" s="1"/>
  <c r="AF324" i="1"/>
  <c r="S324" i="1"/>
  <c r="AF323" i="1"/>
  <c r="S323" i="1"/>
  <c r="W323" i="1" s="1"/>
  <c r="AF322" i="1"/>
  <c r="S322" i="1"/>
  <c r="W322" i="1" s="1"/>
  <c r="AF321" i="1"/>
  <c r="S321" i="1"/>
  <c r="AC321" i="1" s="1"/>
  <c r="AF320" i="1"/>
  <c r="S320" i="1"/>
  <c r="AF319" i="1"/>
  <c r="S319" i="1"/>
  <c r="W319" i="1" s="1"/>
  <c r="AF318" i="1"/>
  <c r="S318" i="1"/>
  <c r="W318" i="1" s="1"/>
  <c r="AF317" i="1"/>
  <c r="S317" i="1"/>
  <c r="AC317" i="1" s="1"/>
  <c r="AF316" i="1"/>
  <c r="S316" i="1"/>
  <c r="AF315" i="1"/>
  <c r="S315" i="1"/>
  <c r="W315" i="1" s="1"/>
  <c r="AF314" i="1"/>
  <c r="AF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AF312" i="1"/>
  <c r="S312" i="1"/>
  <c r="AF311" i="1"/>
  <c r="S311" i="1"/>
  <c r="AC311" i="1" s="1"/>
  <c r="AF310" i="1"/>
  <c r="S310" i="1"/>
  <c r="AC310" i="1" s="1"/>
  <c r="AF309" i="1"/>
  <c r="S309" i="1"/>
  <c r="AC309" i="1" s="1"/>
  <c r="AF308" i="1"/>
  <c r="S308" i="1"/>
  <c r="AF307" i="1"/>
  <c r="S307" i="1"/>
  <c r="AC307" i="1" s="1"/>
  <c r="AF306" i="1"/>
  <c r="S306" i="1"/>
  <c r="AC306" i="1" s="1"/>
  <c r="AF305" i="1"/>
  <c r="S305" i="1"/>
  <c r="AC305" i="1" s="1"/>
  <c r="AF304" i="1"/>
  <c r="S304" i="1"/>
  <c r="AF303" i="1"/>
  <c r="S303" i="1"/>
  <c r="AC303" i="1" s="1"/>
  <c r="AF302" i="1"/>
  <c r="S302" i="1"/>
  <c r="AC302" i="1" s="1"/>
  <c r="AF301" i="1"/>
  <c r="S301" i="1"/>
  <c r="AF300" i="1"/>
  <c r="AF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AF298" i="1"/>
  <c r="S298" i="1"/>
  <c r="AF297" i="1"/>
  <c r="S297" i="1"/>
  <c r="W297" i="1" s="1"/>
  <c r="AF296" i="1"/>
  <c r="S296" i="1"/>
  <c r="S299" i="1" s="1"/>
  <c r="AF295" i="1"/>
  <c r="AF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AF293" i="1"/>
  <c r="AC293" i="1"/>
  <c r="S293" i="1"/>
  <c r="W293" i="1" s="1"/>
  <c r="AF292" i="1"/>
  <c r="AC292" i="1"/>
  <c r="S292" i="1"/>
  <c r="W292" i="1" s="1"/>
  <c r="AF291" i="1"/>
  <c r="S291" i="1"/>
  <c r="AC291" i="1" s="1"/>
  <c r="AF290" i="1"/>
  <c r="S290" i="1"/>
  <c r="AF289" i="1"/>
  <c r="AC289" i="1"/>
  <c r="S289" i="1"/>
  <c r="W289" i="1" s="1"/>
  <c r="AF288" i="1"/>
  <c r="AC288" i="1"/>
  <c r="S288" i="1"/>
  <c r="W288" i="1" s="1"/>
  <c r="AF287" i="1"/>
  <c r="S287" i="1"/>
  <c r="AC287" i="1" s="1"/>
  <c r="AF286" i="1"/>
  <c r="S286" i="1"/>
  <c r="AF285" i="1"/>
  <c r="AC285" i="1"/>
  <c r="S285" i="1"/>
  <c r="W285" i="1" s="1"/>
  <c r="AF284" i="1"/>
  <c r="AC284" i="1"/>
  <c r="S284" i="1"/>
  <c r="W284" i="1" s="1"/>
  <c r="AF283" i="1"/>
  <c r="S283" i="1"/>
  <c r="AC283" i="1" s="1"/>
  <c r="AF282" i="1"/>
  <c r="S282" i="1"/>
  <c r="AF281" i="1"/>
  <c r="AC281" i="1"/>
  <c r="S281" i="1"/>
  <c r="W281" i="1" s="1"/>
  <c r="AF280" i="1"/>
  <c r="AC280" i="1"/>
  <c r="S280" i="1"/>
  <c r="W280" i="1" s="1"/>
  <c r="AF279" i="1"/>
  <c r="S279" i="1"/>
  <c r="AC279" i="1" s="1"/>
  <c r="AF278" i="1"/>
  <c r="AC278" i="1"/>
  <c r="W278" i="1"/>
  <c r="AF277" i="1"/>
  <c r="S277" i="1"/>
  <c r="AF276" i="1"/>
  <c r="AC276" i="1"/>
  <c r="W276" i="1"/>
  <c r="S276" i="1"/>
  <c r="AF275" i="1"/>
  <c r="AF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AF273" i="1"/>
  <c r="S273" i="1"/>
  <c r="AF272" i="1"/>
  <c r="AC272" i="1"/>
  <c r="S272" i="1"/>
  <c r="W272" i="1" s="1"/>
  <c r="AF271" i="1"/>
  <c r="AC271" i="1"/>
  <c r="S271" i="1"/>
  <c r="W271" i="1" s="1"/>
  <c r="AF270" i="1"/>
  <c r="S270" i="1"/>
  <c r="AC270" i="1" s="1"/>
  <c r="AF269" i="1"/>
  <c r="AF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AF267" i="1"/>
  <c r="S267" i="1"/>
  <c r="X267" i="1" s="1"/>
  <c r="AF266" i="1"/>
  <c r="S266" i="1"/>
  <c r="AB266" i="1" s="1"/>
  <c r="AF265" i="1"/>
  <c r="S265" i="1"/>
  <c r="AF264" i="1"/>
  <c r="S264" i="1"/>
  <c r="X264" i="1" s="1"/>
  <c r="AB264" i="1" s="1"/>
  <c r="AF263" i="1"/>
  <c r="S263" i="1"/>
  <c r="X263" i="1" s="1"/>
  <c r="AB263" i="1" s="1"/>
  <c r="AF262" i="1"/>
  <c r="S262" i="1"/>
  <c r="X262" i="1" s="1"/>
  <c r="AB262" i="1" s="1"/>
  <c r="AF261" i="1"/>
  <c r="S261" i="1"/>
  <c r="X261" i="1" s="1"/>
  <c r="AB261" i="1" s="1"/>
  <c r="AF260" i="1"/>
  <c r="X260" i="1"/>
  <c r="AB260" i="1" s="1"/>
  <c r="S260" i="1"/>
  <c r="AF259" i="1"/>
  <c r="X259" i="1"/>
  <c r="AB259" i="1" s="1"/>
  <c r="S259" i="1"/>
  <c r="AF258" i="1"/>
  <c r="S258" i="1"/>
  <c r="X258" i="1" s="1"/>
  <c r="AB258" i="1" s="1"/>
  <c r="AF257" i="1"/>
  <c r="S257" i="1"/>
  <c r="X257" i="1" s="1"/>
  <c r="AB257" i="1" s="1"/>
  <c r="AF256" i="1"/>
  <c r="S256" i="1"/>
  <c r="X256" i="1" s="1"/>
  <c r="AB256" i="1" s="1"/>
  <c r="AF255" i="1"/>
  <c r="S255" i="1"/>
  <c r="X255" i="1" s="1"/>
  <c r="AB255" i="1" s="1"/>
  <c r="AF254" i="1"/>
  <c r="S254" i="1"/>
  <c r="X254" i="1" s="1"/>
  <c r="AB254" i="1" s="1"/>
  <c r="AB253" i="1"/>
  <c r="U253" i="1"/>
  <c r="S253" i="1"/>
  <c r="AD253" i="1" s="1"/>
  <c r="S252" i="1"/>
  <c r="AF251" i="1"/>
  <c r="S251" i="1"/>
  <c r="AB251" i="1" s="1"/>
  <c r="S250" i="1"/>
  <c r="AD249" i="1"/>
  <c r="S249" i="1"/>
  <c r="U249" i="1" s="1"/>
  <c r="AF248" i="1"/>
  <c r="AB248" i="1"/>
  <c r="S248" i="1"/>
  <c r="X248" i="1" s="1"/>
  <c r="AF247" i="1"/>
  <c r="S247" i="1"/>
  <c r="AB247" i="1" s="1"/>
  <c r="AF246" i="1"/>
  <c r="S246" i="1"/>
  <c r="AF245" i="1"/>
  <c r="AB245" i="1"/>
  <c r="S245" i="1"/>
  <c r="X245" i="1" s="1"/>
  <c r="AD244" i="1"/>
  <c r="AF244" i="1" s="1"/>
  <c r="U244" i="1"/>
  <c r="S244" i="1"/>
  <c r="S243" i="1"/>
  <c r="AD243" i="1" s="1"/>
  <c r="S242" i="1"/>
  <c r="U242" i="1" s="1"/>
  <c r="U241" i="1"/>
  <c r="S241" i="1"/>
  <c r="S240" i="1"/>
  <c r="U240" i="1" s="1"/>
  <c r="AD240" i="1" s="1"/>
  <c r="AF240" i="1" s="1"/>
  <c r="S239" i="1"/>
  <c r="U239" i="1" s="1"/>
  <c r="AD239" i="1" s="1"/>
  <c r="S238" i="1"/>
  <c r="U238" i="1" s="1"/>
  <c r="S237" i="1"/>
  <c r="U237" i="1" s="1"/>
  <c r="S236" i="1"/>
  <c r="U236" i="1" s="1"/>
  <c r="AD236" i="1" s="1"/>
  <c r="AF236" i="1" s="1"/>
  <c r="S235" i="1"/>
  <c r="U235" i="1" s="1"/>
  <c r="S234" i="1"/>
  <c r="U234" i="1" s="1"/>
  <c r="S233" i="1"/>
  <c r="U233" i="1" s="1"/>
  <c r="S232" i="1"/>
  <c r="U232" i="1" s="1"/>
  <c r="AD232" i="1" s="1"/>
  <c r="AF232" i="1" s="1"/>
  <c r="S231" i="1"/>
  <c r="U231" i="1" s="1"/>
  <c r="AD231" i="1" s="1"/>
  <c r="S230" i="1"/>
  <c r="U230" i="1" s="1"/>
  <c r="S229" i="1"/>
  <c r="U229" i="1" s="1"/>
  <c r="S228" i="1"/>
  <c r="U228" i="1" s="1"/>
  <c r="AD228" i="1" s="1"/>
  <c r="AF228" i="1" s="1"/>
  <c r="S227" i="1"/>
  <c r="U227" i="1" s="1"/>
  <c r="AD227" i="1" s="1"/>
  <c r="S226" i="1"/>
  <c r="U226" i="1" s="1"/>
  <c r="S225" i="1"/>
  <c r="U225" i="1" s="1"/>
  <c r="S224" i="1"/>
  <c r="U224" i="1" s="1"/>
  <c r="AD224" i="1" s="1"/>
  <c r="AF224" i="1" s="1"/>
  <c r="S223" i="1"/>
  <c r="U223" i="1" s="1"/>
  <c r="AD223" i="1" s="1"/>
  <c r="S222" i="1"/>
  <c r="U222" i="1" s="1"/>
  <c r="S221" i="1"/>
  <c r="U221" i="1" s="1"/>
  <c r="AD220" i="1"/>
  <c r="AF220" i="1" s="1"/>
  <c r="U220" i="1"/>
  <c r="S220" i="1"/>
  <c r="S219" i="1"/>
  <c r="U219" i="1" s="1"/>
  <c r="S218" i="1"/>
  <c r="U218" i="1" s="1"/>
  <c r="U217" i="1"/>
  <c r="S217" i="1"/>
  <c r="S216" i="1"/>
  <c r="U216" i="1" s="1"/>
  <c r="AD216" i="1" s="1"/>
  <c r="AF216" i="1" s="1"/>
  <c r="S215" i="1"/>
  <c r="U215" i="1" s="1"/>
  <c r="AD215" i="1" s="1"/>
  <c r="S214" i="1"/>
  <c r="U214" i="1" s="1"/>
  <c r="U213" i="1"/>
  <c r="S213" i="1"/>
  <c r="S212" i="1"/>
  <c r="U212" i="1" s="1"/>
  <c r="AD212" i="1" s="1"/>
  <c r="AF212" i="1" s="1"/>
  <c r="S211" i="1"/>
  <c r="U211" i="1" s="1"/>
  <c r="AD211" i="1" s="1"/>
  <c r="AF210" i="1"/>
  <c r="AF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AF208" i="1"/>
  <c r="AC208" i="1"/>
  <c r="S208" i="1"/>
  <c r="S209" i="1" s="1"/>
  <c r="AF207" i="1"/>
  <c r="AF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AF205" i="1"/>
  <c r="AC205" i="1"/>
  <c r="W205" i="1"/>
  <c r="S205" i="1"/>
  <c r="AF204" i="1"/>
  <c r="AC204" i="1"/>
  <c r="W204" i="1"/>
  <c r="S204" i="1"/>
  <c r="AF203" i="1"/>
  <c r="S203" i="1"/>
  <c r="AC203" i="1" s="1"/>
  <c r="AF202" i="1"/>
  <c r="S202" i="1"/>
  <c r="AF201" i="1"/>
  <c r="AC201" i="1"/>
  <c r="W201" i="1"/>
  <c r="S201" i="1"/>
  <c r="AF200" i="1"/>
  <c r="AC200" i="1"/>
  <c r="W200" i="1"/>
  <c r="S200" i="1"/>
  <c r="AF199" i="1"/>
  <c r="S199" i="1"/>
  <c r="AC199" i="1" s="1"/>
  <c r="AF198" i="1"/>
  <c r="S198" i="1"/>
  <c r="AF197" i="1"/>
  <c r="AC197" i="1"/>
  <c r="W197" i="1"/>
  <c r="S197" i="1"/>
  <c r="AF196" i="1"/>
  <c r="AC196" i="1"/>
  <c r="W196" i="1"/>
  <c r="S196" i="1"/>
  <c r="AF195" i="1"/>
  <c r="S195" i="1"/>
  <c r="AC195" i="1" s="1"/>
  <c r="AF194" i="1"/>
  <c r="S194" i="1"/>
  <c r="AF193" i="1"/>
  <c r="AC193" i="1"/>
  <c r="W193" i="1"/>
  <c r="S193" i="1"/>
  <c r="AF192" i="1"/>
  <c r="AF191" i="1"/>
  <c r="S191" i="1"/>
  <c r="AF190" i="1"/>
  <c r="S190" i="1"/>
  <c r="AB190" i="1" s="1"/>
  <c r="U189" i="1"/>
  <c r="AF189" i="1" s="1"/>
  <c r="AD188" i="1"/>
  <c r="AF188" i="1" s="1"/>
  <c r="AB188" i="1"/>
  <c r="X188" i="1"/>
  <c r="S188" i="1"/>
  <c r="AD187" i="1"/>
  <c r="AF187" i="1" s="1"/>
  <c r="S187" i="1"/>
  <c r="S186" i="1"/>
  <c r="U186" i="1" s="1"/>
  <c r="U185" i="1"/>
  <c r="AD185" i="1" s="1"/>
  <c r="AF185" i="1" s="1"/>
  <c r="S185" i="1"/>
  <c r="AD184" i="1"/>
  <c r="AF184" i="1" s="1"/>
  <c r="S184" i="1"/>
  <c r="AD183" i="1"/>
  <c r="AF183" i="1" s="1"/>
  <c r="S183" i="1"/>
  <c r="AB183" i="1" s="1"/>
  <c r="AD182" i="1"/>
  <c r="AF182" i="1" s="1"/>
  <c r="S182" i="1"/>
  <c r="AD181" i="1"/>
  <c r="AF181" i="1" s="1"/>
  <c r="S181" i="1"/>
  <c r="X181" i="1" s="1"/>
  <c r="AD180" i="1"/>
  <c r="AF180" i="1" s="1"/>
  <c r="S180" i="1"/>
  <c r="S179" i="1"/>
  <c r="U179" i="1" s="1"/>
  <c r="S178" i="1"/>
  <c r="U178" i="1" s="1"/>
  <c r="AD178" i="1" s="1"/>
  <c r="AF178" i="1" s="1"/>
  <c r="AD177" i="1"/>
  <c r="AF177" i="1" s="1"/>
  <c r="S177" i="1"/>
  <c r="AD176" i="1"/>
  <c r="AF176" i="1" s="1"/>
  <c r="S176" i="1"/>
  <c r="X176" i="1" s="1"/>
  <c r="AD175" i="1"/>
  <c r="AF175" i="1" s="1"/>
  <c r="S175" i="1"/>
  <c r="AD174" i="1"/>
  <c r="AF174" i="1" s="1"/>
  <c r="S174" i="1"/>
  <c r="X174" i="1" s="1"/>
  <c r="AF173" i="1"/>
  <c r="AF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S171" i="1"/>
  <c r="U171" i="1" s="1"/>
  <c r="AD170" i="1"/>
  <c r="S170" i="1"/>
  <c r="U170" i="1" s="1"/>
  <c r="S169" i="1"/>
  <c r="U169" i="1" s="1"/>
  <c r="S168" i="1"/>
  <c r="U168" i="1" s="1"/>
  <c r="U167" i="1"/>
  <c r="S167" i="1"/>
  <c r="S166" i="1"/>
  <c r="U166" i="1" s="1"/>
  <c r="S165" i="1"/>
  <c r="U165" i="1" s="1"/>
  <c r="AD165" i="1" s="1"/>
  <c r="U164" i="1"/>
  <c r="S164" i="1"/>
  <c r="S163" i="1"/>
  <c r="U163" i="1" s="1"/>
  <c r="S162" i="1"/>
  <c r="U162" i="1" s="1"/>
  <c r="AF161" i="1"/>
  <c r="AF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S159" i="1"/>
  <c r="U159" i="1" s="1"/>
  <c r="S158" i="1"/>
  <c r="U158" i="1" s="1"/>
  <c r="AF157" i="1"/>
  <c r="S157" i="1"/>
  <c r="U157" i="1" s="1"/>
  <c r="AD157" i="1" s="1"/>
  <c r="S156" i="1"/>
  <c r="U156" i="1" s="1"/>
  <c r="U155" i="1"/>
  <c r="S155" i="1"/>
  <c r="S154" i="1"/>
  <c r="U154" i="1" s="1"/>
  <c r="U153" i="1"/>
  <c r="S153" i="1"/>
  <c r="S152" i="1"/>
  <c r="U152" i="1" s="1"/>
  <c r="AD152" i="1" s="1"/>
  <c r="AF152" i="1" s="1"/>
  <c r="S151" i="1"/>
  <c r="U151" i="1" s="1"/>
  <c r="AD151" i="1" s="1"/>
  <c r="S150" i="1"/>
  <c r="U150" i="1" s="1"/>
  <c r="S149" i="1"/>
  <c r="U149" i="1" s="1"/>
  <c r="S148" i="1"/>
  <c r="U148" i="1" s="1"/>
  <c r="AD148" i="1" s="1"/>
  <c r="AF148" i="1" s="1"/>
  <c r="S147" i="1"/>
  <c r="U147" i="1" s="1"/>
  <c r="AD147" i="1" s="1"/>
  <c r="S146" i="1"/>
  <c r="U146" i="1" s="1"/>
  <c r="S145" i="1"/>
  <c r="U145" i="1" s="1"/>
  <c r="AD144" i="1"/>
  <c r="AF144" i="1" s="1"/>
  <c r="U144" i="1"/>
  <c r="S144" i="1"/>
  <c r="AF143" i="1"/>
  <c r="AF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S141" i="1"/>
  <c r="U141" i="1" s="1"/>
  <c r="AD140" i="1"/>
  <c r="AF140" i="1" s="1"/>
  <c r="S140" i="1"/>
  <c r="U140" i="1" s="1"/>
  <c r="AF139" i="1"/>
  <c r="S139" i="1"/>
  <c r="U139" i="1" s="1"/>
  <c r="AD139" i="1" s="1"/>
  <c r="S138" i="1"/>
  <c r="U138" i="1" s="1"/>
  <c r="S137" i="1"/>
  <c r="U137" i="1" s="1"/>
  <c r="AD136" i="1"/>
  <c r="AF136" i="1" s="1"/>
  <c r="S136" i="1"/>
  <c r="U136" i="1" s="1"/>
  <c r="AF135" i="1"/>
  <c r="S135" i="1"/>
  <c r="U135" i="1" s="1"/>
  <c r="AD135" i="1" s="1"/>
  <c r="S134" i="1"/>
  <c r="U134" i="1" s="1"/>
  <c r="S133" i="1"/>
  <c r="U133" i="1" s="1"/>
  <c r="AD132" i="1"/>
  <c r="AF132" i="1" s="1"/>
  <c r="S132" i="1"/>
  <c r="U132" i="1" s="1"/>
  <c r="S131" i="1"/>
  <c r="U131" i="1" s="1"/>
  <c r="AD131" i="1" s="1"/>
  <c r="S130" i="1"/>
  <c r="U130" i="1" s="1"/>
  <c r="S129" i="1"/>
  <c r="U129" i="1" s="1"/>
  <c r="AD128" i="1"/>
  <c r="AF128" i="1" s="1"/>
  <c r="U128" i="1"/>
  <c r="S128" i="1"/>
  <c r="S127" i="1"/>
  <c r="U127" i="1" s="1"/>
  <c r="AD127" i="1" s="1"/>
  <c r="S126" i="1"/>
  <c r="U126" i="1" s="1"/>
  <c r="U125" i="1"/>
  <c r="S125" i="1"/>
  <c r="U124" i="1"/>
  <c r="AD124" i="1" s="1"/>
  <c r="AF124" i="1" s="1"/>
  <c r="S124" i="1"/>
  <c r="S123" i="1"/>
  <c r="U123" i="1" s="1"/>
  <c r="AD123" i="1" s="1"/>
  <c r="S122" i="1"/>
  <c r="U122" i="1" s="1"/>
  <c r="U121" i="1"/>
  <c r="S121" i="1"/>
  <c r="S120" i="1"/>
  <c r="U120" i="1" s="1"/>
  <c r="AD120" i="1" s="1"/>
  <c r="AF120" i="1" s="1"/>
  <c r="S119" i="1"/>
  <c r="U119" i="1" s="1"/>
  <c r="AD119" i="1" s="1"/>
  <c r="S118" i="1"/>
  <c r="AF117" i="1"/>
  <c r="AF116" i="1"/>
  <c r="AF115" i="1"/>
  <c r="AF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S113" i="1"/>
  <c r="U113" i="1" s="1"/>
  <c r="AD112" i="1"/>
  <c r="AF112" i="1" s="1"/>
  <c r="S112" i="1"/>
  <c r="U112" i="1" s="1"/>
  <c r="S111" i="1"/>
  <c r="U111" i="1" s="1"/>
  <c r="AD111" i="1" s="1"/>
  <c r="S110" i="1"/>
  <c r="U110" i="1" s="1"/>
  <c r="S109" i="1"/>
  <c r="U109" i="1" s="1"/>
  <c r="AD108" i="1"/>
  <c r="AF108" i="1" s="1"/>
  <c r="U108" i="1"/>
  <c r="S108" i="1"/>
  <c r="S107" i="1"/>
  <c r="U107" i="1" s="1"/>
  <c r="AD107" i="1" s="1"/>
  <c r="S106" i="1"/>
  <c r="U106" i="1" s="1"/>
  <c r="U105" i="1"/>
  <c r="S105" i="1"/>
  <c r="U104" i="1"/>
  <c r="AD104" i="1" s="1"/>
  <c r="AF104" i="1" s="1"/>
  <c r="S104" i="1"/>
  <c r="S103" i="1"/>
  <c r="U103" i="1" s="1"/>
  <c r="AD103" i="1" s="1"/>
  <c r="S102" i="1"/>
  <c r="U102" i="1" s="1"/>
  <c r="U101" i="1"/>
  <c r="S101" i="1"/>
  <c r="S100" i="1"/>
  <c r="U100" i="1" s="1"/>
  <c r="AD100" i="1" s="1"/>
  <c r="AF100" i="1" s="1"/>
  <c r="S99" i="1"/>
  <c r="U99" i="1" s="1"/>
  <c r="AD99" i="1" s="1"/>
  <c r="S98" i="1"/>
  <c r="U98" i="1" s="1"/>
  <c r="U97" i="1"/>
  <c r="S97" i="1"/>
  <c r="U96" i="1"/>
  <c r="AD96" i="1" s="1"/>
  <c r="AF96" i="1" s="1"/>
  <c r="S96" i="1"/>
  <c r="S95" i="1"/>
  <c r="AF94" i="1"/>
  <c r="S94" i="1"/>
  <c r="AF93" i="1"/>
  <c r="AF92" i="1"/>
  <c r="AF91" i="1"/>
  <c r="S91" i="1"/>
  <c r="AF90" i="1"/>
  <c r="AF89" i="1"/>
  <c r="R89" i="1"/>
  <c r="R93" i="1" s="1"/>
  <c r="R116" i="1" s="1"/>
  <c r="Q89" i="1"/>
  <c r="P89" i="1"/>
  <c r="O89" i="1"/>
  <c r="N89" i="1"/>
  <c r="N93" i="1" s="1"/>
  <c r="N116" i="1" s="1"/>
  <c r="M89" i="1"/>
  <c r="L89" i="1"/>
  <c r="K89" i="1"/>
  <c r="J89" i="1"/>
  <c r="J93" i="1" s="1"/>
  <c r="J116" i="1" s="1"/>
  <c r="I89" i="1"/>
  <c r="H89" i="1"/>
  <c r="G89" i="1"/>
  <c r="F89" i="1"/>
  <c r="F93" i="1" s="1"/>
  <c r="F116" i="1" s="1"/>
  <c r="AF88" i="1"/>
  <c r="S88" i="1"/>
  <c r="AB88" i="1" s="1"/>
  <c r="AF87" i="1"/>
  <c r="S87" i="1"/>
  <c r="AF86" i="1"/>
  <c r="S86" i="1"/>
  <c r="AB86" i="1" s="1"/>
  <c r="AF85" i="1"/>
  <c r="S85" i="1"/>
  <c r="AB85" i="1" s="1"/>
  <c r="AF84" i="1"/>
  <c r="X84" i="1"/>
  <c r="S84" i="1"/>
  <c r="AB84" i="1" s="1"/>
  <c r="AF83" i="1"/>
  <c r="S83" i="1"/>
  <c r="AF82" i="1"/>
  <c r="X82" i="1"/>
  <c r="S82" i="1"/>
  <c r="AB82" i="1" s="1"/>
  <c r="AF81" i="1"/>
  <c r="AB81" i="1"/>
  <c r="X81" i="1"/>
  <c r="S81" i="1"/>
  <c r="AF80" i="1"/>
  <c r="AB80" i="1"/>
  <c r="X80" i="1"/>
  <c r="S80" i="1"/>
  <c r="AF79" i="1"/>
  <c r="S79" i="1"/>
  <c r="AF78" i="1"/>
  <c r="X78" i="1"/>
  <c r="U77" i="1"/>
  <c r="AF77" i="1" s="1"/>
  <c r="S77" i="1"/>
  <c r="S76" i="1"/>
  <c r="U76" i="1" s="1"/>
  <c r="AF76" i="1" s="1"/>
  <c r="AF75" i="1"/>
  <c r="AF74" i="1"/>
  <c r="R74" i="1"/>
  <c r="Q74" i="1"/>
  <c r="P74" i="1"/>
  <c r="O74" i="1"/>
  <c r="N74" i="1"/>
  <c r="M74" i="1"/>
  <c r="M93" i="1" s="1"/>
  <c r="M116" i="1" s="1"/>
  <c r="L74" i="1"/>
  <c r="L93" i="1" s="1"/>
  <c r="L116" i="1" s="1"/>
  <c r="K74" i="1"/>
  <c r="J74" i="1"/>
  <c r="I74" i="1"/>
  <c r="H74" i="1"/>
  <c r="G74" i="1"/>
  <c r="F74" i="1"/>
  <c r="S73" i="1"/>
  <c r="U73" i="1" s="1"/>
  <c r="AF73" i="1" s="1"/>
  <c r="S72" i="1"/>
  <c r="U72" i="1" s="1"/>
  <c r="AD72" i="1" s="1"/>
  <c r="AD71" i="1"/>
  <c r="AF71" i="1" s="1"/>
  <c r="U71" i="1"/>
  <c r="S71" i="1"/>
  <c r="S70" i="1"/>
  <c r="U70" i="1" s="1"/>
  <c r="S69" i="1"/>
  <c r="S68" i="1"/>
  <c r="U68" i="1" s="1"/>
  <c r="AD68" i="1" s="1"/>
  <c r="S67" i="1"/>
  <c r="U67" i="1" s="1"/>
  <c r="AD67" i="1" s="1"/>
  <c r="AF66" i="1"/>
  <c r="S66" i="1"/>
  <c r="U66" i="1" s="1"/>
  <c r="AD66" i="1" s="1"/>
  <c r="S65" i="1"/>
  <c r="U65" i="1" s="1"/>
  <c r="U64" i="1"/>
  <c r="S64" i="1"/>
  <c r="AD63" i="1"/>
  <c r="U63" i="1"/>
  <c r="S63" i="1"/>
  <c r="S62" i="1"/>
  <c r="U62" i="1" s="1"/>
  <c r="AD62" i="1" s="1"/>
  <c r="AF61" i="1"/>
  <c r="AF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U59" i="1"/>
  <c r="AD59" i="1" s="1"/>
  <c r="S59" i="1"/>
  <c r="AF58" i="1"/>
  <c r="AF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U56" i="1"/>
  <c r="S56" i="1"/>
  <c r="AD55" i="1"/>
  <c r="U55" i="1"/>
  <c r="AF55" i="1" s="1"/>
  <c r="S55" i="1"/>
  <c r="S54" i="1"/>
  <c r="U54" i="1" s="1"/>
  <c r="AD54" i="1" s="1"/>
  <c r="U53" i="1"/>
  <c r="S53" i="1"/>
  <c r="S52" i="1"/>
  <c r="U52" i="1" s="1"/>
  <c r="AD52" i="1" s="1"/>
  <c r="AD51" i="1"/>
  <c r="AF51" i="1" s="1"/>
  <c r="U51" i="1"/>
  <c r="S51" i="1"/>
  <c r="S50" i="1"/>
  <c r="U50" i="1" s="1"/>
  <c r="AD50" i="1" s="1"/>
  <c r="S49" i="1"/>
  <c r="U49" i="1" s="1"/>
  <c r="S48" i="1"/>
  <c r="S47" i="1"/>
  <c r="U47" i="1" s="1"/>
  <c r="U46" i="1"/>
  <c r="S46" i="1"/>
  <c r="U45" i="1"/>
  <c r="AD45" i="1" s="1"/>
  <c r="S45" i="1"/>
  <c r="S44" i="1"/>
  <c r="AF43" i="1"/>
  <c r="AF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AB41" i="1"/>
  <c r="U41" i="1"/>
  <c r="AF41" i="1" s="1"/>
  <c r="AF40" i="1"/>
  <c r="AB40" i="1"/>
  <c r="X40" i="1"/>
  <c r="AF39" i="1"/>
  <c r="AB39" i="1"/>
  <c r="X39" i="1"/>
  <c r="AF38" i="1"/>
  <c r="AB38" i="1"/>
  <c r="X38" i="1"/>
  <c r="AF37" i="1"/>
  <c r="AB37" i="1"/>
  <c r="X37" i="1"/>
  <c r="AF36" i="1"/>
  <c r="AF35" i="1"/>
  <c r="F35" i="1"/>
  <c r="S35" i="1" s="1"/>
  <c r="S34" i="1"/>
  <c r="U34" i="1" s="1"/>
  <c r="AF33" i="1"/>
  <c r="AF32" i="1"/>
  <c r="AF31" i="1"/>
  <c r="AF30" i="1"/>
  <c r="Y30" i="1"/>
  <c r="P30" i="1"/>
  <c r="H30" i="1"/>
  <c r="AF29" i="1"/>
  <c r="AF28" i="1"/>
  <c r="R28" i="1"/>
  <c r="Q28" i="1"/>
  <c r="Q30" i="1" s="1"/>
  <c r="P28" i="1"/>
  <c r="O28" i="1"/>
  <c r="N28" i="1"/>
  <c r="M28" i="1"/>
  <c r="M30" i="1" s="1"/>
  <c r="L28" i="1"/>
  <c r="L30" i="1" s="1"/>
  <c r="L32" i="1" s="1"/>
  <c r="K28" i="1"/>
  <c r="J28" i="1"/>
  <c r="I28" i="1"/>
  <c r="I30" i="1" s="1"/>
  <c r="H28" i="1"/>
  <c r="G28" i="1"/>
  <c r="F28" i="1"/>
  <c r="AF27" i="1"/>
  <c r="S27" i="1"/>
  <c r="S28" i="1" s="1"/>
  <c r="AF26" i="1"/>
  <c r="S26" i="1"/>
  <c r="AF25" i="1"/>
  <c r="AF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AF23" i="1"/>
  <c r="S23" i="1"/>
  <c r="AF22" i="1"/>
  <c r="S22" i="1"/>
  <c r="AF21" i="1"/>
  <c r="S21" i="1"/>
  <c r="AF20" i="1"/>
  <c r="X20" i="1"/>
  <c r="S20" i="1"/>
  <c r="AA20" i="1" s="1"/>
  <c r="AF19" i="1"/>
  <c r="AF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AF17" i="1"/>
  <c r="S17" i="1"/>
  <c r="AF16" i="1"/>
  <c r="X16" i="1"/>
  <c r="S16" i="1"/>
  <c r="A16" i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F15" i="1"/>
  <c r="Y15" i="1"/>
  <c r="S15" i="1"/>
  <c r="Z8" i="1"/>
  <c r="Z502" i="1" s="1"/>
  <c r="Z7" i="1"/>
  <c r="L32" i="14" l="1"/>
  <c r="I30" i="14"/>
  <c r="M30" i="14"/>
  <c r="M32" i="14" s="1"/>
  <c r="Q30" i="14"/>
  <c r="Q32" i="14" s="1"/>
  <c r="Q354" i="14" s="1"/>
  <c r="K93" i="14"/>
  <c r="K116" i="14" s="1"/>
  <c r="O93" i="14"/>
  <c r="O116" i="14" s="1"/>
  <c r="F30" i="14"/>
  <c r="J30" i="14"/>
  <c r="J32" i="14" s="1"/>
  <c r="N30" i="14"/>
  <c r="R30" i="14"/>
  <c r="H93" i="14"/>
  <c r="L93" i="14"/>
  <c r="L116" i="14" s="1"/>
  <c r="L354" i="14" s="1"/>
  <c r="P93" i="14"/>
  <c r="P116" i="14" s="1"/>
  <c r="F30" i="13"/>
  <c r="J30" i="13"/>
  <c r="N30" i="13"/>
  <c r="R30" i="13"/>
  <c r="R32" i="13" s="1"/>
  <c r="P93" i="13"/>
  <c r="P116" i="13" s="1"/>
  <c r="M30" i="12"/>
  <c r="Q30" i="12"/>
  <c r="J30" i="12"/>
  <c r="R30" i="12"/>
  <c r="R32" i="12" s="1"/>
  <c r="R354" i="12" s="1"/>
  <c r="G116" i="12"/>
  <c r="K116" i="12"/>
  <c r="O116" i="12"/>
  <c r="G93" i="5"/>
  <c r="G116" i="5" s="1"/>
  <c r="O93" i="5"/>
  <c r="O116" i="5" s="1"/>
  <c r="O30" i="5"/>
  <c r="F30" i="5"/>
  <c r="F32" i="5" s="1"/>
  <c r="N30" i="5"/>
  <c r="R30" i="5"/>
  <c r="H93" i="5"/>
  <c r="H116" i="5" s="1"/>
  <c r="L93" i="5"/>
  <c r="L116" i="5" s="1"/>
  <c r="P93" i="5"/>
  <c r="P116" i="5" s="1"/>
  <c r="H416" i="5"/>
  <c r="P416" i="5"/>
  <c r="I93" i="5"/>
  <c r="I116" i="5" s="1"/>
  <c r="Q93" i="5"/>
  <c r="I416" i="5"/>
  <c r="Q416" i="5"/>
  <c r="H30" i="4"/>
  <c r="H32" i="4" s="1"/>
  <c r="L30" i="4"/>
  <c r="P30" i="4"/>
  <c r="P32" i="4" s="1"/>
  <c r="I93" i="4"/>
  <c r="I116" i="4" s="1"/>
  <c r="Q93" i="4"/>
  <c r="Q116" i="4" s="1"/>
  <c r="G416" i="4"/>
  <c r="O416" i="4"/>
  <c r="J30" i="11"/>
  <c r="R30" i="11"/>
  <c r="H93" i="11"/>
  <c r="H116" i="11" s="1"/>
  <c r="P93" i="11"/>
  <c r="P116" i="11" s="1"/>
  <c r="F32" i="11"/>
  <c r="N32" i="11"/>
  <c r="G30" i="11"/>
  <c r="K30" i="11"/>
  <c r="O30" i="11"/>
  <c r="F93" i="11"/>
  <c r="F116" i="11" s="1"/>
  <c r="J93" i="11"/>
  <c r="J116" i="11" s="1"/>
  <c r="N93" i="11"/>
  <c r="N116" i="11" s="1"/>
  <c r="N354" i="11" s="1"/>
  <c r="R93" i="11"/>
  <c r="R116" i="11" s="1"/>
  <c r="Q93" i="10"/>
  <c r="Q116" i="10" s="1"/>
  <c r="I30" i="10"/>
  <c r="Q30" i="10"/>
  <c r="R93" i="10"/>
  <c r="R116" i="10" s="1"/>
  <c r="G32" i="10"/>
  <c r="I93" i="10"/>
  <c r="I116" i="10" s="1"/>
  <c r="G93" i="10"/>
  <c r="K93" i="10"/>
  <c r="K116" i="10" s="1"/>
  <c r="K354" i="10" s="1"/>
  <c r="O93" i="10"/>
  <c r="L416" i="10"/>
  <c r="P416" i="10"/>
  <c r="I30" i="9"/>
  <c r="M30" i="9"/>
  <c r="Q30" i="9"/>
  <c r="J93" i="9"/>
  <c r="J116" i="9" s="1"/>
  <c r="J354" i="9" s="1"/>
  <c r="R93" i="9"/>
  <c r="R116" i="9" s="1"/>
  <c r="O30" i="9"/>
  <c r="J93" i="8"/>
  <c r="J116" i="8" s="1"/>
  <c r="R93" i="8"/>
  <c r="K30" i="8"/>
  <c r="F93" i="8"/>
  <c r="F32" i="8"/>
  <c r="J32" i="8"/>
  <c r="N32" i="8"/>
  <c r="N93" i="8"/>
  <c r="F32" i="7"/>
  <c r="J32" i="7"/>
  <c r="N32" i="7"/>
  <c r="R32" i="7"/>
  <c r="I30" i="7"/>
  <c r="F30" i="3"/>
  <c r="J30" i="3"/>
  <c r="N30" i="3"/>
  <c r="R30" i="3"/>
  <c r="I93" i="3"/>
  <c r="I116" i="3" s="1"/>
  <c r="M93" i="3"/>
  <c r="M116" i="3" s="1"/>
  <c r="Q93" i="3"/>
  <c r="Q116" i="3" s="1"/>
  <c r="S414" i="3"/>
  <c r="H93" i="3"/>
  <c r="H116" i="3" s="1"/>
  <c r="L93" i="3"/>
  <c r="L116" i="3" s="1"/>
  <c r="P93" i="3"/>
  <c r="P116" i="3" s="1"/>
  <c r="F93" i="3"/>
  <c r="F116" i="3" s="1"/>
  <c r="F354" i="3" s="1"/>
  <c r="J93" i="3"/>
  <c r="J116" i="3" s="1"/>
  <c r="N93" i="3"/>
  <c r="N116" i="3" s="1"/>
  <c r="R93" i="3"/>
  <c r="R116" i="3" s="1"/>
  <c r="K32" i="3"/>
  <c r="K354" i="3" s="1"/>
  <c r="L30" i="3"/>
  <c r="I93" i="2"/>
  <c r="I116" i="2" s="1"/>
  <c r="M93" i="2"/>
  <c r="J30" i="2"/>
  <c r="R30" i="2"/>
  <c r="R32" i="2" s="1"/>
  <c r="G30" i="2"/>
  <c r="K30" i="2"/>
  <c r="O30" i="2"/>
  <c r="H32" i="1"/>
  <c r="P32" i="1"/>
  <c r="S24" i="1"/>
  <c r="AF45" i="1"/>
  <c r="AF59" i="1"/>
  <c r="X85" i="1"/>
  <c r="I93" i="1"/>
  <c r="I116" i="1" s="1"/>
  <c r="Q93" i="1"/>
  <c r="Q116" i="1" s="1"/>
  <c r="S30" i="1"/>
  <c r="S74" i="1"/>
  <c r="AF227" i="1"/>
  <c r="AF249" i="1"/>
  <c r="AD439" i="1"/>
  <c r="AF439" i="1" s="1"/>
  <c r="AD70" i="1"/>
  <c r="AF70" i="1" s="1"/>
  <c r="AD252" i="1"/>
  <c r="U252" i="1"/>
  <c r="AD431" i="1"/>
  <c r="AF431" i="1" s="1"/>
  <c r="F30" i="1"/>
  <c r="J30" i="1"/>
  <c r="N30" i="1"/>
  <c r="R30" i="1"/>
  <c r="AF63" i="1"/>
  <c r="AF67" i="1"/>
  <c r="X88" i="1"/>
  <c r="H93" i="1"/>
  <c r="H116" i="1" s="1"/>
  <c r="P93" i="1"/>
  <c r="P116" i="1" s="1"/>
  <c r="S160" i="1"/>
  <c r="AB176" i="1"/>
  <c r="X183" i="1"/>
  <c r="X190" i="1"/>
  <c r="AF231" i="1"/>
  <c r="AF103" i="1"/>
  <c r="AF119" i="1"/>
  <c r="AF123" i="1"/>
  <c r="AB174" i="1"/>
  <c r="AB181" i="1"/>
  <c r="W208" i="1"/>
  <c r="AF211" i="1"/>
  <c r="AF215" i="1"/>
  <c r="AB267" i="1"/>
  <c r="AC296" i="1"/>
  <c r="AC297" i="1"/>
  <c r="AC315" i="1"/>
  <c r="AC318" i="1"/>
  <c r="AC319" i="1"/>
  <c r="AC322" i="1"/>
  <c r="AC323" i="1"/>
  <c r="AC326" i="1"/>
  <c r="AC327" i="1"/>
  <c r="AC330" i="1"/>
  <c r="AC331" i="1"/>
  <c r="AC334" i="1"/>
  <c r="AC335" i="1"/>
  <c r="AC339" i="1"/>
  <c r="AC342" i="1"/>
  <c r="W363" i="1"/>
  <c r="W375" i="1"/>
  <c r="AB402" i="1"/>
  <c r="G416" i="1"/>
  <c r="K416" i="1"/>
  <c r="O416" i="1"/>
  <c r="AD436" i="1"/>
  <c r="AF436" i="1" s="1"/>
  <c r="AF499" i="1"/>
  <c r="AF510" i="1"/>
  <c r="AB514" i="1"/>
  <c r="AB519" i="1"/>
  <c r="W554" i="1"/>
  <c r="AC568" i="1"/>
  <c r="W574" i="1"/>
  <c r="AC580" i="1"/>
  <c r="W586" i="1"/>
  <c r="AC591" i="1"/>
  <c r="AC592" i="1"/>
  <c r="AC601" i="1"/>
  <c r="AC616" i="1"/>
  <c r="AC617" i="1"/>
  <c r="S28" i="2"/>
  <c r="M116" i="2"/>
  <c r="W343" i="2"/>
  <c r="X541" i="2"/>
  <c r="W556" i="2"/>
  <c r="F32" i="2"/>
  <c r="J32" i="2"/>
  <c r="N32" i="2"/>
  <c r="G93" i="2"/>
  <c r="G116" i="2" s="1"/>
  <c r="K93" i="2"/>
  <c r="K116" i="2" s="1"/>
  <c r="O93" i="2"/>
  <c r="O116" i="2" s="1"/>
  <c r="W307" i="2"/>
  <c r="W360" i="2"/>
  <c r="X81" i="3"/>
  <c r="W302" i="1"/>
  <c r="W303" i="1"/>
  <c r="W306" i="1"/>
  <c r="W307" i="1"/>
  <c r="W310" i="1"/>
  <c r="W311" i="1"/>
  <c r="W359" i="1"/>
  <c r="W365" i="1"/>
  <c r="S366" i="1"/>
  <c r="W373" i="1"/>
  <c r="W377" i="1"/>
  <c r="W378" i="1"/>
  <c r="W379" i="1"/>
  <c r="AF435" i="1"/>
  <c r="V437" i="1"/>
  <c r="AF437" i="1" s="1"/>
  <c r="AA502" i="1"/>
  <c r="AF513" i="1"/>
  <c r="X523" i="1"/>
  <c r="W588" i="1"/>
  <c r="W589" i="1"/>
  <c r="W596" i="1"/>
  <c r="X17" i="2"/>
  <c r="G32" i="2"/>
  <c r="K32" i="2"/>
  <c r="O32" i="2"/>
  <c r="H30" i="2"/>
  <c r="H32" i="2" s="1"/>
  <c r="L30" i="2"/>
  <c r="L32" i="2" s="1"/>
  <c r="P30" i="2"/>
  <c r="P32" i="2" s="1"/>
  <c r="H93" i="2"/>
  <c r="H116" i="2" s="1"/>
  <c r="H354" i="2" s="1"/>
  <c r="L93" i="2"/>
  <c r="L116" i="2" s="1"/>
  <c r="X175" i="2"/>
  <c r="X176" i="2"/>
  <c r="X177" i="2"/>
  <c r="X180" i="2"/>
  <c r="W200" i="2"/>
  <c r="W201" i="2"/>
  <c r="W202" i="2"/>
  <c r="W208" i="2"/>
  <c r="S209" i="2"/>
  <c r="X245" i="2"/>
  <c r="X246" i="2"/>
  <c r="W276" i="2"/>
  <c r="W279" i="2"/>
  <c r="W280" i="2"/>
  <c r="W283" i="2"/>
  <c r="W284" i="2"/>
  <c r="W287" i="2"/>
  <c r="W288" i="2"/>
  <c r="W289" i="2"/>
  <c r="W302" i="2"/>
  <c r="W303" i="2"/>
  <c r="W319" i="2"/>
  <c r="W357" i="2"/>
  <c r="W365" i="2"/>
  <c r="S366" i="2"/>
  <c r="W378" i="2"/>
  <c r="H416" i="2"/>
  <c r="H634" i="2" s="1"/>
  <c r="L416" i="2"/>
  <c r="P416" i="2"/>
  <c r="V411" i="2"/>
  <c r="X515" i="2"/>
  <c r="W558" i="2"/>
  <c r="W560" i="2"/>
  <c r="W604" i="2"/>
  <c r="W612" i="2"/>
  <c r="W296" i="1"/>
  <c r="W348" i="1"/>
  <c r="AC364" i="1"/>
  <c r="AC376" i="1"/>
  <c r="AB522" i="1"/>
  <c r="AF547" i="1"/>
  <c r="AC555" i="1"/>
  <c r="AC569" i="1"/>
  <c r="AC587" i="1"/>
  <c r="W593" i="1"/>
  <c r="W602" i="1"/>
  <c r="S18" i="2"/>
  <c r="S24" i="2"/>
  <c r="I30" i="2"/>
  <c r="I32" i="2" s="1"/>
  <c r="I354" i="2" s="1"/>
  <c r="M30" i="2"/>
  <c r="M32" i="2" s="1"/>
  <c r="Q30" i="2"/>
  <c r="Q32" i="2" s="1"/>
  <c r="S74" i="2"/>
  <c r="S142" i="2"/>
  <c r="S313" i="2"/>
  <c r="G354" i="2"/>
  <c r="Q416" i="2"/>
  <c r="Q634" i="2" s="1"/>
  <c r="X514" i="2"/>
  <c r="W557" i="2"/>
  <c r="W566" i="2"/>
  <c r="W574" i="2"/>
  <c r="W598" i="2"/>
  <c r="W601" i="2"/>
  <c r="W609" i="2"/>
  <c r="G32" i="3"/>
  <c r="O32" i="3"/>
  <c r="X80" i="3"/>
  <c r="X82" i="3"/>
  <c r="W610" i="3"/>
  <c r="J32" i="11"/>
  <c r="J354" i="11" s="1"/>
  <c r="R32" i="11"/>
  <c r="H30" i="3"/>
  <c r="P30" i="3"/>
  <c r="P32" i="3" s="1"/>
  <c r="P354" i="3" s="1"/>
  <c r="I30" i="3"/>
  <c r="I32" i="3" s="1"/>
  <c r="I354" i="3" s="1"/>
  <c r="M30" i="3"/>
  <c r="M32" i="3" s="1"/>
  <c r="M354" i="3" s="1"/>
  <c r="Q30" i="3"/>
  <c r="X177" i="3"/>
  <c r="W193" i="3"/>
  <c r="W194" i="3"/>
  <c r="W208" i="3"/>
  <c r="S209" i="3"/>
  <c r="X245" i="3"/>
  <c r="U249" i="3"/>
  <c r="W276" i="3"/>
  <c r="W292" i="3"/>
  <c r="W297" i="3"/>
  <c r="W298" i="3"/>
  <c r="S299" i="3"/>
  <c r="W303" i="3"/>
  <c r="W342" i="3"/>
  <c r="W343" i="3"/>
  <c r="W346" i="3"/>
  <c r="W347" i="3"/>
  <c r="W357" i="3"/>
  <c r="X404" i="3"/>
  <c r="X407" i="3"/>
  <c r="S408" i="3"/>
  <c r="S416" i="3" s="1"/>
  <c r="V410" i="3"/>
  <c r="W574" i="3"/>
  <c r="Q32" i="3"/>
  <c r="S28" i="3"/>
  <c r="X38" i="3"/>
  <c r="X39" i="3"/>
  <c r="X40" i="3"/>
  <c r="S74" i="3"/>
  <c r="X84" i="3"/>
  <c r="X85" i="3"/>
  <c r="X88" i="3"/>
  <c r="S142" i="3"/>
  <c r="X174" i="3"/>
  <c r="X175" i="3"/>
  <c r="X184" i="3"/>
  <c r="W196" i="3"/>
  <c r="W197" i="3"/>
  <c r="W200" i="3"/>
  <c r="W201" i="3"/>
  <c r="W204" i="3"/>
  <c r="W205" i="3"/>
  <c r="S268" i="3"/>
  <c r="U253" i="3"/>
  <c r="W288" i="3"/>
  <c r="S352" i="3"/>
  <c r="X527" i="3"/>
  <c r="W554" i="3"/>
  <c r="W592" i="3"/>
  <c r="W600" i="3"/>
  <c r="G416" i="2"/>
  <c r="K416" i="2"/>
  <c r="O416" i="2"/>
  <c r="F32" i="3"/>
  <c r="J32" i="3"/>
  <c r="N32" i="3"/>
  <c r="R32" i="3"/>
  <c r="R354" i="3" s="1"/>
  <c r="X181" i="3"/>
  <c r="W325" i="3"/>
  <c r="X517" i="3"/>
  <c r="X534" i="3"/>
  <c r="X541" i="3"/>
  <c r="P416" i="7"/>
  <c r="S416" i="7" s="1"/>
  <c r="S408" i="7"/>
  <c r="G32" i="8"/>
  <c r="S18" i="8"/>
  <c r="O30" i="8"/>
  <c r="S30" i="8" s="1"/>
  <c r="I32" i="9"/>
  <c r="M32" i="9"/>
  <c r="Q32" i="9"/>
  <c r="Q354" i="9" s="1"/>
  <c r="I93" i="9"/>
  <c r="I116" i="9" s="1"/>
  <c r="M93" i="9"/>
  <c r="M116" i="9" s="1"/>
  <c r="Q93" i="9"/>
  <c r="Q116" i="9" s="1"/>
  <c r="N116" i="9"/>
  <c r="S116" i="9" s="1"/>
  <c r="N416" i="9"/>
  <c r="S416" i="9" s="1"/>
  <c r="S408" i="9"/>
  <c r="I634" i="10"/>
  <c r="M416" i="10"/>
  <c r="S416" i="10" s="1"/>
  <c r="S408" i="10"/>
  <c r="H634" i="10"/>
  <c r="G30" i="7"/>
  <c r="G32" i="7" s="1"/>
  <c r="K30" i="7"/>
  <c r="K32" i="7" s="1"/>
  <c r="K354" i="7" s="1"/>
  <c r="O30" i="7"/>
  <c r="O32" i="7" s="1"/>
  <c r="F93" i="7"/>
  <c r="F116" i="7" s="1"/>
  <c r="J93" i="7"/>
  <c r="J116" i="7" s="1"/>
  <c r="N93" i="7"/>
  <c r="N116" i="7" s="1"/>
  <c r="N354" i="7" s="1"/>
  <c r="R93" i="7"/>
  <c r="R116" i="7" s="1"/>
  <c r="G93" i="8"/>
  <c r="G116" i="8" s="1"/>
  <c r="K93" i="8"/>
  <c r="K116" i="8" s="1"/>
  <c r="O93" i="8"/>
  <c r="S89" i="8"/>
  <c r="F32" i="9"/>
  <c r="F354" i="9" s="1"/>
  <c r="J32" i="9"/>
  <c r="S18" i="9"/>
  <c r="R32" i="9"/>
  <c r="H30" i="9"/>
  <c r="H32" i="9" s="1"/>
  <c r="L30" i="9"/>
  <c r="L32" i="9" s="1"/>
  <c r="P30" i="9"/>
  <c r="P32" i="9" s="1"/>
  <c r="M30" i="10"/>
  <c r="S30" i="10" s="1"/>
  <c r="H93" i="10"/>
  <c r="H116" i="10" s="1"/>
  <c r="L93" i="10"/>
  <c r="L116" i="10" s="1"/>
  <c r="L354" i="10" s="1"/>
  <c r="P93" i="10"/>
  <c r="P116" i="10" s="1"/>
  <c r="G32" i="11"/>
  <c r="K32" i="11"/>
  <c r="O32" i="11"/>
  <c r="K416" i="11"/>
  <c r="O416" i="11"/>
  <c r="L32" i="4"/>
  <c r="G30" i="4"/>
  <c r="G32" i="4" s="1"/>
  <c r="K30" i="4"/>
  <c r="S28" i="4"/>
  <c r="O30" i="4"/>
  <c r="O32" i="4" s="1"/>
  <c r="K93" i="4"/>
  <c r="S18" i="7"/>
  <c r="H30" i="7"/>
  <c r="H32" i="7" s="1"/>
  <c r="H354" i="7" s="1"/>
  <c r="L30" i="7"/>
  <c r="L32" i="7" s="1"/>
  <c r="P30" i="7"/>
  <c r="S30" i="7" s="1"/>
  <c r="S28" i="7"/>
  <c r="H30" i="8"/>
  <c r="H32" i="8" s="1"/>
  <c r="H354" i="8" s="1"/>
  <c r="L30" i="8"/>
  <c r="L32" i="8" s="1"/>
  <c r="P30" i="8"/>
  <c r="P32" i="8" s="1"/>
  <c r="P354" i="8" s="1"/>
  <c r="H93" i="8"/>
  <c r="H116" i="8" s="1"/>
  <c r="L93" i="8"/>
  <c r="L116" i="8" s="1"/>
  <c r="F416" i="8"/>
  <c r="N416" i="8"/>
  <c r="N30" i="9"/>
  <c r="S30" i="9" s="1"/>
  <c r="X30" i="9" s="1"/>
  <c r="G93" i="9"/>
  <c r="K93" i="9"/>
  <c r="O93" i="9"/>
  <c r="H416" i="9"/>
  <c r="L416" i="9"/>
  <c r="H32" i="10"/>
  <c r="L32" i="10"/>
  <c r="P32" i="10"/>
  <c r="M93" i="10"/>
  <c r="S89" i="10"/>
  <c r="P634" i="10"/>
  <c r="S18" i="11"/>
  <c r="L93" i="11"/>
  <c r="L416" i="11"/>
  <c r="S416" i="11" s="1"/>
  <c r="S408" i="11"/>
  <c r="I32" i="4"/>
  <c r="M32" i="4"/>
  <c r="M354" i="4" s="1"/>
  <c r="Q32" i="4"/>
  <c r="L634" i="5"/>
  <c r="I634" i="3"/>
  <c r="M634" i="3"/>
  <c r="Q634" i="3"/>
  <c r="I32" i="7"/>
  <c r="M32" i="7"/>
  <c r="Q32" i="7"/>
  <c r="H93" i="7"/>
  <c r="H116" i="7" s="1"/>
  <c r="L93" i="7"/>
  <c r="L116" i="7" s="1"/>
  <c r="P93" i="7"/>
  <c r="S89" i="7"/>
  <c r="I30" i="8"/>
  <c r="I32" i="8" s="1"/>
  <c r="M30" i="8"/>
  <c r="M32" i="8" s="1"/>
  <c r="Q30" i="8"/>
  <c r="Q32" i="8" s="1"/>
  <c r="O416" i="8"/>
  <c r="S416" i="8" s="1"/>
  <c r="S408" i="8"/>
  <c r="I32" i="10"/>
  <c r="Q32" i="10"/>
  <c r="F30" i="10"/>
  <c r="J30" i="10"/>
  <c r="N30" i="10"/>
  <c r="R30" i="10"/>
  <c r="H30" i="11"/>
  <c r="H32" i="11" s="1"/>
  <c r="H354" i="11" s="1"/>
  <c r="L30" i="11"/>
  <c r="S30" i="11" s="1"/>
  <c r="X30" i="11" s="1"/>
  <c r="S28" i="11"/>
  <c r="P30" i="11"/>
  <c r="P32" i="11" s="1"/>
  <c r="I93" i="11"/>
  <c r="I116" i="11" s="1"/>
  <c r="M93" i="11"/>
  <c r="M116" i="11" s="1"/>
  <c r="M354" i="11" s="1"/>
  <c r="Q93" i="11"/>
  <c r="Q116" i="11" s="1"/>
  <c r="N32" i="5"/>
  <c r="P634" i="5"/>
  <c r="I30" i="12"/>
  <c r="S30" i="12" s="1"/>
  <c r="G30" i="13"/>
  <c r="K30" i="13"/>
  <c r="O30" i="13"/>
  <c r="H32" i="14"/>
  <c r="P30" i="14"/>
  <c r="P32" i="14" s="1"/>
  <c r="G93" i="14"/>
  <c r="G416" i="14"/>
  <c r="S416" i="14" s="1"/>
  <c r="S408" i="14"/>
  <c r="G32" i="5"/>
  <c r="K32" i="5"/>
  <c r="O32" i="5"/>
  <c r="K354" i="5"/>
  <c r="I32" i="12"/>
  <c r="S32" i="12" s="1"/>
  <c r="S18" i="12"/>
  <c r="M32" i="12"/>
  <c r="Q32" i="12"/>
  <c r="Q354" i="12" s="1"/>
  <c r="G30" i="12"/>
  <c r="K30" i="12"/>
  <c r="O30" i="12"/>
  <c r="F32" i="13"/>
  <c r="F354" i="13" s="1"/>
  <c r="J32" i="13"/>
  <c r="N32" i="13"/>
  <c r="H30" i="13"/>
  <c r="S30" i="13" s="1"/>
  <c r="S28" i="13"/>
  <c r="L30" i="13"/>
  <c r="P30" i="13"/>
  <c r="I32" i="14"/>
  <c r="I354" i="14" s="1"/>
  <c r="K416" i="4"/>
  <c r="S416" i="4" s="1"/>
  <c r="S408" i="4"/>
  <c r="J30" i="5"/>
  <c r="S30" i="5" s="1"/>
  <c r="F416" i="5"/>
  <c r="J416" i="5"/>
  <c r="S416" i="5" s="1"/>
  <c r="S408" i="5"/>
  <c r="N416" i="5"/>
  <c r="R416" i="5"/>
  <c r="M416" i="5"/>
  <c r="J32" i="12"/>
  <c r="F93" i="12"/>
  <c r="F116" i="12" s="1"/>
  <c r="J93" i="12"/>
  <c r="J116" i="12" s="1"/>
  <c r="J354" i="12" s="1"/>
  <c r="R93" i="12"/>
  <c r="R116" i="12" s="1"/>
  <c r="I416" i="12"/>
  <c r="S416" i="12" s="1"/>
  <c r="S408" i="12"/>
  <c r="M416" i="12"/>
  <c r="M634" i="12" s="1"/>
  <c r="G32" i="13"/>
  <c r="K32" i="13"/>
  <c r="K354" i="13" s="1"/>
  <c r="O32" i="13"/>
  <c r="I30" i="13"/>
  <c r="I32" i="13" s="1"/>
  <c r="M30" i="13"/>
  <c r="M32" i="13" s="1"/>
  <c r="Q30" i="13"/>
  <c r="Q32" i="13" s="1"/>
  <c r="G93" i="13"/>
  <c r="G116" i="13" s="1"/>
  <c r="O93" i="13"/>
  <c r="O116" i="13" s="1"/>
  <c r="H93" i="13"/>
  <c r="H416" i="13"/>
  <c r="S416" i="13" s="1"/>
  <c r="S408" i="13"/>
  <c r="F32" i="14"/>
  <c r="N32" i="14"/>
  <c r="R32" i="14"/>
  <c r="I93" i="14"/>
  <c r="I116" i="14" s="1"/>
  <c r="M93" i="14"/>
  <c r="M116" i="14" s="1"/>
  <c r="Q93" i="14"/>
  <c r="Q116" i="14" s="1"/>
  <c r="S18" i="13"/>
  <c r="L32" i="13"/>
  <c r="P32" i="13"/>
  <c r="P354" i="13" s="1"/>
  <c r="F93" i="14"/>
  <c r="F116" i="14" s="1"/>
  <c r="J93" i="14"/>
  <c r="J116" i="14" s="1"/>
  <c r="N93" i="14"/>
  <c r="N116" i="14" s="1"/>
  <c r="R93" i="14"/>
  <c r="R116" i="14" s="1"/>
  <c r="R416" i="14"/>
  <c r="X48" i="4"/>
  <c r="Z16" i="1"/>
  <c r="X48" i="14"/>
  <c r="U164" i="14"/>
  <c r="W200" i="14"/>
  <c r="X80" i="14"/>
  <c r="X88" i="14"/>
  <c r="X177" i="14"/>
  <c r="X180" i="14"/>
  <c r="W321" i="14"/>
  <c r="X81" i="14"/>
  <c r="X175" i="14"/>
  <c r="W204" i="14"/>
  <c r="W208" i="14"/>
  <c r="U252" i="14"/>
  <c r="W271" i="14"/>
  <c r="W298" i="14"/>
  <c r="M354" i="14"/>
  <c r="W379" i="14"/>
  <c r="W571" i="14"/>
  <c r="G30" i="14"/>
  <c r="K30" i="14"/>
  <c r="K32" i="14" s="1"/>
  <c r="K354" i="14" s="1"/>
  <c r="O30" i="14"/>
  <c r="O32" i="14" s="1"/>
  <c r="O354" i="14" s="1"/>
  <c r="X39" i="14"/>
  <c r="X85" i="14"/>
  <c r="H116" i="14"/>
  <c r="H354" i="14" s="1"/>
  <c r="X184" i="14"/>
  <c r="X187" i="14"/>
  <c r="X190" i="14"/>
  <c r="W320" i="14"/>
  <c r="W365" i="14"/>
  <c r="X400" i="14"/>
  <c r="X182" i="14"/>
  <c r="W196" i="14"/>
  <c r="W270" i="14"/>
  <c r="N354" i="14"/>
  <c r="F354" i="14"/>
  <c r="W380" i="14"/>
  <c r="W590" i="14"/>
  <c r="W602" i="14"/>
  <c r="X267" i="14"/>
  <c r="W291" i="14"/>
  <c r="W558" i="14"/>
  <c r="M634" i="14"/>
  <c r="W627" i="14"/>
  <c r="W283" i="14"/>
  <c r="W317" i="14"/>
  <c r="W333" i="14"/>
  <c r="X191" i="14"/>
  <c r="W193" i="14"/>
  <c r="W197" i="14"/>
  <c r="W201" i="14"/>
  <c r="W205" i="14"/>
  <c r="X245" i="14"/>
  <c r="U249" i="14"/>
  <c r="X266" i="14"/>
  <c r="W282" i="14"/>
  <c r="W290" i="14"/>
  <c r="W309" i="14"/>
  <c r="W312" i="14"/>
  <c r="W316" i="14"/>
  <c r="W329" i="14"/>
  <c r="W332" i="14"/>
  <c r="W340" i="14"/>
  <c r="P354" i="14"/>
  <c r="W364" i="14"/>
  <c r="W383" i="14"/>
  <c r="V437" i="14"/>
  <c r="X541" i="14"/>
  <c r="W603" i="14"/>
  <c r="W615" i="14"/>
  <c r="U118" i="14"/>
  <c r="W279" i="14"/>
  <c r="W287" i="14"/>
  <c r="W305" i="14"/>
  <c r="W325" i="14"/>
  <c r="X402" i="14"/>
  <c r="V410" i="14"/>
  <c r="X514" i="14"/>
  <c r="X516" i="14"/>
  <c r="X518" i="14"/>
  <c r="W570" i="14"/>
  <c r="W583" i="14"/>
  <c r="W604" i="14"/>
  <c r="W626" i="14"/>
  <c r="K634" i="14"/>
  <c r="O634" i="14"/>
  <c r="W384" i="14"/>
  <c r="X403" i="14"/>
  <c r="X522" i="14"/>
  <c r="W572" i="14"/>
  <c r="W628" i="14"/>
  <c r="W631" i="14"/>
  <c r="H634" i="14"/>
  <c r="L634" i="14"/>
  <c r="P634" i="14"/>
  <c r="W556" i="14"/>
  <c r="W588" i="14"/>
  <c r="I634" i="14"/>
  <c r="Q634" i="14"/>
  <c r="W555" i="14"/>
  <c r="W574" i="14"/>
  <c r="W587" i="14"/>
  <c r="W606" i="14"/>
  <c r="W630" i="14"/>
  <c r="X542" i="14"/>
  <c r="W559" i="14"/>
  <c r="W575" i="14"/>
  <c r="W591" i="14"/>
  <c r="W607" i="14"/>
  <c r="F634" i="14"/>
  <c r="J634" i="14"/>
  <c r="N634" i="14"/>
  <c r="R634" i="14"/>
  <c r="X176" i="13"/>
  <c r="X39" i="13"/>
  <c r="X81" i="13"/>
  <c r="X85" i="13"/>
  <c r="I93" i="13"/>
  <c r="I116" i="13" s="1"/>
  <c r="M93" i="13"/>
  <c r="M116" i="13" s="1"/>
  <c r="Q93" i="13"/>
  <c r="Q116" i="13" s="1"/>
  <c r="Q354" i="13" s="1"/>
  <c r="U118" i="13"/>
  <c r="X174" i="13"/>
  <c r="X188" i="13"/>
  <c r="W202" i="13"/>
  <c r="W286" i="13"/>
  <c r="W304" i="13"/>
  <c r="G354" i="13"/>
  <c r="W273" i="13"/>
  <c r="W378" i="13"/>
  <c r="X40" i="13"/>
  <c r="U44" i="13"/>
  <c r="U48" i="13"/>
  <c r="X82" i="13"/>
  <c r="X86" i="13"/>
  <c r="F93" i="13"/>
  <c r="F116" i="13" s="1"/>
  <c r="J93" i="13"/>
  <c r="J116" i="13" s="1"/>
  <c r="N93" i="13"/>
  <c r="N116" i="13" s="1"/>
  <c r="N354" i="13" s="1"/>
  <c r="R93" i="13"/>
  <c r="R116" i="13" s="1"/>
  <c r="U162" i="13"/>
  <c r="X183" i="13"/>
  <c r="W208" i="13"/>
  <c r="W316" i="13"/>
  <c r="W198" i="13"/>
  <c r="O354" i="13"/>
  <c r="W351" i="13"/>
  <c r="U76" i="13"/>
  <c r="X181" i="13"/>
  <c r="W194" i="13"/>
  <c r="W298" i="13"/>
  <c r="W332" i="13"/>
  <c r="X247" i="13"/>
  <c r="W290" i="13"/>
  <c r="W308" i="13"/>
  <c r="W320" i="13"/>
  <c r="J354" i="13"/>
  <c r="W339" i="13"/>
  <c r="L354" i="13"/>
  <c r="X246" i="13"/>
  <c r="X251" i="13"/>
  <c r="W270" i="13"/>
  <c r="W278" i="13"/>
  <c r="W312" i="13"/>
  <c r="W324" i="13"/>
  <c r="W343" i="13"/>
  <c r="I354" i="13"/>
  <c r="M354" i="13"/>
  <c r="W370" i="13"/>
  <c r="X404" i="13"/>
  <c r="U243" i="13"/>
  <c r="X266" i="13"/>
  <c r="W282" i="13"/>
  <c r="W328" i="13"/>
  <c r="W347" i="13"/>
  <c r="W362" i="13"/>
  <c r="W374" i="13"/>
  <c r="X400" i="13"/>
  <c r="V410" i="13"/>
  <c r="F416" i="13"/>
  <c r="J416" i="13"/>
  <c r="J634" i="13" s="1"/>
  <c r="N416" i="13"/>
  <c r="R416" i="13"/>
  <c r="R634" i="13" s="1"/>
  <c r="V438" i="13"/>
  <c r="W598" i="13"/>
  <c r="W614" i="13"/>
  <c r="W578" i="13"/>
  <c r="X517" i="13"/>
  <c r="W594" i="13"/>
  <c r="W610" i="13"/>
  <c r="G634" i="13"/>
  <c r="K634" i="13"/>
  <c r="O634" i="13"/>
  <c r="X401" i="13"/>
  <c r="X405" i="13"/>
  <c r="X407" i="13"/>
  <c r="V419" i="13"/>
  <c r="W606" i="13"/>
  <c r="H634" i="13"/>
  <c r="S634" i="13" s="1"/>
  <c r="L634" i="13"/>
  <c r="P634" i="13"/>
  <c r="X515" i="13"/>
  <c r="X520" i="13"/>
  <c r="X524" i="13"/>
  <c r="W602" i="13"/>
  <c r="W618" i="13"/>
  <c r="W554" i="13"/>
  <c r="W558" i="13"/>
  <c r="W562" i="13"/>
  <c r="W566" i="13"/>
  <c r="W582" i="13"/>
  <c r="X521" i="13"/>
  <c r="W570" i="13"/>
  <c r="W586" i="13"/>
  <c r="W622" i="13"/>
  <c r="W626" i="13"/>
  <c r="W630" i="13"/>
  <c r="I634" i="13"/>
  <c r="M634" i="13"/>
  <c r="Q634" i="13"/>
  <c r="X541" i="13"/>
  <c r="W574" i="13"/>
  <c r="W590" i="13"/>
  <c r="F634" i="13"/>
  <c r="N634" i="13"/>
  <c r="X542" i="13"/>
  <c r="W595" i="13"/>
  <c r="W599" i="13"/>
  <c r="W603" i="13"/>
  <c r="W607" i="13"/>
  <c r="W611" i="13"/>
  <c r="W615" i="13"/>
  <c r="W623" i="13"/>
  <c r="W627" i="13"/>
  <c r="W631" i="13"/>
  <c r="H30" i="12"/>
  <c r="H32" i="12" s="1"/>
  <c r="H354" i="12" s="1"/>
  <c r="L30" i="12"/>
  <c r="L32" i="12" s="1"/>
  <c r="P30" i="12"/>
  <c r="P32" i="12" s="1"/>
  <c r="P354" i="12" s="1"/>
  <c r="X38" i="12"/>
  <c r="X84" i="12"/>
  <c r="I93" i="12"/>
  <c r="M93" i="12"/>
  <c r="M116" i="12" s="1"/>
  <c r="M354" i="12" s="1"/>
  <c r="Q93" i="12"/>
  <c r="Q116" i="12" s="1"/>
  <c r="U144" i="12"/>
  <c r="W273" i="12"/>
  <c r="W351" i="12"/>
  <c r="L354" i="12"/>
  <c r="W374" i="12"/>
  <c r="X542" i="12"/>
  <c r="X85" i="12"/>
  <c r="W198" i="12"/>
  <c r="W383" i="12"/>
  <c r="X519" i="12"/>
  <c r="F32" i="12"/>
  <c r="N32" i="12"/>
  <c r="N354" i="12" s="1"/>
  <c r="X81" i="12"/>
  <c r="X180" i="12"/>
  <c r="X184" i="12"/>
  <c r="W199" i="12"/>
  <c r="W276" i="12"/>
  <c r="W307" i="12"/>
  <c r="X39" i="12"/>
  <c r="X182" i="12"/>
  <c r="W201" i="12"/>
  <c r="X17" i="12"/>
  <c r="G32" i="12"/>
  <c r="G354" i="12" s="1"/>
  <c r="K32" i="12"/>
  <c r="K354" i="12" s="1"/>
  <c r="O32" i="12"/>
  <c r="O354" i="12" s="1"/>
  <c r="X48" i="12"/>
  <c r="X80" i="12"/>
  <c r="X88" i="12"/>
  <c r="W298" i="12"/>
  <c r="W315" i="12"/>
  <c r="W320" i="12"/>
  <c r="F354" i="12"/>
  <c r="W375" i="12"/>
  <c r="W594" i="12"/>
  <c r="W312" i="12"/>
  <c r="W348" i="12"/>
  <c r="W371" i="12"/>
  <c r="W379" i="12"/>
  <c r="X402" i="12"/>
  <c r="V496" i="12"/>
  <c r="X515" i="12"/>
  <c r="X517" i="12"/>
  <c r="W571" i="12"/>
  <c r="W202" i="12"/>
  <c r="W205" i="12"/>
  <c r="X245" i="12"/>
  <c r="W277" i="12"/>
  <c r="W280" i="12"/>
  <c r="W293" i="12"/>
  <c r="W308" i="12"/>
  <c r="W311" i="12"/>
  <c r="W329" i="12"/>
  <c r="W342" i="12"/>
  <c r="W347" i="12"/>
  <c r="W363" i="12"/>
  <c r="W370" i="12"/>
  <c r="W603" i="12"/>
  <c r="I634" i="12"/>
  <c r="S634" i="12" s="1"/>
  <c r="Q634" i="12"/>
  <c r="W622" i="12"/>
  <c r="U118" i="12"/>
  <c r="X188" i="12"/>
  <c r="W193" i="12"/>
  <c r="X246" i="12"/>
  <c r="U250" i="12"/>
  <c r="U253" i="12"/>
  <c r="X265" i="12"/>
  <c r="W270" i="12"/>
  <c r="W281" i="12"/>
  <c r="W304" i="12"/>
  <c r="W328" i="12"/>
  <c r="W343" i="12"/>
  <c r="W346" i="12"/>
  <c r="W362" i="12"/>
  <c r="W378" i="12"/>
  <c r="X401" i="12"/>
  <c r="X407" i="12"/>
  <c r="V419" i="12"/>
  <c r="X520" i="12"/>
  <c r="W562" i="12"/>
  <c r="W555" i="12"/>
  <c r="W587" i="12"/>
  <c r="G634" i="12"/>
  <c r="K634" i="12"/>
  <c r="O634" i="12"/>
  <c r="W359" i="12"/>
  <c r="H416" i="12"/>
  <c r="H634" i="12" s="1"/>
  <c r="L416" i="12"/>
  <c r="L634" i="12" s="1"/>
  <c r="P416" i="12"/>
  <c r="P634" i="12" s="1"/>
  <c r="V436" i="12"/>
  <c r="X527" i="12"/>
  <c r="W631" i="12"/>
  <c r="X530" i="12"/>
  <c r="X532" i="12"/>
  <c r="X524" i="12"/>
  <c r="W563" i="12"/>
  <c r="W579" i="12"/>
  <c r="W595" i="12"/>
  <c r="W611" i="12"/>
  <c r="W623" i="12"/>
  <c r="W630" i="12"/>
  <c r="W559" i="12"/>
  <c r="W567" i="12"/>
  <c r="W575" i="12"/>
  <c r="W583" i="12"/>
  <c r="W591" i="12"/>
  <c r="W599" i="12"/>
  <c r="W607" i="12"/>
  <c r="W615" i="12"/>
  <c r="W627" i="12"/>
  <c r="F634" i="12"/>
  <c r="J634" i="12"/>
  <c r="N634" i="12"/>
  <c r="R634" i="12"/>
  <c r="J32" i="5"/>
  <c r="S32" i="5" s="1"/>
  <c r="R32" i="5"/>
  <c r="U44" i="5"/>
  <c r="U48" i="5"/>
  <c r="X48" i="5" s="1"/>
  <c r="F93" i="5"/>
  <c r="F116" i="5" s="1"/>
  <c r="R93" i="5"/>
  <c r="R116" i="5" s="1"/>
  <c r="W316" i="5"/>
  <c r="W598" i="5"/>
  <c r="I30" i="5"/>
  <c r="I32" i="5" s="1"/>
  <c r="I354" i="5" s="1"/>
  <c r="M30" i="5"/>
  <c r="M32" i="5" s="1"/>
  <c r="Q30" i="5"/>
  <c r="Q32" i="5" s="1"/>
  <c r="X40" i="5"/>
  <c r="X191" i="5"/>
  <c r="W286" i="5"/>
  <c r="W345" i="5"/>
  <c r="W368" i="5"/>
  <c r="U62" i="5"/>
  <c r="N93" i="5"/>
  <c r="N116" i="5" s="1"/>
  <c r="X246" i="5"/>
  <c r="H32" i="5"/>
  <c r="L32" i="5"/>
  <c r="P32" i="5"/>
  <c r="P354" i="5" s="1"/>
  <c r="X39" i="5"/>
  <c r="W193" i="5"/>
  <c r="W197" i="5"/>
  <c r="W201" i="5"/>
  <c r="W205" i="5"/>
  <c r="O354" i="5"/>
  <c r="U243" i="5"/>
  <c r="W317" i="5"/>
  <c r="M354" i="5"/>
  <c r="X400" i="5"/>
  <c r="X81" i="5"/>
  <c r="X85" i="5"/>
  <c r="J93" i="5"/>
  <c r="Q116" i="5"/>
  <c r="Q354" i="5" s="1"/>
  <c r="W287" i="5"/>
  <c r="W312" i="5"/>
  <c r="W332" i="5"/>
  <c r="W369" i="5"/>
  <c r="X502" i="5"/>
  <c r="W283" i="5"/>
  <c r="W309" i="5"/>
  <c r="W331" i="5"/>
  <c r="W343" i="5"/>
  <c r="X405" i="5"/>
  <c r="W554" i="5"/>
  <c r="W590" i="5"/>
  <c r="W627" i="5"/>
  <c r="W631" i="5"/>
  <c r="H634" i="5"/>
  <c r="X82" i="5"/>
  <c r="X86" i="5"/>
  <c r="U118" i="5"/>
  <c r="X174" i="5"/>
  <c r="X176" i="5"/>
  <c r="X181" i="5"/>
  <c r="X183" i="5"/>
  <c r="X188" i="5"/>
  <c r="W194" i="5"/>
  <c r="W198" i="5"/>
  <c r="W202" i="5"/>
  <c r="X247" i="5"/>
  <c r="W271" i="5"/>
  <c r="W279" i="5"/>
  <c r="W282" i="5"/>
  <c r="W305" i="5"/>
  <c r="W308" i="5"/>
  <c r="W318" i="5"/>
  <c r="W330" i="5"/>
  <c r="W342" i="5"/>
  <c r="G354" i="5"/>
  <c r="W372" i="5"/>
  <c r="X404" i="5"/>
  <c r="W571" i="5"/>
  <c r="W582" i="5"/>
  <c r="W614" i="5"/>
  <c r="I634" i="5"/>
  <c r="Q634" i="5"/>
  <c r="X20" i="5"/>
  <c r="U211" i="5"/>
  <c r="X251" i="5"/>
  <c r="X267" i="5"/>
  <c r="W270" i="5"/>
  <c r="W278" i="5"/>
  <c r="W291" i="5"/>
  <c r="W304" i="5"/>
  <c r="W334" i="5"/>
  <c r="W339" i="5"/>
  <c r="W341" i="5"/>
  <c r="R354" i="5"/>
  <c r="H354" i="5"/>
  <c r="W365" i="5"/>
  <c r="W370" i="5"/>
  <c r="X403" i="5"/>
  <c r="X533" i="5"/>
  <c r="W591" i="5"/>
  <c r="V419" i="5"/>
  <c r="V637" i="5" s="1"/>
  <c r="X522" i="5"/>
  <c r="W570" i="5"/>
  <c r="W626" i="5"/>
  <c r="W630" i="5"/>
  <c r="W555" i="5"/>
  <c r="W563" i="5"/>
  <c r="W599" i="5"/>
  <c r="W607" i="5"/>
  <c r="M634" i="5"/>
  <c r="G634" i="5"/>
  <c r="K634" i="5"/>
  <c r="O634" i="5"/>
  <c r="X514" i="5"/>
  <c r="X516" i="5"/>
  <c r="X518" i="5"/>
  <c r="W583" i="5"/>
  <c r="W615" i="5"/>
  <c r="W559" i="5"/>
  <c r="W579" i="5"/>
  <c r="W587" i="5"/>
  <c r="W595" i="5"/>
  <c r="W603" i="5"/>
  <c r="W611" i="5"/>
  <c r="W623" i="5"/>
  <c r="W558" i="5"/>
  <c r="W567" i="5"/>
  <c r="W575" i="5"/>
  <c r="W578" i="5"/>
  <c r="W586" i="5"/>
  <c r="W594" i="5"/>
  <c r="W602" i="5"/>
  <c r="W610" i="5"/>
  <c r="W618" i="5"/>
  <c r="W622" i="5"/>
  <c r="F634" i="5"/>
  <c r="J634" i="5"/>
  <c r="S634" i="5" s="1"/>
  <c r="N634" i="5"/>
  <c r="R634" i="5"/>
  <c r="X15" i="4"/>
  <c r="H93" i="4"/>
  <c r="H116" i="4" s="1"/>
  <c r="L93" i="4"/>
  <c r="L116" i="4" s="1"/>
  <c r="P93" i="4"/>
  <c r="P116" i="4" s="1"/>
  <c r="P354" i="4" s="1"/>
  <c r="X175" i="4"/>
  <c r="W193" i="4"/>
  <c r="W208" i="4"/>
  <c r="H354" i="4"/>
  <c r="G354" i="4"/>
  <c r="O354" i="4"/>
  <c r="X38" i="4"/>
  <c r="U76" i="4"/>
  <c r="X79" i="4"/>
  <c r="X83" i="4"/>
  <c r="X87" i="4"/>
  <c r="W272" i="4"/>
  <c r="W591" i="4"/>
  <c r="X17" i="4"/>
  <c r="X20" i="4"/>
  <c r="X37" i="4"/>
  <c r="X267" i="4"/>
  <c r="W302" i="4"/>
  <c r="W320" i="4"/>
  <c r="W333" i="4"/>
  <c r="W379" i="4"/>
  <c r="F30" i="4"/>
  <c r="F32" i="4" s="1"/>
  <c r="F354" i="4" s="1"/>
  <c r="J30" i="4"/>
  <c r="J32" i="4" s="1"/>
  <c r="J354" i="4" s="1"/>
  <c r="N30" i="4"/>
  <c r="N32" i="4" s="1"/>
  <c r="N354" i="4" s="1"/>
  <c r="R30" i="4"/>
  <c r="R32" i="4" s="1"/>
  <c r="R354" i="4" s="1"/>
  <c r="W271" i="4"/>
  <c r="X80" i="4"/>
  <c r="X84" i="4"/>
  <c r="X88" i="4"/>
  <c r="X177" i="4"/>
  <c r="X180" i="4"/>
  <c r="X191" i="4"/>
  <c r="W201" i="4"/>
  <c r="W204" i="4"/>
  <c r="X245" i="4"/>
  <c r="W279" i="4"/>
  <c r="W287" i="4"/>
  <c r="W296" i="4"/>
  <c r="W305" i="4"/>
  <c r="W317" i="4"/>
  <c r="W339" i="4"/>
  <c r="W348" i="4"/>
  <c r="L354" i="4"/>
  <c r="W362" i="4"/>
  <c r="V496" i="4"/>
  <c r="X518" i="4"/>
  <c r="W614" i="4"/>
  <c r="W205" i="4"/>
  <c r="U249" i="4"/>
  <c r="W280" i="4"/>
  <c r="W288" i="4"/>
  <c r="W312" i="4"/>
  <c r="W332" i="4"/>
  <c r="W340" i="4"/>
  <c r="W363" i="4"/>
  <c r="W378" i="4"/>
  <c r="X402" i="4"/>
  <c r="W563" i="4"/>
  <c r="W571" i="4"/>
  <c r="W626" i="4"/>
  <c r="X182" i="4"/>
  <c r="X190" i="4"/>
  <c r="W197" i="4"/>
  <c r="W200" i="4"/>
  <c r="W276" i="4"/>
  <c r="W284" i="4"/>
  <c r="W292" i="4"/>
  <c r="W316" i="4"/>
  <c r="W321" i="4"/>
  <c r="W347" i="4"/>
  <c r="W383" i="4"/>
  <c r="X401" i="4"/>
  <c r="X516" i="4"/>
  <c r="X531" i="4"/>
  <c r="W309" i="4"/>
  <c r="W329" i="4"/>
  <c r="W375" i="4"/>
  <c r="V436" i="4"/>
  <c r="X514" i="4"/>
  <c r="X541" i="4"/>
  <c r="M634" i="4"/>
  <c r="G634" i="4"/>
  <c r="O634" i="4"/>
  <c r="W308" i="4"/>
  <c r="W325" i="4"/>
  <c r="W328" i="4"/>
  <c r="W344" i="4"/>
  <c r="I354" i="4"/>
  <c r="Q354" i="4"/>
  <c r="W359" i="4"/>
  <c r="W371" i="4"/>
  <c r="W374" i="4"/>
  <c r="X405" i="4"/>
  <c r="X519" i="4"/>
  <c r="W554" i="4"/>
  <c r="W562" i="4"/>
  <c r="W586" i="4"/>
  <c r="W590" i="4"/>
  <c r="W599" i="4"/>
  <c r="W627" i="4"/>
  <c r="W631" i="4"/>
  <c r="H634" i="4"/>
  <c r="L634" i="4"/>
  <c r="P634" i="4"/>
  <c r="W570" i="4"/>
  <c r="W579" i="4"/>
  <c r="W607" i="4"/>
  <c r="I634" i="4"/>
  <c r="Q634" i="4"/>
  <c r="X523" i="4"/>
  <c r="X542" i="4"/>
  <c r="W555" i="4"/>
  <c r="W578" i="4"/>
  <c r="W587" i="4"/>
  <c r="W598" i="4"/>
  <c r="W615" i="4"/>
  <c r="W630" i="4"/>
  <c r="W595" i="4"/>
  <c r="W603" i="4"/>
  <c r="W611" i="4"/>
  <c r="W623" i="4"/>
  <c r="X530" i="4"/>
  <c r="W559" i="4"/>
  <c r="W567" i="4"/>
  <c r="W575" i="4"/>
  <c r="W583" i="4"/>
  <c r="W594" i="4"/>
  <c r="W602" i="4"/>
  <c r="W610" i="4"/>
  <c r="W618" i="4"/>
  <c r="W622" i="4"/>
  <c r="F634" i="4"/>
  <c r="J634" i="4"/>
  <c r="N634" i="4"/>
  <c r="R634" i="4"/>
  <c r="U156" i="11"/>
  <c r="W193" i="11"/>
  <c r="X40" i="11"/>
  <c r="U48" i="11"/>
  <c r="X48" i="11" s="1"/>
  <c r="X82" i="11"/>
  <c r="G93" i="11"/>
  <c r="G116" i="11" s="1"/>
  <c r="G354" i="11" s="1"/>
  <c r="K93" i="11"/>
  <c r="K116" i="11" s="1"/>
  <c r="O93" i="11"/>
  <c r="O116" i="11" s="1"/>
  <c r="U44" i="11"/>
  <c r="X86" i="11"/>
  <c r="U118" i="11"/>
  <c r="W273" i="11"/>
  <c r="F354" i="11"/>
  <c r="R354" i="11"/>
  <c r="W369" i="11"/>
  <c r="W377" i="11"/>
  <c r="W197" i="11"/>
  <c r="X245" i="11"/>
  <c r="W331" i="11"/>
  <c r="W201" i="11"/>
  <c r="W272" i="11"/>
  <c r="W368" i="11"/>
  <c r="W376" i="11"/>
  <c r="V410" i="11"/>
  <c r="X191" i="11"/>
  <c r="W205" i="11"/>
  <c r="U249" i="11"/>
  <c r="W330" i="11"/>
  <c r="I354" i="11"/>
  <c r="Q354" i="11"/>
  <c r="X265" i="11"/>
  <c r="W281" i="11"/>
  <c r="W289" i="11"/>
  <c r="W311" i="11"/>
  <c r="W315" i="11"/>
  <c r="W327" i="11"/>
  <c r="W346" i="11"/>
  <c r="O354" i="11"/>
  <c r="W357" i="11"/>
  <c r="W365" i="11"/>
  <c r="X400" i="11"/>
  <c r="U253" i="11"/>
  <c r="W280" i="11"/>
  <c r="W288" i="11"/>
  <c r="W297" i="11"/>
  <c r="W307" i="11"/>
  <c r="W310" i="11"/>
  <c r="W323" i="11"/>
  <c r="W326" i="11"/>
  <c r="W345" i="11"/>
  <c r="W364" i="11"/>
  <c r="W373" i="11"/>
  <c r="I416" i="11"/>
  <c r="M416" i="11"/>
  <c r="Q416" i="11"/>
  <c r="Q634" i="11" s="1"/>
  <c r="V438" i="11"/>
  <c r="W277" i="11"/>
  <c r="W285" i="11"/>
  <c r="W293" i="11"/>
  <c r="W303" i="11"/>
  <c r="W319" i="11"/>
  <c r="W335" i="11"/>
  <c r="W342" i="11"/>
  <c r="W361" i="11"/>
  <c r="X404" i="11"/>
  <c r="F416" i="11"/>
  <c r="F634" i="11" s="1"/>
  <c r="J416" i="11"/>
  <c r="J634" i="11" s="1"/>
  <c r="N416" i="11"/>
  <c r="R416" i="11"/>
  <c r="R634" i="11" s="1"/>
  <c r="X518" i="11"/>
  <c r="X514" i="11"/>
  <c r="P634" i="11"/>
  <c r="X517" i="11"/>
  <c r="X530" i="11"/>
  <c r="G634" i="11"/>
  <c r="K634" i="11"/>
  <c r="O634" i="11"/>
  <c r="X519" i="11"/>
  <c r="X522" i="11"/>
  <c r="H634" i="11"/>
  <c r="X523" i="11"/>
  <c r="X527" i="11"/>
  <c r="X532" i="11"/>
  <c r="X542" i="11"/>
  <c r="W559" i="11"/>
  <c r="W567" i="11"/>
  <c r="W622" i="11"/>
  <c r="W626" i="11"/>
  <c r="W630" i="11"/>
  <c r="I634" i="11"/>
  <c r="M634" i="11"/>
  <c r="W555" i="11"/>
  <c r="W563" i="11"/>
  <c r="W570" i="11"/>
  <c r="W574" i="11"/>
  <c r="W578" i="11"/>
  <c r="W582" i="11"/>
  <c r="W586" i="11"/>
  <c r="W590" i="11"/>
  <c r="W594" i="11"/>
  <c r="W598" i="11"/>
  <c r="W602" i="11"/>
  <c r="W606" i="11"/>
  <c r="W610" i="11"/>
  <c r="W614" i="11"/>
  <c r="W618" i="11"/>
  <c r="N634" i="11"/>
  <c r="W571" i="11"/>
  <c r="W575" i="11"/>
  <c r="W579" i="11"/>
  <c r="W583" i="11"/>
  <c r="W587" i="11"/>
  <c r="W591" i="11"/>
  <c r="W595" i="11"/>
  <c r="W599" i="11"/>
  <c r="W603" i="11"/>
  <c r="W607" i="11"/>
  <c r="W611" i="11"/>
  <c r="W615" i="11"/>
  <c r="W623" i="11"/>
  <c r="W627" i="11"/>
  <c r="W631" i="11"/>
  <c r="W271" i="10"/>
  <c r="W330" i="10"/>
  <c r="W333" i="10"/>
  <c r="X15" i="10"/>
  <c r="M32" i="10"/>
  <c r="S32" i="10" s="1"/>
  <c r="U41" i="10"/>
  <c r="X48" i="10"/>
  <c r="U76" i="10"/>
  <c r="X84" i="10"/>
  <c r="U144" i="10"/>
  <c r="W195" i="10"/>
  <c r="U249" i="10"/>
  <c r="W281" i="10"/>
  <c r="W317" i="10"/>
  <c r="X520" i="10"/>
  <c r="X524" i="10"/>
  <c r="W579" i="10"/>
  <c r="F32" i="10"/>
  <c r="J32" i="10"/>
  <c r="J354" i="10" s="1"/>
  <c r="N32" i="10"/>
  <c r="R32" i="10"/>
  <c r="R354" i="10" s="1"/>
  <c r="X38" i="10"/>
  <c r="U59" i="10"/>
  <c r="X83" i="10"/>
  <c r="W199" i="10"/>
  <c r="W205" i="10"/>
  <c r="U250" i="10"/>
  <c r="W331" i="10"/>
  <c r="W365" i="10"/>
  <c r="W374" i="10"/>
  <c r="U253" i="10"/>
  <c r="I354" i="10"/>
  <c r="Q354" i="10"/>
  <c r="X17" i="10"/>
  <c r="X80" i="10"/>
  <c r="X88" i="10"/>
  <c r="G116" i="10"/>
  <c r="G354" i="10" s="1"/>
  <c r="O116" i="10"/>
  <c r="O354" i="10" s="1"/>
  <c r="X175" i="10"/>
  <c r="W208" i="10"/>
  <c r="U252" i="10"/>
  <c r="W280" i="10"/>
  <c r="W283" i="10"/>
  <c r="W315" i="10"/>
  <c r="W346" i="10"/>
  <c r="X177" i="10"/>
  <c r="X180" i="10"/>
  <c r="X182" i="10"/>
  <c r="X184" i="10"/>
  <c r="X187" i="10"/>
  <c r="X190" i="10"/>
  <c r="W196" i="10"/>
  <c r="W200" i="10"/>
  <c r="X267" i="10"/>
  <c r="W272" i="10"/>
  <c r="W284" i="10"/>
  <c r="W287" i="10"/>
  <c r="W296" i="10"/>
  <c r="W302" i="10"/>
  <c r="W305" i="10"/>
  <c r="W318" i="10"/>
  <c r="W321" i="10"/>
  <c r="W334" i="10"/>
  <c r="W340" i="10"/>
  <c r="W341" i="10"/>
  <c r="W343" i="10"/>
  <c r="W351" i="10"/>
  <c r="W361" i="10"/>
  <c r="W373" i="10"/>
  <c r="X405" i="10"/>
  <c r="X519" i="10"/>
  <c r="W578" i="10"/>
  <c r="W591" i="10"/>
  <c r="F354" i="10"/>
  <c r="N354" i="10"/>
  <c r="W362" i="10"/>
  <c r="R634" i="10"/>
  <c r="X401" i="10"/>
  <c r="V419" i="10"/>
  <c r="W596" i="10"/>
  <c r="W607" i="10"/>
  <c r="W622" i="10"/>
  <c r="L634" i="10"/>
  <c r="W342" i="10"/>
  <c r="W347" i="10"/>
  <c r="H354" i="10"/>
  <c r="P354" i="10"/>
  <c r="W370" i="10"/>
  <c r="X400" i="10"/>
  <c r="X404" i="10"/>
  <c r="X407" i="10"/>
  <c r="G416" i="10"/>
  <c r="G634" i="10" s="1"/>
  <c r="K416" i="10"/>
  <c r="O416" i="10"/>
  <c r="O634" i="10" s="1"/>
  <c r="V438" i="10"/>
  <c r="W560" i="10"/>
  <c r="M634" i="10"/>
  <c r="S634" i="10" s="1"/>
  <c r="X515" i="10"/>
  <c r="W563" i="10"/>
  <c r="W580" i="10"/>
  <c r="Q634" i="10"/>
  <c r="W378" i="10"/>
  <c r="X523" i="10"/>
  <c r="W598" i="10"/>
  <c r="W614" i="10"/>
  <c r="N634" i="10"/>
  <c r="X517" i="10"/>
  <c r="W566" i="10"/>
  <c r="W595" i="10"/>
  <c r="W612" i="10"/>
  <c r="F634" i="10"/>
  <c r="J634" i="10"/>
  <c r="V496" i="10"/>
  <c r="W559" i="10"/>
  <c r="W564" i="10"/>
  <c r="W582" i="10"/>
  <c r="W594" i="10"/>
  <c r="W611" i="10"/>
  <c r="K634" i="10"/>
  <c r="W623" i="10"/>
  <c r="G32" i="9"/>
  <c r="K32" i="9"/>
  <c r="O32" i="9"/>
  <c r="X48" i="9"/>
  <c r="X15" i="9"/>
  <c r="X17" i="9"/>
  <c r="X38" i="9"/>
  <c r="X83" i="9"/>
  <c r="U95" i="9"/>
  <c r="U144" i="9"/>
  <c r="U163" i="9"/>
  <c r="X180" i="9"/>
  <c r="X182" i="9"/>
  <c r="X184" i="9"/>
  <c r="W195" i="9"/>
  <c r="W203" i="9"/>
  <c r="X245" i="9"/>
  <c r="X175" i="9"/>
  <c r="X177" i="9"/>
  <c r="X190" i="9"/>
  <c r="W204" i="9"/>
  <c r="X39" i="9"/>
  <c r="X80" i="9"/>
  <c r="X88" i="9"/>
  <c r="G116" i="9"/>
  <c r="K116" i="9"/>
  <c r="O116" i="9"/>
  <c r="X187" i="9"/>
  <c r="W200" i="9"/>
  <c r="X84" i="9"/>
  <c r="W196" i="9"/>
  <c r="U62" i="9"/>
  <c r="X79" i="9"/>
  <c r="X87" i="9"/>
  <c r="H93" i="9"/>
  <c r="H116" i="9" s="1"/>
  <c r="L93" i="9"/>
  <c r="L116" i="9" s="1"/>
  <c r="P93" i="9"/>
  <c r="P116" i="9" s="1"/>
  <c r="W208" i="9"/>
  <c r="U211" i="9"/>
  <c r="I354" i="9"/>
  <c r="U253" i="9"/>
  <c r="W288" i="9"/>
  <c r="W291" i="9"/>
  <c r="W306" i="9"/>
  <c r="W309" i="9"/>
  <c r="W322" i="9"/>
  <c r="W330" i="9"/>
  <c r="L354" i="9"/>
  <c r="P354" i="9"/>
  <c r="W344" i="9"/>
  <c r="W371" i="9"/>
  <c r="W379" i="9"/>
  <c r="H634" i="9"/>
  <c r="U249" i="9"/>
  <c r="W572" i="9"/>
  <c r="W582" i="9"/>
  <c r="W289" i="9"/>
  <c r="M354" i="9"/>
  <c r="W307" i="9"/>
  <c r="W310" i="9"/>
  <c r="W321" i="9"/>
  <c r="W329" i="9"/>
  <c r="W345" i="9"/>
  <c r="W372" i="9"/>
  <c r="W380" i="9"/>
  <c r="W556" i="9"/>
  <c r="W360" i="9"/>
  <c r="X400" i="9"/>
  <c r="V497" i="9"/>
  <c r="W318" i="9"/>
  <c r="W326" i="9"/>
  <c r="W334" i="9"/>
  <c r="W341" i="9"/>
  <c r="R354" i="9"/>
  <c r="W368" i="9"/>
  <c r="W376" i="9"/>
  <c r="W564" i="9"/>
  <c r="K354" i="9"/>
  <c r="O354" i="9"/>
  <c r="W364" i="9"/>
  <c r="W384" i="9"/>
  <c r="X402" i="9"/>
  <c r="X541" i="9"/>
  <c r="W598" i="9"/>
  <c r="V410" i="9"/>
  <c r="X521" i="9"/>
  <c r="W580" i="9"/>
  <c r="W596" i="9"/>
  <c r="W602" i="9"/>
  <c r="W606" i="9"/>
  <c r="X403" i="9"/>
  <c r="X515" i="9"/>
  <c r="X517" i="9"/>
  <c r="X520" i="9"/>
  <c r="W554" i="9"/>
  <c r="W562" i="9"/>
  <c r="W570" i="9"/>
  <c r="G634" i="9"/>
  <c r="K634" i="9"/>
  <c r="O634" i="9"/>
  <c r="I416" i="9"/>
  <c r="I634" i="9" s="1"/>
  <c r="M416" i="9"/>
  <c r="Q416" i="9"/>
  <c r="Q634" i="9" s="1"/>
  <c r="W618" i="9"/>
  <c r="L634" i="9"/>
  <c r="P634" i="9"/>
  <c r="W610" i="9"/>
  <c r="W622" i="9"/>
  <c r="W626" i="9"/>
  <c r="W630" i="9"/>
  <c r="M634" i="9"/>
  <c r="W614" i="9"/>
  <c r="F634" i="9"/>
  <c r="J634" i="9"/>
  <c r="N634" i="9"/>
  <c r="S634" i="9" s="1"/>
  <c r="R634" i="9"/>
  <c r="W623" i="9"/>
  <c r="W627" i="9"/>
  <c r="W631" i="9"/>
  <c r="U95" i="8"/>
  <c r="K32" i="8"/>
  <c r="U44" i="8"/>
  <c r="M93" i="8"/>
  <c r="M116" i="8" s="1"/>
  <c r="N116" i="8"/>
  <c r="N354" i="8" s="1"/>
  <c r="X40" i="8"/>
  <c r="U48" i="8"/>
  <c r="K354" i="8"/>
  <c r="F116" i="8"/>
  <c r="R116" i="8"/>
  <c r="W303" i="8"/>
  <c r="J354" i="8"/>
  <c r="W195" i="8"/>
  <c r="W198" i="8"/>
  <c r="W312" i="8"/>
  <c r="V411" i="8"/>
  <c r="W591" i="8"/>
  <c r="X20" i="8"/>
  <c r="U59" i="8"/>
  <c r="U62" i="8"/>
  <c r="X79" i="8"/>
  <c r="X82" i="8"/>
  <c r="X176" i="8"/>
  <c r="X183" i="8"/>
  <c r="W199" i="8"/>
  <c r="W202" i="8"/>
  <c r="U211" i="8"/>
  <c r="W270" i="8"/>
  <c r="W273" i="8"/>
  <c r="W304" i="8"/>
  <c r="W271" i="8"/>
  <c r="F354" i="8"/>
  <c r="R354" i="8"/>
  <c r="U144" i="8"/>
  <c r="U243" i="8"/>
  <c r="X246" i="8"/>
  <c r="W311" i="8"/>
  <c r="G354" i="8"/>
  <c r="I354" i="8"/>
  <c r="M354" i="8"/>
  <c r="Q354" i="8"/>
  <c r="W282" i="8"/>
  <c r="W290" i="8"/>
  <c r="W320" i="8"/>
  <c r="W328" i="8"/>
  <c r="W343" i="8"/>
  <c r="W370" i="8"/>
  <c r="W378" i="8"/>
  <c r="X401" i="8"/>
  <c r="X524" i="8"/>
  <c r="W626" i="8"/>
  <c r="W308" i="8"/>
  <c r="W351" i="8"/>
  <c r="X515" i="8"/>
  <c r="W558" i="8"/>
  <c r="W567" i="8"/>
  <c r="W614" i="8"/>
  <c r="W278" i="8"/>
  <c r="W286" i="8"/>
  <c r="W298" i="8"/>
  <c r="W307" i="8"/>
  <c r="W316" i="8"/>
  <c r="W324" i="8"/>
  <c r="W332" i="8"/>
  <c r="W339" i="8"/>
  <c r="W347" i="8"/>
  <c r="W362" i="8"/>
  <c r="W374" i="8"/>
  <c r="X407" i="8"/>
  <c r="X523" i="8"/>
  <c r="X517" i="8"/>
  <c r="X541" i="8"/>
  <c r="M634" i="8"/>
  <c r="G634" i="8"/>
  <c r="K634" i="8"/>
  <c r="O634" i="8"/>
  <c r="S634" i="8" s="1"/>
  <c r="X402" i="8"/>
  <c r="V436" i="8"/>
  <c r="V496" i="8"/>
  <c r="W559" i="8"/>
  <c r="W590" i="8"/>
  <c r="W599" i="8"/>
  <c r="W627" i="8"/>
  <c r="W631" i="8"/>
  <c r="H634" i="8"/>
  <c r="L634" i="8"/>
  <c r="P634" i="8"/>
  <c r="X527" i="8"/>
  <c r="W575" i="8"/>
  <c r="W607" i="8"/>
  <c r="I634" i="8"/>
  <c r="Q634" i="8"/>
  <c r="X520" i="8"/>
  <c r="W566" i="8"/>
  <c r="W583" i="8"/>
  <c r="W598" i="8"/>
  <c r="W615" i="8"/>
  <c r="W630" i="8"/>
  <c r="X531" i="8"/>
  <c r="W555" i="8"/>
  <c r="W563" i="8"/>
  <c r="W571" i="8"/>
  <c r="W579" i="8"/>
  <c r="W587" i="8"/>
  <c r="W595" i="8"/>
  <c r="W603" i="8"/>
  <c r="W611" i="8"/>
  <c r="W623" i="8"/>
  <c r="X542" i="8"/>
  <c r="W554" i="8"/>
  <c r="W562" i="8"/>
  <c r="W570" i="8"/>
  <c r="W578" i="8"/>
  <c r="W586" i="8"/>
  <c r="W594" i="8"/>
  <c r="W602" i="8"/>
  <c r="W610" i="8"/>
  <c r="W618" i="8"/>
  <c r="W622" i="8"/>
  <c r="F634" i="8"/>
  <c r="J634" i="8"/>
  <c r="N634" i="8"/>
  <c r="R634" i="8"/>
  <c r="X39" i="7"/>
  <c r="X81" i="7"/>
  <c r="X85" i="7"/>
  <c r="I354" i="7"/>
  <c r="M354" i="7"/>
  <c r="Q354" i="7"/>
  <c r="X20" i="7"/>
  <c r="X37" i="7"/>
  <c r="U41" i="7"/>
  <c r="U59" i="7"/>
  <c r="X79" i="7"/>
  <c r="X83" i="7"/>
  <c r="X87" i="7"/>
  <c r="U95" i="7"/>
  <c r="U163" i="7"/>
  <c r="U145" i="7"/>
  <c r="U253" i="7"/>
  <c r="W284" i="7"/>
  <c r="W296" i="7"/>
  <c r="W364" i="7"/>
  <c r="W376" i="7"/>
  <c r="V438" i="7"/>
  <c r="W193" i="7"/>
  <c r="W288" i="7"/>
  <c r="W302" i="7"/>
  <c r="F354" i="7"/>
  <c r="J354" i="7"/>
  <c r="R354" i="7"/>
  <c r="W272" i="7"/>
  <c r="W292" i="7"/>
  <c r="W306" i="7"/>
  <c r="G354" i="7"/>
  <c r="O354" i="7"/>
  <c r="W368" i="7"/>
  <c r="W384" i="7"/>
  <c r="U211" i="7"/>
  <c r="W270" i="7"/>
  <c r="W276" i="7"/>
  <c r="W280" i="7"/>
  <c r="W310" i="7"/>
  <c r="W318" i="7"/>
  <c r="W322" i="7"/>
  <c r="W326" i="7"/>
  <c r="W330" i="7"/>
  <c r="W334" i="7"/>
  <c r="W341" i="7"/>
  <c r="W345" i="7"/>
  <c r="W360" i="7"/>
  <c r="W372" i="7"/>
  <c r="V410" i="7"/>
  <c r="V419" i="7"/>
  <c r="V437" i="7"/>
  <c r="F416" i="7"/>
  <c r="J416" i="7"/>
  <c r="N416" i="7"/>
  <c r="N634" i="7" s="1"/>
  <c r="R416" i="7"/>
  <c r="X400" i="7"/>
  <c r="H634" i="7"/>
  <c r="L634" i="7"/>
  <c r="P634" i="7"/>
  <c r="S634" i="7" s="1"/>
  <c r="X530" i="7"/>
  <c r="W590" i="7"/>
  <c r="W606" i="7"/>
  <c r="G634" i="7"/>
  <c r="K634" i="7"/>
  <c r="O634" i="7"/>
  <c r="W594" i="7"/>
  <c r="W610" i="7"/>
  <c r="W622" i="7"/>
  <c r="W626" i="7"/>
  <c r="W630" i="7"/>
  <c r="X514" i="7"/>
  <c r="X516" i="7"/>
  <c r="X518" i="7"/>
  <c r="X522" i="7"/>
  <c r="W554" i="7"/>
  <c r="W598" i="7"/>
  <c r="W614" i="7"/>
  <c r="I634" i="7"/>
  <c r="M634" i="7"/>
  <c r="Q634" i="7"/>
  <c r="W602" i="7"/>
  <c r="W618" i="7"/>
  <c r="F634" i="7"/>
  <c r="J634" i="7"/>
  <c r="R634" i="7"/>
  <c r="W203" i="3"/>
  <c r="W289" i="3"/>
  <c r="W293" i="3"/>
  <c r="W321" i="3"/>
  <c r="N354" i="3"/>
  <c r="W570" i="3"/>
  <c r="S60" i="3"/>
  <c r="U59" i="3"/>
  <c r="U62" i="3"/>
  <c r="X87" i="3"/>
  <c r="K93" i="3"/>
  <c r="K116" i="3" s="1"/>
  <c r="S89" i="3"/>
  <c r="X176" i="3"/>
  <c r="X183" i="3"/>
  <c r="W199" i="3"/>
  <c r="U218" i="3"/>
  <c r="U243" i="3"/>
  <c r="W273" i="3"/>
  <c r="W375" i="3"/>
  <c r="W384" i="3"/>
  <c r="W281" i="3"/>
  <c r="W285" i="3"/>
  <c r="X17" i="3"/>
  <c r="S57" i="3"/>
  <c r="G93" i="3"/>
  <c r="G116" i="3" s="1"/>
  <c r="O93" i="3"/>
  <c r="O116" i="3" s="1"/>
  <c r="U118" i="3"/>
  <c r="W202" i="3"/>
  <c r="S18" i="3"/>
  <c r="U41" i="3"/>
  <c r="U44" i="3"/>
  <c r="X48" i="3"/>
  <c r="X83" i="3"/>
  <c r="X86" i="3"/>
  <c r="W195" i="3"/>
  <c r="W198" i="3"/>
  <c r="X246" i="3"/>
  <c r="U250" i="3"/>
  <c r="X265" i="3"/>
  <c r="Q354" i="3"/>
  <c r="W322" i="3"/>
  <c r="W586" i="3"/>
  <c r="W590" i="3"/>
  <c r="W599" i="3"/>
  <c r="W618" i="3"/>
  <c r="S206" i="3"/>
  <c r="W277" i="3"/>
  <c r="J354" i="3"/>
  <c r="H32" i="3"/>
  <c r="H354" i="3" s="1"/>
  <c r="L32" i="3"/>
  <c r="L354" i="3" s="1"/>
  <c r="S24" i="3"/>
  <c r="S30" i="3" s="1"/>
  <c r="S42" i="3"/>
  <c r="X37" i="3"/>
  <c r="X79" i="3"/>
  <c r="S114" i="3"/>
  <c r="S160" i="3"/>
  <c r="S172" i="3"/>
  <c r="W348" i="3"/>
  <c r="W374" i="3"/>
  <c r="X523" i="3"/>
  <c r="W575" i="3"/>
  <c r="S313" i="3"/>
  <c r="W318" i="3"/>
  <c r="W334" i="3"/>
  <c r="S336" i="3"/>
  <c r="W345" i="3"/>
  <c r="O354" i="3"/>
  <c r="W362" i="3"/>
  <c r="W558" i="3"/>
  <c r="W595" i="3"/>
  <c r="W611" i="3"/>
  <c r="V637" i="3"/>
  <c r="X247" i="3"/>
  <c r="X251" i="3"/>
  <c r="X266" i="3"/>
  <c r="W270" i="3"/>
  <c r="S274" i="3"/>
  <c r="W278" i="3"/>
  <c r="W282" i="3"/>
  <c r="W286" i="3"/>
  <c r="W290" i="3"/>
  <c r="S294" i="3"/>
  <c r="W304" i="3"/>
  <c r="W317" i="3"/>
  <c r="W330" i="3"/>
  <c r="W333" i="3"/>
  <c r="S349" i="3"/>
  <c r="W341" i="3"/>
  <c r="W344" i="3"/>
  <c r="W360" i="3"/>
  <c r="W378" i="3"/>
  <c r="W383" i="3"/>
  <c r="X405" i="3"/>
  <c r="V497" i="3"/>
  <c r="S528" i="3"/>
  <c r="X502" i="3"/>
  <c r="W567" i="3"/>
  <c r="U637" i="3"/>
  <c r="V638" i="3" s="1"/>
  <c r="C20" i="16" s="1"/>
  <c r="W305" i="3"/>
  <c r="W326" i="3"/>
  <c r="W329" i="3"/>
  <c r="S366" i="3"/>
  <c r="W359" i="3"/>
  <c r="W371" i="3"/>
  <c r="W376" i="3"/>
  <c r="X515" i="3"/>
  <c r="X524" i="3"/>
  <c r="W571" i="3"/>
  <c r="W603" i="3"/>
  <c r="H416" i="3"/>
  <c r="H634" i="3" s="1"/>
  <c r="L416" i="3"/>
  <c r="L634" i="3" s="1"/>
  <c r="P416" i="3"/>
  <c r="P634" i="3" s="1"/>
  <c r="X533" i="3"/>
  <c r="X542" i="3"/>
  <c r="W555" i="3"/>
  <c r="W559" i="3"/>
  <c r="W582" i="3"/>
  <c r="W594" i="3"/>
  <c r="W598" i="3"/>
  <c r="W627" i="3"/>
  <c r="S381" i="3"/>
  <c r="S494" i="3"/>
  <c r="S551" i="3"/>
  <c r="X530" i="3"/>
  <c r="S619" i="3"/>
  <c r="W587" i="3"/>
  <c r="W607" i="3"/>
  <c r="W623" i="3"/>
  <c r="W626" i="3"/>
  <c r="W631" i="3"/>
  <c r="G634" i="3"/>
  <c r="K634" i="3"/>
  <c r="O634" i="3"/>
  <c r="W566" i="3"/>
  <c r="W583" i="3"/>
  <c r="W591" i="3"/>
  <c r="W602" i="3"/>
  <c r="S632" i="3"/>
  <c r="W622" i="3"/>
  <c r="W563" i="3"/>
  <c r="W579" i="3"/>
  <c r="W615" i="3"/>
  <c r="F634" i="3"/>
  <c r="J634" i="3"/>
  <c r="N634" i="3"/>
  <c r="R634" i="3"/>
  <c r="P354" i="2"/>
  <c r="W195" i="2"/>
  <c r="W286" i="2"/>
  <c r="W316" i="2"/>
  <c r="W329" i="2"/>
  <c r="X402" i="2"/>
  <c r="W610" i="2"/>
  <c r="U65" i="2"/>
  <c r="S114" i="2"/>
  <c r="U118" i="2"/>
  <c r="S160" i="2"/>
  <c r="S172" i="2"/>
  <c r="S294" i="2"/>
  <c r="W282" i="2"/>
  <c r="W285" i="2"/>
  <c r="W333" i="2"/>
  <c r="S408" i="2"/>
  <c r="S416" i="2" s="1"/>
  <c r="X401" i="2"/>
  <c r="X16" i="2"/>
  <c r="X40" i="2"/>
  <c r="U44" i="2"/>
  <c r="U48" i="2"/>
  <c r="X48" i="2" s="1"/>
  <c r="X81" i="2"/>
  <c r="U162" i="2"/>
  <c r="X174" i="2"/>
  <c r="X181" i="2"/>
  <c r="X188" i="2"/>
  <c r="W203" i="2"/>
  <c r="S206" i="2"/>
  <c r="X247" i="2"/>
  <c r="W278" i="2"/>
  <c r="W281" i="2"/>
  <c r="W298" i="2"/>
  <c r="W308" i="2"/>
  <c r="W311" i="2"/>
  <c r="L354" i="2"/>
  <c r="W324" i="2"/>
  <c r="W327" i="2"/>
  <c r="W332" i="2"/>
  <c r="W340" i="2"/>
  <c r="W363" i="2"/>
  <c r="W375" i="2"/>
  <c r="X407" i="2"/>
  <c r="S619" i="2"/>
  <c r="W554" i="2"/>
  <c r="W562" i="2"/>
  <c r="S42" i="2"/>
  <c r="S89" i="2"/>
  <c r="S93" i="2" s="1"/>
  <c r="W347" i="2"/>
  <c r="S352" i="2"/>
  <c r="W606" i="2"/>
  <c r="S57" i="2"/>
  <c r="W194" i="2"/>
  <c r="U250" i="2"/>
  <c r="W312" i="2"/>
  <c r="W315" i="2"/>
  <c r="W328" i="2"/>
  <c r="W626" i="2"/>
  <c r="F93" i="2"/>
  <c r="F116" i="2" s="1"/>
  <c r="J93" i="2"/>
  <c r="J116" i="2" s="1"/>
  <c r="J354" i="2" s="1"/>
  <c r="N93" i="2"/>
  <c r="N116" i="2" s="1"/>
  <c r="N354" i="2" s="1"/>
  <c r="R93" i="2"/>
  <c r="R116" i="2" s="1"/>
  <c r="W199" i="2"/>
  <c r="U243" i="2"/>
  <c r="X251" i="2"/>
  <c r="X266" i="2"/>
  <c r="S268" i="2"/>
  <c r="S274" i="2"/>
  <c r="W270" i="2"/>
  <c r="W273" i="2"/>
  <c r="W277" i="2"/>
  <c r="W290" i="2"/>
  <c r="W293" i="2"/>
  <c r="W304" i="2"/>
  <c r="W320" i="2"/>
  <c r="W330" i="2"/>
  <c r="K354" i="2"/>
  <c r="S336" i="2"/>
  <c r="S349" i="2"/>
  <c r="W339" i="2"/>
  <c r="W348" i="2"/>
  <c r="F354" i="2"/>
  <c r="W362" i="2"/>
  <c r="W374" i="2"/>
  <c r="X533" i="2"/>
  <c r="X534" i="2"/>
  <c r="S381" i="2"/>
  <c r="W383" i="2"/>
  <c r="V436" i="2"/>
  <c r="X524" i="2"/>
  <c r="W591" i="2"/>
  <c r="W611" i="2"/>
  <c r="M634" i="2"/>
  <c r="G634" i="2"/>
  <c r="K634" i="2"/>
  <c r="O634" i="2"/>
  <c r="W344" i="2"/>
  <c r="M354" i="2"/>
  <c r="Q354" i="2"/>
  <c r="W359" i="2"/>
  <c r="W371" i="2"/>
  <c r="W379" i="2"/>
  <c r="V637" i="2"/>
  <c r="S494" i="2"/>
  <c r="X502" i="2"/>
  <c r="S551" i="2"/>
  <c r="X532" i="2"/>
  <c r="W563" i="2"/>
  <c r="W571" i="2"/>
  <c r="W627" i="2"/>
  <c r="W631" i="2"/>
  <c r="L634" i="2"/>
  <c r="P634" i="2"/>
  <c r="W570" i="2"/>
  <c r="W575" i="2"/>
  <c r="W590" i="2"/>
  <c r="W595" i="2"/>
  <c r="I634" i="2"/>
  <c r="S528" i="2"/>
  <c r="X521" i="2"/>
  <c r="W555" i="2"/>
  <c r="W583" i="2"/>
  <c r="W607" i="2"/>
  <c r="W630" i="2"/>
  <c r="W579" i="2"/>
  <c r="W587" i="2"/>
  <c r="W603" i="2"/>
  <c r="S632" i="2"/>
  <c r="W623" i="2"/>
  <c r="W559" i="2"/>
  <c r="W567" i="2"/>
  <c r="W578" i="2"/>
  <c r="W586" i="2"/>
  <c r="W599" i="2"/>
  <c r="W602" i="2"/>
  <c r="W615" i="2"/>
  <c r="W618" i="2"/>
  <c r="W622" i="2"/>
  <c r="F634" i="2"/>
  <c r="J634" i="2"/>
  <c r="N634" i="2"/>
  <c r="R634" i="2"/>
  <c r="AD49" i="1"/>
  <c r="AF49" i="1" s="1"/>
  <c r="Z30" i="1"/>
  <c r="X30" i="1"/>
  <c r="P354" i="1"/>
  <c r="AB17" i="1"/>
  <c r="X17" i="1"/>
  <c r="AF134" i="1"/>
  <c r="AD134" i="1"/>
  <c r="AD162" i="1"/>
  <c r="AF162" i="1" s="1"/>
  <c r="AF50" i="1"/>
  <c r="AD47" i="1"/>
  <c r="AF47" i="1" s="1"/>
  <c r="AD121" i="1"/>
  <c r="AF121" i="1" s="1"/>
  <c r="AD137" i="1"/>
  <c r="AF137" i="1"/>
  <c r="AC198" i="1"/>
  <c r="W198" i="1"/>
  <c r="AD229" i="1"/>
  <c r="AF229" i="1" s="1"/>
  <c r="AD389" i="1"/>
  <c r="AF389" i="1" s="1"/>
  <c r="Y16" i="1"/>
  <c r="U69" i="1"/>
  <c r="G93" i="1"/>
  <c r="G116" i="1" s="1"/>
  <c r="G354" i="1" s="1"/>
  <c r="O93" i="1"/>
  <c r="O116" i="1" s="1"/>
  <c r="S89" i="1"/>
  <c r="AD105" i="1"/>
  <c r="AF105" i="1" s="1"/>
  <c r="AF122" i="1"/>
  <c r="AD122" i="1"/>
  <c r="AD125" i="1"/>
  <c r="AF125" i="1" s="1"/>
  <c r="AF127" i="1"/>
  <c r="AF138" i="1"/>
  <c r="AD138" i="1"/>
  <c r="AD141" i="1"/>
  <c r="AF141" i="1"/>
  <c r="AF145" i="1"/>
  <c r="AD145" i="1"/>
  <c r="AF147" i="1"/>
  <c r="AD156" i="1"/>
  <c r="AF156" i="1" s="1"/>
  <c r="AD167" i="1"/>
  <c r="AF167" i="1" s="1"/>
  <c r="AD213" i="1"/>
  <c r="AF213" i="1" s="1"/>
  <c r="AD226" i="1"/>
  <c r="AF226" i="1" s="1"/>
  <c r="AC312" i="1"/>
  <c r="W312" i="1"/>
  <c r="H354" i="1"/>
  <c r="L354" i="1"/>
  <c r="W368" i="1"/>
  <c r="AC368" i="1"/>
  <c r="S381" i="1"/>
  <c r="S18" i="1"/>
  <c r="S32" i="1" s="1"/>
  <c r="X15" i="1"/>
  <c r="I32" i="1"/>
  <c r="M32" i="1"/>
  <c r="Q32" i="1"/>
  <c r="G30" i="1"/>
  <c r="G32" i="1" s="1"/>
  <c r="K30" i="1"/>
  <c r="K32" i="1" s="1"/>
  <c r="O30" i="1"/>
  <c r="O32" i="1" s="1"/>
  <c r="AD46" i="1"/>
  <c r="AF46" i="1" s="1"/>
  <c r="U48" i="1"/>
  <c r="AF54" i="1"/>
  <c r="AD56" i="1"/>
  <c r="AF56" i="1" s="1"/>
  <c r="AF62" i="1"/>
  <c r="AD64" i="1"/>
  <c r="AF64" i="1" s="1"/>
  <c r="AF68" i="1"/>
  <c r="AB83" i="1"/>
  <c r="X83" i="1"/>
  <c r="X86" i="1"/>
  <c r="AF99" i="1"/>
  <c r="AD106" i="1"/>
  <c r="AF106" i="1" s="1"/>
  <c r="AD109" i="1"/>
  <c r="AF109" i="1" s="1"/>
  <c r="AF111" i="1"/>
  <c r="AD126" i="1"/>
  <c r="AF126" i="1" s="1"/>
  <c r="AD129" i="1"/>
  <c r="AF129" i="1" s="1"/>
  <c r="AF131" i="1"/>
  <c r="AF146" i="1"/>
  <c r="AD146" i="1"/>
  <c r="AD149" i="1"/>
  <c r="AF149" i="1" s="1"/>
  <c r="AF151" i="1"/>
  <c r="AD163" i="1"/>
  <c r="AF163" i="1" s="1"/>
  <c r="AB175" i="1"/>
  <c r="X175" i="1"/>
  <c r="AB182" i="1"/>
  <c r="X182" i="1"/>
  <c r="AD235" i="1"/>
  <c r="AF235" i="1" s="1"/>
  <c r="AC286" i="1"/>
  <c r="W286" i="1"/>
  <c r="S313" i="1"/>
  <c r="AC320" i="1"/>
  <c r="W320" i="1"/>
  <c r="AF52" i="1"/>
  <c r="S57" i="1"/>
  <c r="AF65" i="1"/>
  <c r="AD65" i="1"/>
  <c r="S114" i="1"/>
  <c r="U95" i="1"/>
  <c r="AD101" i="1"/>
  <c r="AF101" i="1" s="1"/>
  <c r="S142" i="1"/>
  <c r="U118" i="1"/>
  <c r="AF242" i="1"/>
  <c r="AD242" i="1"/>
  <c r="AD393" i="1"/>
  <c r="AF393" i="1" s="1"/>
  <c r="AD397" i="1"/>
  <c r="AF397" i="1" s="1"/>
  <c r="AD418" i="1"/>
  <c r="AF418" i="1" s="1"/>
  <c r="AA637" i="1"/>
  <c r="Y20" i="1"/>
  <c r="Z20" i="1" s="1"/>
  <c r="AD44" i="1"/>
  <c r="U44" i="1"/>
  <c r="AB87" i="1"/>
  <c r="X87" i="1"/>
  <c r="K93" i="1"/>
  <c r="K116" i="1" s="1"/>
  <c r="K354" i="1" s="1"/>
  <c r="S93" i="1"/>
  <c r="AD97" i="1"/>
  <c r="AF97" i="1" s="1"/>
  <c r="AD102" i="1"/>
  <c r="AF102" i="1" s="1"/>
  <c r="AF107" i="1"/>
  <c r="F32" i="1"/>
  <c r="F354" i="1" s="1"/>
  <c r="J32" i="1"/>
  <c r="N32" i="1"/>
  <c r="R32" i="1"/>
  <c r="R354" i="1" s="1"/>
  <c r="AF34" i="1"/>
  <c r="AD53" i="1"/>
  <c r="AF53" i="1" s="1"/>
  <c r="AF72" i="1"/>
  <c r="AB79" i="1"/>
  <c r="X79" i="1"/>
  <c r="AD98" i="1"/>
  <c r="AF98" i="1" s="1"/>
  <c r="AD110" i="1"/>
  <c r="AF110" i="1" s="1"/>
  <c r="AD113" i="1"/>
  <c r="AF113" i="1" s="1"/>
  <c r="AD130" i="1"/>
  <c r="AF130" i="1" s="1"/>
  <c r="AD133" i="1"/>
  <c r="AF133" i="1" s="1"/>
  <c r="AD150" i="1"/>
  <c r="AF150" i="1" s="1"/>
  <c r="AD153" i="1"/>
  <c r="AF153" i="1" s="1"/>
  <c r="AD166" i="1"/>
  <c r="AF166" i="1" s="1"/>
  <c r="AD169" i="1"/>
  <c r="AF169" i="1" s="1"/>
  <c r="AD219" i="1"/>
  <c r="AF219" i="1" s="1"/>
  <c r="AC340" i="1"/>
  <c r="W340" i="1"/>
  <c r="AC343" i="1"/>
  <c r="W343" i="1"/>
  <c r="AD425" i="1"/>
  <c r="AF425" i="1" s="1"/>
  <c r="AD427" i="1"/>
  <c r="AF427" i="1" s="1"/>
  <c r="AD445" i="1"/>
  <c r="AF445" i="1" s="1"/>
  <c r="AD453" i="1"/>
  <c r="AF453" i="1" s="1"/>
  <c r="AD497" i="1"/>
  <c r="AF497" i="1" s="1"/>
  <c r="S268" i="1"/>
  <c r="AC290" i="1"/>
  <c r="W290" i="1"/>
  <c r="AC298" i="1"/>
  <c r="W298" i="1"/>
  <c r="AC324" i="1"/>
  <c r="W324" i="1"/>
  <c r="I354" i="1"/>
  <c r="Q354" i="1"/>
  <c r="M354" i="1"/>
  <c r="AD421" i="1"/>
  <c r="AF421" i="1" s="1"/>
  <c r="AD423" i="1"/>
  <c r="AF423" i="1" s="1"/>
  <c r="AD428" i="1"/>
  <c r="AF428" i="1" s="1"/>
  <c r="AD433" i="1"/>
  <c r="AF433" i="1" s="1"/>
  <c r="AD443" i="1"/>
  <c r="AF443" i="1" s="1"/>
  <c r="AD446" i="1"/>
  <c r="AF446" i="1" s="1"/>
  <c r="AD451" i="1"/>
  <c r="AF451" i="1" s="1"/>
  <c r="AD454" i="1"/>
  <c r="AF454" i="1" s="1"/>
  <c r="AD459" i="1"/>
  <c r="AF459" i="1"/>
  <c r="AD461" i="1"/>
  <c r="AF461" i="1" s="1"/>
  <c r="AD463" i="1"/>
  <c r="AF463" i="1" s="1"/>
  <c r="AD465" i="1"/>
  <c r="AF465" i="1" s="1"/>
  <c r="AD467" i="1"/>
  <c r="AF467" i="1" s="1"/>
  <c r="AD469" i="1"/>
  <c r="AF469" i="1" s="1"/>
  <c r="AD471" i="1"/>
  <c r="AF471" i="1" s="1"/>
  <c r="AD473" i="1"/>
  <c r="AF473" i="1" s="1"/>
  <c r="AD475" i="1"/>
  <c r="AF475" i="1"/>
  <c r="AD477" i="1"/>
  <c r="AF477" i="1" s="1"/>
  <c r="AD171" i="1"/>
  <c r="AF171" i="1" s="1"/>
  <c r="AC202" i="1"/>
  <c r="W202" i="1"/>
  <c r="AD217" i="1"/>
  <c r="AF217" i="1" s="1"/>
  <c r="AD230" i="1"/>
  <c r="AF230" i="1" s="1"/>
  <c r="AD233" i="1"/>
  <c r="AF233" i="1" s="1"/>
  <c r="AD154" i="1"/>
  <c r="AF154" i="1" s="1"/>
  <c r="AD155" i="1"/>
  <c r="AF155" i="1" s="1"/>
  <c r="AD158" i="1"/>
  <c r="AF158" i="1" s="1"/>
  <c r="AD159" i="1"/>
  <c r="AF159" i="1" s="1"/>
  <c r="S172" i="1"/>
  <c r="AF165" i="1"/>
  <c r="AD168" i="1"/>
  <c r="AF168" i="1" s="1"/>
  <c r="AF170" i="1"/>
  <c r="AB177" i="1"/>
  <c r="X177" i="1"/>
  <c r="AB180" i="1"/>
  <c r="X180" i="1"/>
  <c r="AF186" i="1"/>
  <c r="AD186" i="1"/>
  <c r="AD218" i="1"/>
  <c r="AF218" i="1" s="1"/>
  <c r="AF221" i="1"/>
  <c r="AD221" i="1"/>
  <c r="AF223" i="1"/>
  <c r="AD234" i="1"/>
  <c r="AF234" i="1" s="1"/>
  <c r="AD237" i="1"/>
  <c r="AF237" i="1" s="1"/>
  <c r="AF239" i="1"/>
  <c r="AC277" i="1"/>
  <c r="W277" i="1"/>
  <c r="AC304" i="1"/>
  <c r="W304" i="1"/>
  <c r="AC328" i="1"/>
  <c r="W328" i="1"/>
  <c r="W341" i="1"/>
  <c r="AC341" i="1"/>
  <c r="AC370" i="1"/>
  <c r="W370" i="1"/>
  <c r="AD386" i="1"/>
  <c r="AF386" i="1" s="1"/>
  <c r="AD388" i="1"/>
  <c r="AF388" i="1" s="1"/>
  <c r="AD390" i="1"/>
  <c r="AF390" i="1"/>
  <c r="AD392" i="1"/>
  <c r="AF392" i="1" s="1"/>
  <c r="AD394" i="1"/>
  <c r="AF394" i="1" s="1"/>
  <c r="AD396" i="1"/>
  <c r="AF396" i="1" s="1"/>
  <c r="AD398" i="1"/>
  <c r="AF398" i="1" s="1"/>
  <c r="AB407" i="1"/>
  <c r="X407" i="1"/>
  <c r="AD424" i="1"/>
  <c r="AF424" i="1" s="1"/>
  <c r="AD449" i="1"/>
  <c r="AF449" i="1" s="1"/>
  <c r="AD457" i="1"/>
  <c r="AF457" i="1" s="1"/>
  <c r="AC578" i="1"/>
  <c r="W578" i="1"/>
  <c r="AD179" i="1"/>
  <c r="AF179" i="1" s="1"/>
  <c r="AD214" i="1"/>
  <c r="AF214" i="1" s="1"/>
  <c r="AF164" i="1"/>
  <c r="AD164" i="1"/>
  <c r="AB184" i="1"/>
  <c r="X184" i="1"/>
  <c r="AB187" i="1"/>
  <c r="X187" i="1"/>
  <c r="AB191" i="1"/>
  <c r="X191" i="1"/>
  <c r="S206" i="1"/>
  <c r="AC194" i="1"/>
  <c r="W194" i="1"/>
  <c r="AD222" i="1"/>
  <c r="AF222" i="1" s="1"/>
  <c r="AD225" i="1"/>
  <c r="AF225" i="1" s="1"/>
  <c r="AD238" i="1"/>
  <c r="AF238" i="1" s="1"/>
  <c r="AD241" i="1"/>
  <c r="AF241" i="1" s="1"/>
  <c r="AB246" i="1"/>
  <c r="X246" i="1"/>
  <c r="AD250" i="1"/>
  <c r="U250" i="1"/>
  <c r="AF253" i="1"/>
  <c r="AB265" i="1"/>
  <c r="X265" i="1"/>
  <c r="AC273" i="1"/>
  <c r="W273" i="1"/>
  <c r="AC282" i="1"/>
  <c r="W282" i="1"/>
  <c r="AC308" i="1"/>
  <c r="W308" i="1"/>
  <c r="S336" i="1"/>
  <c r="AC316" i="1"/>
  <c r="W316" i="1"/>
  <c r="AC332" i="1"/>
  <c r="W332" i="1"/>
  <c r="AF420" i="1"/>
  <c r="AD420" i="1"/>
  <c r="AD429" i="1"/>
  <c r="AF429" i="1" s="1"/>
  <c r="AD447" i="1"/>
  <c r="AF447" i="1" s="1"/>
  <c r="AD450" i="1"/>
  <c r="AF450" i="1" s="1"/>
  <c r="AD455" i="1"/>
  <c r="AF455" i="1" s="1"/>
  <c r="AD458" i="1"/>
  <c r="AF458" i="1" s="1"/>
  <c r="W559" i="1"/>
  <c r="AC559" i="1"/>
  <c r="S294" i="1"/>
  <c r="S408" i="1"/>
  <c r="AB400" i="1"/>
  <c r="S494" i="1"/>
  <c r="AF460" i="1"/>
  <c r="AF464" i="1"/>
  <c r="AF468" i="1"/>
  <c r="AF472" i="1"/>
  <c r="AF476" i="1"/>
  <c r="AD501" i="1"/>
  <c r="AF501" i="1" s="1"/>
  <c r="AD512" i="1"/>
  <c r="AF512" i="1" s="1"/>
  <c r="Z530" i="1"/>
  <c r="Y530" i="1"/>
  <c r="W195" i="1"/>
  <c r="W199" i="1"/>
  <c r="W203" i="1"/>
  <c r="U243" i="1"/>
  <c r="AF243" i="1" s="1"/>
  <c r="X247" i="1"/>
  <c r="X251" i="1"/>
  <c r="X266" i="1"/>
  <c r="W270" i="1"/>
  <c r="S274" i="1"/>
  <c r="W279" i="1"/>
  <c r="W283" i="1"/>
  <c r="W287" i="1"/>
  <c r="W291" i="1"/>
  <c r="W305" i="1"/>
  <c r="W309" i="1"/>
  <c r="W317" i="1"/>
  <c r="W321" i="1"/>
  <c r="W325" i="1"/>
  <c r="W329" i="1"/>
  <c r="W333" i="1"/>
  <c r="W344" i="1"/>
  <c r="AC345" i="1"/>
  <c r="W347" i="1"/>
  <c r="W371" i="1"/>
  <c r="AC372" i="1"/>
  <c r="W374" i="1"/>
  <c r="W383" i="1"/>
  <c r="AC384" i="1"/>
  <c r="X400" i="1"/>
  <c r="AB401" i="1"/>
  <c r="X403" i="1"/>
  <c r="AF412" i="1"/>
  <c r="V419" i="1"/>
  <c r="AD444" i="1"/>
  <c r="AF444" i="1" s="1"/>
  <c r="AD448" i="1"/>
  <c r="AF448" i="1" s="1"/>
  <c r="AD452" i="1"/>
  <c r="AF452" i="1" s="1"/>
  <c r="AD456" i="1"/>
  <c r="AF456" i="1" s="1"/>
  <c r="AD462" i="1"/>
  <c r="AF462" i="1" s="1"/>
  <c r="AD466" i="1"/>
  <c r="AF466" i="1" s="1"/>
  <c r="AD470" i="1"/>
  <c r="AF470" i="1" s="1"/>
  <c r="AD474" i="1"/>
  <c r="AF474" i="1" s="1"/>
  <c r="AD478" i="1"/>
  <c r="AF478" i="1" s="1"/>
  <c r="AB517" i="1"/>
  <c r="X517" i="1"/>
  <c r="AC565" i="1"/>
  <c r="W565" i="1"/>
  <c r="S349" i="1"/>
  <c r="J354" i="1"/>
  <c r="N354" i="1"/>
  <c r="X404" i="1"/>
  <c r="AB405" i="1"/>
  <c r="F416" i="1"/>
  <c r="F634" i="1" s="1"/>
  <c r="S414" i="1"/>
  <c r="V410" i="1"/>
  <c r="AF411" i="1"/>
  <c r="AF422" i="1"/>
  <c r="AF426" i="1"/>
  <c r="AF430" i="1"/>
  <c r="AF434" i="1"/>
  <c r="AF438" i="1"/>
  <c r="AC610" i="1"/>
  <c r="W610" i="1"/>
  <c r="AB515" i="1"/>
  <c r="X515" i="1"/>
  <c r="Z534" i="1"/>
  <c r="Y534" i="1"/>
  <c r="AD550" i="1"/>
  <c r="AF550" i="1" s="1"/>
  <c r="AC577" i="1"/>
  <c r="W577" i="1"/>
  <c r="AC590" i="1"/>
  <c r="W590" i="1"/>
  <c r="AC626" i="1"/>
  <c r="W626" i="1"/>
  <c r="S528" i="1"/>
  <c r="AB521" i="1"/>
  <c r="X521" i="1"/>
  <c r="AB542" i="1"/>
  <c r="AF546" i="1"/>
  <c r="AC558" i="1"/>
  <c r="W558" i="1"/>
  <c r="W579" i="1"/>
  <c r="AC579" i="1"/>
  <c r="AC611" i="1"/>
  <c r="W611" i="1"/>
  <c r="M634" i="1"/>
  <c r="G634" i="1"/>
  <c r="K634" i="1"/>
  <c r="O634" i="1"/>
  <c r="AB520" i="1"/>
  <c r="X520" i="1"/>
  <c r="Z527" i="1"/>
  <c r="Y527" i="1"/>
  <c r="AB541" i="1"/>
  <c r="X541" i="1"/>
  <c r="AC597" i="1"/>
  <c r="W597" i="1"/>
  <c r="AC627" i="1"/>
  <c r="W627" i="1"/>
  <c r="AC631" i="1"/>
  <c r="W631" i="1"/>
  <c r="H634" i="1"/>
  <c r="L634" i="1"/>
  <c r="P634" i="1"/>
  <c r="AF496" i="1"/>
  <c r="AF500" i="1"/>
  <c r="AF511" i="1"/>
  <c r="S551" i="1"/>
  <c r="W563" i="1"/>
  <c r="AC563" i="1"/>
  <c r="W595" i="1"/>
  <c r="AC595" i="1"/>
  <c r="I634" i="1"/>
  <c r="Q634" i="1"/>
  <c r="Y502" i="1"/>
  <c r="X530" i="1"/>
  <c r="AD549" i="1"/>
  <c r="AF549" i="1" s="1"/>
  <c r="AC562" i="1"/>
  <c r="W562" i="1"/>
  <c r="AC575" i="1"/>
  <c r="AC581" i="1"/>
  <c r="W581" i="1"/>
  <c r="AC594" i="1"/>
  <c r="W594" i="1"/>
  <c r="AC607" i="1"/>
  <c r="W630" i="1"/>
  <c r="S619" i="1"/>
  <c r="S632" i="1"/>
  <c r="AC623" i="1"/>
  <c r="W623" i="1"/>
  <c r="W553" i="1"/>
  <c r="W566" i="1"/>
  <c r="AC567" i="1"/>
  <c r="W582" i="1"/>
  <c r="AC583" i="1"/>
  <c r="W598" i="1"/>
  <c r="AC599" i="1"/>
  <c r="AC615" i="1"/>
  <c r="W615" i="1"/>
  <c r="W618" i="1"/>
  <c r="W622" i="1"/>
  <c r="J634" i="1"/>
  <c r="N634" i="1"/>
  <c r="R634" i="1"/>
  <c r="J354" i="14" l="1"/>
  <c r="R354" i="14"/>
  <c r="G634" i="14"/>
  <c r="S634" i="14" s="1"/>
  <c r="R354" i="13"/>
  <c r="H32" i="13"/>
  <c r="S32" i="13" s="1"/>
  <c r="U637" i="12"/>
  <c r="F354" i="5"/>
  <c r="N354" i="5"/>
  <c r="L354" i="5"/>
  <c r="K634" i="4"/>
  <c r="S634" i="4" s="1"/>
  <c r="V637" i="4"/>
  <c r="P354" i="11"/>
  <c r="L634" i="11"/>
  <c r="S634" i="11" s="1"/>
  <c r="K354" i="11"/>
  <c r="V637" i="9"/>
  <c r="H354" i="9"/>
  <c r="L354" i="8"/>
  <c r="L354" i="7"/>
  <c r="S93" i="3"/>
  <c r="G354" i="3"/>
  <c r="S116" i="2"/>
  <c r="R354" i="2"/>
  <c r="AF250" i="1"/>
  <c r="W637" i="1"/>
  <c r="W637" i="2"/>
  <c r="H116" i="13"/>
  <c r="S93" i="13"/>
  <c r="L32" i="11"/>
  <c r="S32" i="11" s="1"/>
  <c r="M116" i="10"/>
  <c r="S93" i="10"/>
  <c r="U637" i="1"/>
  <c r="S116" i="1"/>
  <c r="AF44" i="1"/>
  <c r="O354" i="1"/>
  <c r="W637" i="3"/>
  <c r="S93" i="11"/>
  <c r="L116" i="11"/>
  <c r="P32" i="7"/>
  <c r="S32" i="7" s="1"/>
  <c r="N32" i="9"/>
  <c r="S354" i="1"/>
  <c r="AC637" i="1"/>
  <c r="I116" i="12"/>
  <c r="S93" i="12"/>
  <c r="G32" i="14"/>
  <c r="S30" i="14"/>
  <c r="S93" i="14"/>
  <c r="G116" i="14"/>
  <c r="S116" i="14" s="1"/>
  <c r="P116" i="7"/>
  <c r="S93" i="7"/>
  <c r="O116" i="8"/>
  <c r="S93" i="8"/>
  <c r="AF252" i="1"/>
  <c r="S416" i="1"/>
  <c r="S116" i="3"/>
  <c r="G354" i="9"/>
  <c r="U637" i="11"/>
  <c r="J116" i="5"/>
  <c r="S93" i="5"/>
  <c r="K116" i="4"/>
  <c r="S93" i="4"/>
  <c r="K32" i="4"/>
  <c r="S32" i="4" s="1"/>
  <c r="S30" i="4"/>
  <c r="O32" i="8"/>
  <c r="S32" i="8" s="1"/>
  <c r="O354" i="2"/>
  <c r="S30" i="2"/>
  <c r="V637" i="7"/>
  <c r="U637" i="8"/>
  <c r="W637" i="8"/>
  <c r="W637" i="9"/>
  <c r="W637" i="10"/>
  <c r="W637" i="13"/>
  <c r="Y637" i="1"/>
  <c r="V637" i="14"/>
  <c r="W637" i="14"/>
  <c r="U637" i="14"/>
  <c r="X30" i="14"/>
  <c r="X637" i="14" s="1"/>
  <c r="U637" i="13"/>
  <c r="V637" i="13"/>
  <c r="X30" i="13"/>
  <c r="X637" i="13" s="1"/>
  <c r="X48" i="13"/>
  <c r="W637" i="12"/>
  <c r="X30" i="12"/>
  <c r="X637" i="12" s="1"/>
  <c r="V637" i="12"/>
  <c r="V638" i="12" s="1"/>
  <c r="C12" i="16" s="1"/>
  <c r="X30" i="5"/>
  <c r="X637" i="5" s="1"/>
  <c r="U637" i="5"/>
  <c r="V638" i="5" s="1"/>
  <c r="C13" i="16" s="1"/>
  <c r="W637" i="5"/>
  <c r="U637" i="4"/>
  <c r="V638" i="4" s="1"/>
  <c r="C14" i="16" s="1"/>
  <c r="W637" i="4"/>
  <c r="X30" i="4"/>
  <c r="X637" i="4" s="1"/>
  <c r="W637" i="11"/>
  <c r="X637" i="11"/>
  <c r="V637" i="11"/>
  <c r="V638" i="11" s="1"/>
  <c r="C15" i="16" s="1"/>
  <c r="V637" i="10"/>
  <c r="X30" i="10"/>
  <c r="X637" i="10" s="1"/>
  <c r="U637" i="10"/>
  <c r="V638" i="10" s="1"/>
  <c r="C16" i="16" s="1"/>
  <c r="U637" i="9"/>
  <c r="V638" i="9" s="1"/>
  <c r="C17" i="16" s="1"/>
  <c r="X637" i="9"/>
  <c r="X30" i="8"/>
  <c r="V637" i="8"/>
  <c r="V638" i="8" s="1"/>
  <c r="C18" i="16" s="1"/>
  <c r="X48" i="8"/>
  <c r="U637" i="7"/>
  <c r="V638" i="7" s="1"/>
  <c r="C19" i="16" s="1"/>
  <c r="W637" i="7"/>
  <c r="X30" i="7"/>
  <c r="X637" i="7" s="1"/>
  <c r="X30" i="3"/>
  <c r="X637" i="3"/>
  <c r="S32" i="3"/>
  <c r="S354" i="3" s="1"/>
  <c r="S634" i="3"/>
  <c r="S634" i="2"/>
  <c r="U637" i="2"/>
  <c r="V638" i="2" s="1"/>
  <c r="C21" i="16" s="1"/>
  <c r="AF48" i="1"/>
  <c r="AD48" i="1"/>
  <c r="AD410" i="1"/>
  <c r="AF410" i="1" s="1"/>
  <c r="AD419" i="1"/>
  <c r="AF419" i="1" s="1"/>
  <c r="V637" i="1"/>
  <c r="AD118" i="1"/>
  <c r="AF118" i="1" s="1"/>
  <c r="AD95" i="1"/>
  <c r="AF95" i="1" s="1"/>
  <c r="X48" i="1"/>
  <c r="AB48" i="1" s="1"/>
  <c r="AB637" i="1" s="1"/>
  <c r="Z15" i="1"/>
  <c r="Z637" i="1" s="1"/>
  <c r="S634" i="1"/>
  <c r="AD69" i="1"/>
  <c r="AD637" i="1" s="1"/>
  <c r="V638" i="1"/>
  <c r="C6" i="16" s="1"/>
  <c r="AF69" i="1" l="1"/>
  <c r="S32" i="2"/>
  <c r="S354" i="2" s="1"/>
  <c r="X30" i="2"/>
  <c r="X637" i="2" s="1"/>
  <c r="X638" i="2" s="1"/>
  <c r="S116" i="8"/>
  <c r="O354" i="8"/>
  <c r="S354" i="8" s="1"/>
  <c r="S116" i="12"/>
  <c r="I354" i="12"/>
  <c r="S354" i="12" s="1"/>
  <c r="S32" i="9"/>
  <c r="N354" i="9"/>
  <c r="S354" i="9" s="1"/>
  <c r="S116" i="5"/>
  <c r="S355" i="5" s="1"/>
  <c r="J354" i="5"/>
  <c r="S354" i="5" s="1"/>
  <c r="V638" i="13"/>
  <c r="C11" i="16" s="1"/>
  <c r="S116" i="4"/>
  <c r="K354" i="4"/>
  <c r="S354" i="4" s="1"/>
  <c r="S116" i="7"/>
  <c r="P354" i="7"/>
  <c r="S354" i="7" s="1"/>
  <c r="G354" i="14"/>
  <c r="S354" i="14" s="1"/>
  <c r="S32" i="14"/>
  <c r="S116" i="11"/>
  <c r="L354" i="11"/>
  <c r="S354" i="11" s="1"/>
  <c r="S116" i="13"/>
  <c r="H354" i="13"/>
  <c r="S354" i="13" s="1"/>
  <c r="S116" i="10"/>
  <c r="M354" i="10"/>
  <c r="S354" i="10" s="1"/>
  <c r="W639" i="14"/>
  <c r="X638" i="11"/>
  <c r="X639" i="11" s="1"/>
  <c r="X638" i="5"/>
  <c r="X639" i="5" s="1"/>
  <c r="X638" i="14"/>
  <c r="V638" i="14"/>
  <c r="C10" i="16" s="1"/>
  <c r="X638" i="13"/>
  <c r="X638" i="12"/>
  <c r="X638" i="4"/>
  <c r="X638" i="10"/>
  <c r="X638" i="9"/>
  <c r="X637" i="8"/>
  <c r="X638" i="7"/>
  <c r="X638" i="3"/>
  <c r="AE637" i="1"/>
  <c r="AC638" i="1"/>
  <c r="Y640" i="1" s="1"/>
  <c r="X637" i="1"/>
  <c r="AA639" i="1" s="1"/>
  <c r="X639" i="14" l="1"/>
  <c r="X639" i="13"/>
  <c r="X639" i="12"/>
  <c r="X639" i="4"/>
  <c r="X639" i="10"/>
  <c r="X639" i="9"/>
  <c r="X638" i="8"/>
  <c r="X639" i="7"/>
  <c r="X639" i="3"/>
  <c r="X639" i="2"/>
  <c r="X638" i="1"/>
  <c r="AE638" i="1"/>
  <c r="Z640" i="1"/>
  <c r="AB640" i="1"/>
  <c r="X639" i="8" l="1"/>
  <c r="AB642" i="1"/>
  <c r="Z642" i="1"/>
  <c r="Y642" i="1"/>
  <c r="X639" i="1"/>
</calcChain>
</file>

<file path=xl/sharedStrings.xml><?xml version="1.0" encoding="utf-8"?>
<sst xmlns="http://schemas.openxmlformats.org/spreadsheetml/2006/main" count="34193" uniqueCount="1126">
  <si>
    <t>Cascade Natural Gas Corporation</t>
  </si>
  <si>
    <t>AA</t>
  </si>
  <si>
    <t>Working Capital (AMA)</t>
  </si>
  <si>
    <t>For the Twelve Months Ended December 31, 2018</t>
  </si>
  <si>
    <t>2017</t>
  </si>
  <si>
    <t>2018</t>
  </si>
  <si>
    <t>LTD</t>
  </si>
  <si>
    <t>Allocator (3-Factor Formula)</t>
  </si>
  <si>
    <t>YTD</t>
  </si>
  <si>
    <t>WA</t>
  </si>
  <si>
    <t>12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</si>
  <si>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</si>
  <si>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</si>
  <si>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</si>
  <si>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</si>
  <si>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</si>
  <si>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</si>
  <si>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</si>
  <si>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</si>
  <si>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</si>
  <si>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</si>
  <si>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</si>
  <si>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OR</t>
  </si>
  <si>
    <t>***</t>
  </si>
  <si>
    <t>00047</t>
  </si>
  <si>
    <t>Bus'n</t>
  </si>
  <si>
    <t>Sub</t>
  </si>
  <si>
    <t xml:space="preserve">           Operating Investment</t>
  </si>
  <si>
    <t>Ln</t>
  </si>
  <si>
    <t>Acct</t>
  </si>
  <si>
    <t>Current</t>
  </si>
  <si>
    <t>Invested</t>
  </si>
  <si>
    <t>Total</t>
  </si>
  <si>
    <t>#</t>
  </si>
  <si>
    <t>Unit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</si>
  <si>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</si>
  <si>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</si>
  <si>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</si>
  <si>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</si>
  <si>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</si>
  <si>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</si>
  <si>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</si>
  <si>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</si>
  <si>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</si>
  <si>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</si>
  <si>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</si>
  <si>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</si>
  <si>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</si>
  <si>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AMA Total</t>
  </si>
  <si>
    <t>Assets</t>
  </si>
  <si>
    <t>Liabilities</t>
  </si>
  <si>
    <t>Capital</t>
  </si>
  <si>
    <t>Investment</t>
  </si>
  <si>
    <t>Washington</t>
  </si>
  <si>
    <t>Oregon</t>
  </si>
  <si>
    <t>Allocated</t>
  </si>
  <si>
    <t>Non-Utility</t>
  </si>
  <si>
    <t>Invested Capital</t>
  </si>
  <si>
    <t>Working Capital</t>
  </si>
  <si>
    <t>(a)</t>
  </si>
  <si>
    <t>(b)</t>
  </si>
  <si>
    <t>( c)</t>
  </si>
  <si>
    <t>(d)</t>
  </si>
  <si>
    <t>( e)</t>
  </si>
  <si>
    <t>(f)</t>
  </si>
  <si>
    <t>(g)</t>
  </si>
  <si>
    <t>(h)</t>
  </si>
  <si>
    <t>47</t>
  </si>
  <si>
    <t>1012</t>
  </si>
  <si>
    <t>*</t>
  </si>
  <si>
    <t>Gas Plant In Service</t>
  </si>
  <si>
    <t>See tab "Plant in Serv &amp; Accum Depr", cell AF159, for WA amount in CNG Exh MCP 2-6 and WP-1 3-29-19</t>
  </si>
  <si>
    <t>1062</t>
  </si>
  <si>
    <t>Gas Plant Completed Not Classified</t>
  </si>
  <si>
    <t>@2:107</t>
  </si>
  <si>
    <t>CWIP - Gas</t>
  </si>
  <si>
    <t xml:space="preserve">   TOTAL UTILITY PLANT</t>
  </si>
  <si>
    <t>1082</t>
  </si>
  <si>
    <t>RWIP - Gas</t>
  </si>
  <si>
    <t>Accum Prov Deprec - Gas Util</t>
  </si>
  <si>
    <t>1112</t>
  </si>
  <si>
    <t>Amortization Expense (Intangible Plant)</t>
  </si>
  <si>
    <t>1152</t>
  </si>
  <si>
    <t>Accum Prov for Gas Acq Adj</t>
  </si>
  <si>
    <t xml:space="preserve">    Subtotal - Accum Depreciation</t>
  </si>
  <si>
    <t>1087</t>
  </si>
  <si>
    <t>Accum Prov Gas - Non-ARO</t>
  </si>
  <si>
    <t>1088</t>
  </si>
  <si>
    <t>Gas Accum Prov ARO</t>
  </si>
  <si>
    <t xml:space="preserve">   Subtotal - reclassed Accum Deprec</t>
  </si>
  <si>
    <t xml:space="preserve">   TOTAL ACCUM DEPRECIATION</t>
  </si>
  <si>
    <t>See tab "Plant in Serv &amp; Accum Depr", cell AF165, for WA amount in CNG Exh MCP 2-6 and WP-1 3-29-19</t>
  </si>
  <si>
    <t xml:space="preserve">    NET PLANT</t>
  </si>
  <si>
    <t>1231</t>
  </si>
  <si>
    <t xml:space="preserve">Investment in Subs </t>
  </si>
  <si>
    <t xml:space="preserve">   TOTAL INVESTMENT IN SUBS</t>
  </si>
  <si>
    <t>1244</t>
  </si>
  <si>
    <t>01</t>
  </si>
  <si>
    <t>Other Investments - Funds held in trust</t>
  </si>
  <si>
    <t>02</t>
  </si>
  <si>
    <t>Other Investments - Misc Insurance Assets</t>
  </si>
  <si>
    <t>04</t>
  </si>
  <si>
    <t>Other Investments - SISP Defined Cont Plan</t>
  </si>
  <si>
    <t>1210</t>
  </si>
  <si>
    <t>Nonutility Property</t>
  </si>
  <si>
    <t>1220</t>
  </si>
  <si>
    <t>Nonutility Acc Prov Depr &amp; Amort</t>
  </si>
  <si>
    <t xml:space="preserve">   TOTAL OTHER INVESTMENTS</t>
  </si>
  <si>
    <t>Cash - Negative Cash Reclass</t>
  </si>
  <si>
    <t>1310</t>
  </si>
  <si>
    <t>2104</t>
  </si>
  <si>
    <t>Cash - General Account US Bank</t>
  </si>
  <si>
    <t>2105</t>
  </si>
  <si>
    <t>Cash - Acct Payable Disbursement</t>
  </si>
  <si>
    <t>2106</t>
  </si>
  <si>
    <t>Cash - Payroll Disbursement</t>
  </si>
  <si>
    <t>2107</t>
  </si>
  <si>
    <t>Cash - Concentration AP and Payroll</t>
  </si>
  <si>
    <t>2199</t>
  </si>
  <si>
    <t>Money Sweep (REPO) Account</t>
  </si>
  <si>
    <t>1350</t>
  </si>
  <si>
    <t>47031</t>
  </si>
  <si>
    <t>Working Funds - Aberdeen</t>
  </si>
  <si>
    <t>47088</t>
  </si>
  <si>
    <t>Working Funds - Bellingham</t>
  </si>
  <si>
    <t>47090</t>
  </si>
  <si>
    <t>Working Funds</t>
  </si>
  <si>
    <t>47107</t>
  </si>
  <si>
    <t>Working Funds - Bremerton</t>
  </si>
  <si>
    <t>47531</t>
  </si>
  <si>
    <t>Working Funds - Longview</t>
  </si>
  <si>
    <t>47586</t>
  </si>
  <si>
    <t>47698</t>
  </si>
  <si>
    <t xml:space="preserve">   TOTAL CASH</t>
  </si>
  <si>
    <t>1360</t>
  </si>
  <si>
    <t>Temporary Cash Investments</t>
  </si>
  <si>
    <t xml:space="preserve">   TOTAL CASH EQUIVALENTS</t>
  </si>
  <si>
    <t>1420</t>
  </si>
  <si>
    <t>Customer Accounts Receivable - Suspense</t>
  </si>
  <si>
    <t>47OR</t>
  </si>
  <si>
    <t>Customer Accounts Receivable - Gas</t>
  </si>
  <si>
    <t>47WA</t>
  </si>
  <si>
    <t>Customer Accounts Receivable - Large Volume</t>
  </si>
  <si>
    <t>Customer Accounts Receivable - BPP Reclass</t>
  </si>
  <si>
    <t>1432</t>
  </si>
  <si>
    <t>00</t>
  </si>
  <si>
    <t>Other Accounts Receivable - Misc.</t>
  </si>
  <si>
    <t>Other Accounts Receivable - Billing Clearing Control</t>
  </si>
  <si>
    <t>03</t>
  </si>
  <si>
    <t>Other Accounts Receivable - Empolyee Receivable</t>
  </si>
  <si>
    <t>Other Accounts Receivable - Old Cascade SISP Payments &amp; Unbilled Oregon PPF accrual</t>
  </si>
  <si>
    <t>1710</t>
  </si>
  <si>
    <t>Interest &amp; Dividends Receivable</t>
  </si>
  <si>
    <t xml:space="preserve">   Subtotal - Other A/R</t>
  </si>
  <si>
    <t xml:space="preserve">   </t>
  </si>
  <si>
    <t>1410</t>
  </si>
  <si>
    <t>1*</t>
  </si>
  <si>
    <t xml:space="preserve">Notes Receivable - Imperium Renewable  </t>
  </si>
  <si>
    <t>2*</t>
  </si>
  <si>
    <t>Notes Receivable - Touchstone</t>
  </si>
  <si>
    <t>1460</t>
  </si>
  <si>
    <t>000</t>
  </si>
  <si>
    <t>Accts Receivable - MDU</t>
  </si>
  <si>
    <t>001*</t>
  </si>
  <si>
    <t>Accts Receivable - MDUR Resources</t>
  </si>
  <si>
    <t>041*</t>
  </si>
  <si>
    <t>Accts Receivable - Centenial Holdings</t>
  </si>
  <si>
    <t>067*</t>
  </si>
  <si>
    <t>Accts Receivable - CSG</t>
  </si>
  <si>
    <t>044*</t>
  </si>
  <si>
    <t>Accts Receivable - CGCP</t>
  </si>
  <si>
    <t>046*</t>
  </si>
  <si>
    <t>Accts Receivable - PCEH</t>
  </si>
  <si>
    <t>047*</t>
  </si>
  <si>
    <t>Accts Receivable - CNGC</t>
  </si>
  <si>
    <t>048*</t>
  </si>
  <si>
    <t>Accts Receivable - IGC</t>
  </si>
  <si>
    <t>060*</t>
  </si>
  <si>
    <t>Accts Receivable - WBI</t>
  </si>
  <si>
    <t>062*</t>
  </si>
  <si>
    <t>Accts Receivable - Knife River</t>
  </si>
  <si>
    <t xml:space="preserve">   Subtotal - Interco A/R</t>
  </si>
  <si>
    <t>1466</t>
  </si>
  <si>
    <t>Intercompany settlements</t>
  </si>
  <si>
    <t xml:space="preserve">   TOTAL RECEIVABLES</t>
  </si>
  <si>
    <t>1442</t>
  </si>
  <si>
    <t>Accum Prov for Uncollect - Gas Balance Forward</t>
  </si>
  <si>
    <t>100</t>
  </si>
  <si>
    <t>Accum Prov for Uncollect - Gas Current Year Write-Offs</t>
  </si>
  <si>
    <t>300</t>
  </si>
  <si>
    <t>Accum Prov for Uncollect - Gas Current Year Recoveries</t>
  </si>
  <si>
    <t>400</t>
  </si>
  <si>
    <t>Accum Prov for Uncollect - Gas Current Year Provision</t>
  </si>
  <si>
    <t>1443</t>
  </si>
  <si>
    <t>Accum Prov for Uncollect - Large Volume Balance Forward</t>
  </si>
  <si>
    <t>Accum Prov for Uncollect - Large Volume Current Year Write-Offs</t>
  </si>
  <si>
    <t>Accum Prov for Uncollect - Large Volume Current Year Recoveries</t>
  </si>
  <si>
    <t>Accum Prov for Uncollect - Large Volume Current Year Provision</t>
  </si>
  <si>
    <t>1449</t>
  </si>
  <si>
    <t>Other Receivables - Balance Forward</t>
  </si>
  <si>
    <t>Other Receivables - Current Year Write-Offs</t>
  </si>
  <si>
    <t>Other Receivables - Current Year Recoveries</t>
  </si>
  <si>
    <t>Other Receivables - Current Year Provision</t>
  </si>
  <si>
    <t xml:space="preserve">   TOTAL ACCUM PROV UNCOLLECT</t>
  </si>
  <si>
    <t xml:space="preserve">   NET RECEIVABLES</t>
  </si>
  <si>
    <t>1540</t>
  </si>
  <si>
    <t>2300</t>
  </si>
  <si>
    <t>Plant Materials &amp; Op Supplies - Central Stores</t>
  </si>
  <si>
    <t>47031000</t>
  </si>
  <si>
    <t>Plant Materials &amp; Op Supplies - Aberdeen</t>
  </si>
  <si>
    <t>47088000</t>
  </si>
  <si>
    <t>Plant Materials &amp; Op Supplies - Bellingham</t>
  </si>
  <si>
    <t>47090000</t>
  </si>
  <si>
    <t>Plant Materials &amp; Op Supplies - Bend</t>
  </si>
  <si>
    <t>47107000</t>
  </si>
  <si>
    <t>Plant Materials &amp; Op Supplies - Bremerton</t>
  </si>
  <si>
    <t>47358000</t>
  </si>
  <si>
    <t>Plant Materials &amp; Op Supplies - Hermiston</t>
  </si>
  <si>
    <t>47491000</t>
  </si>
  <si>
    <t>Plant Materials &amp; Op Supplies - Kennewick</t>
  </si>
  <si>
    <t>47531000</t>
  </si>
  <si>
    <t>Plant Materials &amp; Op Supplies - Longview</t>
  </si>
  <si>
    <t>47585000</t>
  </si>
  <si>
    <t>Plant Materials &amp; Op Supplies - Moses Lake</t>
  </si>
  <si>
    <t>47586000</t>
  </si>
  <si>
    <t>Plant Materials &amp; Op Supplies - Mount Vernon</t>
  </si>
  <si>
    <t>47586001</t>
  </si>
  <si>
    <t>Plant Materials &amp; Op Supplies - Mount Vernon Fab Shop</t>
  </si>
  <si>
    <t>47657000</t>
  </si>
  <si>
    <t>Plant Materials &amp; Op Supplies - Ontario</t>
  </si>
  <si>
    <t>47698000</t>
  </si>
  <si>
    <t>Plant Materials &amp; Op Supplies - Pendleton</t>
  </si>
  <si>
    <t>47920000</t>
  </si>
  <si>
    <t>Plant Materials &amp; Op Supplies - Walla Walla</t>
  </si>
  <si>
    <t>47931000</t>
  </si>
  <si>
    <t>Plant Materials &amp; Op Supplies - Wenatchee</t>
  </si>
  <si>
    <t>47968000</t>
  </si>
  <si>
    <t>Plant Materials &amp; Op Supplies - Yakima</t>
  </si>
  <si>
    <t>47968001</t>
  </si>
  <si>
    <t>Plant Materials &amp; Op Supplies - Yakima Fab Shop</t>
  </si>
  <si>
    <t>2308</t>
  </si>
  <si>
    <t>Plant Materials &amp; Op Supplies - Odorant Inventory</t>
  </si>
  <si>
    <t>1630</t>
  </si>
  <si>
    <t>2301</t>
  </si>
  <si>
    <t>Undistributed Stores Exp - Inventory Freight Clearing</t>
  </si>
  <si>
    <t>2401</t>
  </si>
  <si>
    <t>Undistributed Stores Exp - Freight</t>
  </si>
  <si>
    <t>2501</t>
  </si>
  <si>
    <t>Undistributed Stores Exp - Inventory Adjustment/Variance Clearing</t>
  </si>
  <si>
    <t>1641</t>
  </si>
  <si>
    <t>Pipeline Imbalances</t>
  </si>
  <si>
    <t>Storage Boil-Off</t>
  </si>
  <si>
    <t>1642</t>
  </si>
  <si>
    <t>Liquified Natural Gas Stored</t>
  </si>
  <si>
    <t xml:space="preserve">    NET INVENTORIES</t>
  </si>
  <si>
    <t>1655</t>
  </si>
  <si>
    <t xml:space="preserve"> Prepayments - Insurance  </t>
  </si>
  <si>
    <t>1659</t>
  </si>
  <si>
    <t>18</t>
  </si>
  <si>
    <t>Prepayments - Federal Income Tax</t>
  </si>
  <si>
    <t>19</t>
  </si>
  <si>
    <t>Prepayments - State Income Tax</t>
  </si>
  <si>
    <t>20</t>
  </si>
  <si>
    <t>Prepayments - FIN48 Current</t>
  </si>
  <si>
    <t>22</t>
  </si>
  <si>
    <t>Prepayments - Gas Storage</t>
  </si>
  <si>
    <t>23</t>
  </si>
  <si>
    <t>Prepayments - Other</t>
  </si>
  <si>
    <t>14</t>
  </si>
  <si>
    <t>Prepayments - Software Maintenance Fee</t>
  </si>
  <si>
    <t>15</t>
  </si>
  <si>
    <t>Prepayments - Gas Cost</t>
  </si>
  <si>
    <t>Prepayments - Gross Revenue Fee</t>
  </si>
  <si>
    <t>Prepayments - Dept. of Energy Fee</t>
  </si>
  <si>
    <t>Prepayments - Property Tax</t>
  </si>
  <si>
    <t xml:space="preserve"> Prepayments - Vehicle Licensing </t>
  </si>
  <si>
    <t>1860</t>
  </si>
  <si>
    <t>20425</t>
  </si>
  <si>
    <t>Misc Def Dr - Regulatory assets current Core Gas Supply Hedging</t>
  </si>
  <si>
    <t>20424</t>
  </si>
  <si>
    <t>1747</t>
  </si>
  <si>
    <t>Misc Current and Accrued Assets</t>
  </si>
  <si>
    <t>1750</t>
  </si>
  <si>
    <t>Derivative Instruments - Current</t>
  </si>
  <si>
    <t xml:space="preserve">   TOTAL CURRENT &amp; ACCR ASSETS</t>
  </si>
  <si>
    <t>1732</t>
  </si>
  <si>
    <t>Accrued Gas Revenues - Unbilled Residential</t>
  </si>
  <si>
    <t>Accrued Gas Revenues - Unbilled Commercial</t>
  </si>
  <si>
    <t>Accrued Gas Revenues - Unbilled Industrial</t>
  </si>
  <si>
    <t>1734</t>
  </si>
  <si>
    <t>Accrued Transportation Revenues - Unbilled Transportation</t>
  </si>
  <si>
    <t>Accrued Transportation Revenues - Unbilled Transportation - Egen</t>
  </si>
  <si>
    <t xml:space="preserve">   TOTAL ACCRUED REVENUES</t>
  </si>
  <si>
    <t>1900</t>
  </si>
  <si>
    <t>961</t>
  </si>
  <si>
    <t>Accumulated Deferred Income Tax - Federal FAS109 Grossup</t>
  </si>
  <si>
    <t>962</t>
  </si>
  <si>
    <t>Accumulated Deferred Income Tax - Federal FAS109 Adjustment</t>
  </si>
  <si>
    <t>96303</t>
  </si>
  <si>
    <t>Accumulated Deferred Income Tax - Federal Customer Advances</t>
  </si>
  <si>
    <t>964</t>
  </si>
  <si>
    <t>Accumulated Deferred Income Tax - Federal NonReg</t>
  </si>
  <si>
    <t>965</t>
  </si>
  <si>
    <t>Accumulated Deferred Income Tax - Federal noncurrent Reg</t>
  </si>
  <si>
    <t>975</t>
  </si>
  <si>
    <t>Accumulated Deferred Income Tax - Federal current Reg</t>
  </si>
  <si>
    <t>861</t>
  </si>
  <si>
    <t>Accumulated Deferred Income Tax - State FAS109 Grossup</t>
  </si>
  <si>
    <t>862</t>
  </si>
  <si>
    <t>Accumulated Deferred Income Tax - State FAS109 Adjustment</t>
  </si>
  <si>
    <t>86303</t>
  </si>
  <si>
    <t>Accumulated Deferred Income Tax - State Customer Advances</t>
  </si>
  <si>
    <t>86305</t>
  </si>
  <si>
    <t>Accumulated Deferred Income Tax - State Tax Reform Plant RB</t>
  </si>
  <si>
    <t>864</t>
  </si>
  <si>
    <t>Accumulated Deferred Income Tax - State NonReg</t>
  </si>
  <si>
    <t>865</t>
  </si>
  <si>
    <t>Accumulated Deferred Income Tax - State noncurrent Reg</t>
  </si>
  <si>
    <t>875</t>
  </si>
  <si>
    <t>Accumulated Deferred Income Tax - State current Reg</t>
  </si>
  <si>
    <t>96305</t>
  </si>
  <si>
    <t>Accumulated Deferred Income Tax - Federal Tax Reform Plant RB</t>
  </si>
  <si>
    <t>1910</t>
  </si>
  <si>
    <t>(Over) Under Recovery of Purchased Gas</t>
  </si>
  <si>
    <t>1810</t>
  </si>
  <si>
    <t>Unamort Debt Exp - 7.48% - 2027</t>
  </si>
  <si>
    <t>13</t>
  </si>
  <si>
    <t>Unamort Debt Exp - 7.10% - 2029</t>
  </si>
  <si>
    <t>17</t>
  </si>
  <si>
    <t xml:space="preserve">Unamort Debt Exp - 5.25% Insured notes </t>
  </si>
  <si>
    <t>Unamort Debt Exp - 5.21% - 2020</t>
  </si>
  <si>
    <t>Unamort Debt Exp - 5.79% - 2037</t>
  </si>
  <si>
    <t>Unamort Debt Exp - 4.11% - 2025</t>
  </si>
  <si>
    <t>21</t>
  </si>
  <si>
    <t>Unamort Debt Exp - 4.36% - 2028</t>
  </si>
  <si>
    <t>Unamort Debt Exp - LOC 7/9/2018</t>
  </si>
  <si>
    <t>Unamort Debt Exp - Dec 2014 Issued Debt</t>
  </si>
  <si>
    <t>24</t>
  </si>
  <si>
    <t>Unamort Debt Exp - Jan 2015 Issued Debt</t>
  </si>
  <si>
    <t>25</t>
  </si>
  <si>
    <t>26</t>
  </si>
  <si>
    <t>99</t>
  </si>
  <si>
    <t xml:space="preserve"> Debt Issuance Cost Reclass</t>
  </si>
  <si>
    <t xml:space="preserve">   TOTAL UNAMORT DEBT EXPENSE</t>
  </si>
  <si>
    <t>1890</t>
  </si>
  <si>
    <t>Unam Loss Reaq Debt - 7.50% - 2031</t>
  </si>
  <si>
    <t>Derivative Instruments - Noncurrent</t>
  </si>
  <si>
    <t>1823</t>
  </si>
  <si>
    <t>2037</t>
  </si>
  <si>
    <t>Other Regulatory Asset - SFAS 109</t>
  </si>
  <si>
    <t>2042</t>
  </si>
  <si>
    <t>Other Regulatory Asset - FAS 158</t>
  </si>
  <si>
    <t>2044</t>
  </si>
  <si>
    <t>Other Regulatory Asset - FAS 158 - MDUR Pension</t>
  </si>
  <si>
    <t>2047</t>
  </si>
  <si>
    <t>Other Regulatory Asset - MAOP</t>
  </si>
  <si>
    <t>47020430</t>
  </si>
  <si>
    <t>Other Regulatory Asset - Commercial Conservation Program</t>
  </si>
  <si>
    <t>47020431</t>
  </si>
  <si>
    <t>Other Regulatory Asset - Low Income Weatherization</t>
  </si>
  <si>
    <t>47020444</t>
  </si>
  <si>
    <t>Other Regulatory Asset - Conservation Administration &amp; Program Delivery Fees</t>
  </si>
  <si>
    <t>47020449</t>
  </si>
  <si>
    <t>Other Regulatory Asset - Residential Conservation Program</t>
  </si>
  <si>
    <t>47020478</t>
  </si>
  <si>
    <t>Other Regulatory Asset - Conservation Consolidated Adjustment</t>
  </si>
  <si>
    <t>1832</t>
  </si>
  <si>
    <t>Preliminary Survey &amp; Investigations</t>
  </si>
  <si>
    <t>1840</t>
  </si>
  <si>
    <t>1000</t>
  </si>
  <si>
    <t>Payroll clearing - Medical post tax</t>
  </si>
  <si>
    <t>1010</t>
  </si>
  <si>
    <t>Payroll clearing - Medical pre tax</t>
  </si>
  <si>
    <t>1020</t>
  </si>
  <si>
    <t>Payroll clearing - Medical Employer</t>
  </si>
  <si>
    <t>1100</t>
  </si>
  <si>
    <t>Payroll clearing - Dental post tax</t>
  </si>
  <si>
    <t>1110</t>
  </si>
  <si>
    <t>Payroll clearing - Dental pre tax</t>
  </si>
  <si>
    <t>1120</t>
  </si>
  <si>
    <t>Payroll clearing - Dental Employer</t>
  </si>
  <si>
    <t>1200</t>
  </si>
  <si>
    <t>Payroll clearing - Vision post tax</t>
  </si>
  <si>
    <t>Payroll clearing - Vision pre tax</t>
  </si>
  <si>
    <t>2020</t>
  </si>
  <si>
    <t>Payroll clearing - NCLI employer</t>
  </si>
  <si>
    <t>2100</t>
  </si>
  <si>
    <t>Payroll clearing - Voluntary Life</t>
  </si>
  <si>
    <t>2200</t>
  </si>
  <si>
    <t>Payroll clearing - AD&amp;D</t>
  </si>
  <si>
    <t>2220</t>
  </si>
  <si>
    <t>Payroll clearing - AD&amp;D Employer</t>
  </si>
  <si>
    <t>Payroll clearing - Spouse Life</t>
  </si>
  <si>
    <t>2400</t>
  </si>
  <si>
    <t>Payroll clearing - Dependent Life</t>
  </si>
  <si>
    <t>4020</t>
  </si>
  <si>
    <t>Payroll clearing - EAP Employer</t>
  </si>
  <si>
    <t>4100</t>
  </si>
  <si>
    <t>Payroll clearing - LTD</t>
  </si>
  <si>
    <t>4120</t>
  </si>
  <si>
    <t>Payroll clearing - LTD Employer</t>
  </si>
  <si>
    <t>4220</t>
  </si>
  <si>
    <t>Payroll clearing - STD Employer</t>
  </si>
  <si>
    <t>Payroll clearing - Oregon Workers Comp.</t>
  </si>
  <si>
    <t>OR1</t>
  </si>
  <si>
    <t>Payroll clearing - Oregon Workers Comp. - Benefit Assess</t>
  </si>
  <si>
    <t>Payroll clearing - Washington Workers Comp.</t>
  </si>
  <si>
    <t>@2:184</t>
  </si>
  <si>
    <t>Other clearing</t>
  </si>
  <si>
    <t>20208</t>
  </si>
  <si>
    <t>Misc Def Dr - Post Retirement FAS158</t>
  </si>
  <si>
    <t>20443</t>
  </si>
  <si>
    <t>Misc Def Dr - Intervener Funding Residual</t>
  </si>
  <si>
    <t>20444</t>
  </si>
  <si>
    <t>Misc Def Dr - Intervener Funding Deferral</t>
  </si>
  <si>
    <t>20448</t>
  </si>
  <si>
    <t>Misc Def Dr - Intervener Funding Preauth. Mat</t>
  </si>
  <si>
    <t>20449</t>
  </si>
  <si>
    <t>20460</t>
  </si>
  <si>
    <t>Misc Def Dr - Bremerton MGP</t>
  </si>
  <si>
    <t>20461</t>
  </si>
  <si>
    <t>Misc Def Dr - Bellingham MGP</t>
  </si>
  <si>
    <t>20472</t>
  </si>
  <si>
    <t>Misc Def Dr - Eugene MGP</t>
  </si>
  <si>
    <t>20479</t>
  </si>
  <si>
    <t>Misc Def Dr - MAOP Deferred Costs</t>
  </si>
  <si>
    <t>20481</t>
  </si>
  <si>
    <t xml:space="preserve"> Misc Def Dr - MAOP Pre-Code Costs </t>
  </si>
  <si>
    <t>20480</t>
  </si>
  <si>
    <t>Misc Def Dr - Enviromental Remediation Cost Adjustment</t>
  </si>
  <si>
    <t>1862</t>
  </si>
  <si>
    <t>20430</t>
  </si>
  <si>
    <t xml:space="preserve"> Other Regulatory Asset - Commercial Conservation Program </t>
  </si>
  <si>
    <t>20431</t>
  </si>
  <si>
    <t xml:space="preserve"> Other Regulatory Asset - Low Income Weatherization </t>
  </si>
  <si>
    <t xml:space="preserve"> Other Regulatory Asset - Conservation Administration &amp; Program Delivery Fees </t>
  </si>
  <si>
    <t xml:space="preserve"> Other Regulatory Asset - Residential Conservation Program </t>
  </si>
  <si>
    <t>20462</t>
  </si>
  <si>
    <t>Misc Def Dr - Weather Variance Deferral</t>
  </si>
  <si>
    <t>20463</t>
  </si>
  <si>
    <t>Misc Def Dr - Conservation Variance Deferral</t>
  </si>
  <si>
    <t>20466</t>
  </si>
  <si>
    <t>Misc Def Dr - Adjustment Clearing</t>
  </si>
  <si>
    <t>20476</t>
  </si>
  <si>
    <t xml:space="preserve"> Misc Def Dr - Conservation Technical Adjustment </t>
  </si>
  <si>
    <t>20477</t>
  </si>
  <si>
    <t xml:space="preserve"> Misc Def Dr - Decoupling Deferral </t>
  </si>
  <si>
    <t>20478</t>
  </si>
  <si>
    <t xml:space="preserve"> Other Regulatory Asset - Conservation Consolidated Adjustment </t>
  </si>
  <si>
    <t xml:space="preserve"> Misc Def Dr - Adjustment Clearing </t>
  </si>
  <si>
    <t xml:space="preserve"> Misc Def Dr - Decoupling Mechanism Adjustment </t>
  </si>
  <si>
    <t>1866</t>
  </si>
  <si>
    <t xml:space="preserve"> I/C Asset-Net Benefit Funding </t>
  </si>
  <si>
    <t xml:space="preserve">   TOTAL DEFERRED CHG &amp; OTH ASSETS</t>
  </si>
  <si>
    <t>^Pgas</t>
  </si>
  <si>
    <t>Purchased Gas Costs</t>
  </si>
  <si>
    <t>^OMGasOp</t>
  </si>
  <si>
    <t>Gas Operating Expense</t>
  </si>
  <si>
    <t>[*,/5191]</t>
  </si>
  <si>
    <t>2488*</t>
  </si>
  <si>
    <t>Gas Operating Expense-4880</t>
  </si>
  <si>
    <t>^OMGasM</t>
  </si>
  <si>
    <t>Gas Maintenance Expense</t>
  </si>
  <si>
    <t xml:space="preserve">   TOTAL O&amp;M EXPENSES</t>
  </si>
  <si>
    <t>4073</t>
  </si>
  <si>
    <t>Regulatory debits</t>
  </si>
  <si>
    <t>4081</t>
  </si>
  <si>
    <t>1441</t>
  </si>
  <si>
    <t>Taxes Other Than Income - Gross Revenue Regulatory Fee</t>
  </si>
  <si>
    <t xml:space="preserve"> Taxes Other Than Income - Gross Revenue Regulatory Fee </t>
  </si>
  <si>
    <t xml:space="preserve"> Taxes Other Than Income - Business &amp; Occupation Tax </t>
  </si>
  <si>
    <t xml:space="preserve"> Taxes Other Than Income - Public Utility Tax </t>
  </si>
  <si>
    <t>1445</t>
  </si>
  <si>
    <t xml:space="preserve"> Taxes Other Than Income - Department of Energy Fee </t>
  </si>
  <si>
    <t>2442</t>
  </si>
  <si>
    <t xml:space="preserve"> Taxes Other Than Income - Franchise Taxes </t>
  </si>
  <si>
    <t>2443</t>
  </si>
  <si>
    <t xml:space="preserve"> Taxes Other Than Income - Franchise Taxes Add on </t>
  </si>
  <si>
    <t>3441</t>
  </si>
  <si>
    <t xml:space="preserve"> Taxes Other Than Income - Property Tax </t>
  </si>
  <si>
    <t>3442</t>
  </si>
  <si>
    <t xml:space="preserve"> Taxes Other Than Income - Other Tax </t>
  </si>
  <si>
    <t>^TOIPR</t>
  </si>
  <si>
    <t xml:space="preserve"> Taxes Other Than Income - Payroll Taxes </t>
  </si>
  <si>
    <t xml:space="preserve">     Subtotal Taxes Other Than Income</t>
  </si>
  <si>
    <t>4032</t>
  </si>
  <si>
    <t xml:space="preserve"> Depreciation Expense - Gas </t>
  </si>
  <si>
    <t>4042</t>
  </si>
  <si>
    <t xml:space="preserve"> Amortization Lim-Term Plant - Software </t>
  </si>
  <si>
    <t>4062</t>
  </si>
  <si>
    <t xml:space="preserve"> Amort Acquis Adj - Gas </t>
  </si>
  <si>
    <t xml:space="preserve">   TOTAL DEPRECIATION</t>
  </si>
  <si>
    <t>4271</t>
  </si>
  <si>
    <t>Interest on LTD - 1st Mortgage Bonds</t>
  </si>
  <si>
    <t>4279</t>
  </si>
  <si>
    <t>Interest on LTD - Other</t>
  </si>
  <si>
    <t>LOC Interest</t>
  </si>
  <si>
    <t>4310</t>
  </si>
  <si>
    <t xml:space="preserve"> Other Interest Expense - Commitment Fee </t>
  </si>
  <si>
    <t>2111</t>
  </si>
  <si>
    <t xml:space="preserve"> Other Interest Expense - Customer Deposits </t>
  </si>
  <si>
    <t>3111</t>
  </si>
  <si>
    <t xml:space="preserve"> Other Interest Expense - Deferred Gas Costs </t>
  </si>
  <si>
    <t>3112</t>
  </si>
  <si>
    <t xml:space="preserve"> Other Interest Expense - Other Deferral Balances </t>
  </si>
  <si>
    <t>4280</t>
  </si>
  <si>
    <t>Amort of Debt Disc &amp; Expense</t>
  </si>
  <si>
    <t>4281</t>
  </si>
  <si>
    <t xml:space="preserve"> Amort of Loss on Reacquired Debt </t>
  </si>
  <si>
    <t xml:space="preserve">     Subtotal Interest Expense</t>
  </si>
  <si>
    <t>4091</t>
  </si>
  <si>
    <t>1221</t>
  </si>
  <si>
    <t xml:space="preserve"> Income Taxes, Utility Operations - Federal </t>
  </si>
  <si>
    <t>1222</t>
  </si>
  <si>
    <t xml:space="preserve"> Income Taxes, Utility Operations - State </t>
  </si>
  <si>
    <t>4092</t>
  </si>
  <si>
    <t xml:space="preserve"> Income Taxes, Other Inc &amp; Deductions - Federal </t>
  </si>
  <si>
    <t xml:space="preserve"> Income Taxes, Other Inc &amp; Deductions - State </t>
  </si>
  <si>
    <t>4101</t>
  </si>
  <si>
    <t xml:space="preserve"> Prov for DIT- Utility Operations - Federal </t>
  </si>
  <si>
    <t xml:space="preserve"> Prov for DIT- Utility Operations - State </t>
  </si>
  <si>
    <t>4102</t>
  </si>
  <si>
    <t xml:space="preserve"> Prov for DIT- Other Inc &amp; Deductions - Federal Non-Utility </t>
  </si>
  <si>
    <t xml:space="preserve"> Prov for DIT- Other Inc &amp; Deductions - State Non-Utility </t>
  </si>
  <si>
    <t>4111</t>
  </si>
  <si>
    <t xml:space="preserve"> Prov for DIT (CR) - Utility Op Income - Federal </t>
  </si>
  <si>
    <t xml:space="preserve"> Prov for DIT (CR) - Utility Op Income - State </t>
  </si>
  <si>
    <t>4112</t>
  </si>
  <si>
    <t xml:space="preserve"> Prov for DIT (CR) - Other Inc &amp; Deductions - Federal Non-Utility </t>
  </si>
  <si>
    <t xml:space="preserve"> Prov for DIT (CR) - Other Inc &amp; Deductions - State Non-Utility </t>
  </si>
  <si>
    <t>4114</t>
  </si>
  <si>
    <t>Investment Tax Credit</t>
  </si>
  <si>
    <t xml:space="preserve">     Subtotal Income Taxes</t>
  </si>
  <si>
    <t>4211</t>
  </si>
  <si>
    <t xml:space="preserve"> Gain on Disposition of Property </t>
  </si>
  <si>
    <t>4212</t>
  </si>
  <si>
    <t xml:space="preserve"> Loss on Disposition of Property </t>
  </si>
  <si>
    <t>4261</t>
  </si>
  <si>
    <t xml:space="preserve"> Donations </t>
  </si>
  <si>
    <t>4262*</t>
  </si>
  <si>
    <t xml:space="preserve"> SISP </t>
  </si>
  <si>
    <t>4263</t>
  </si>
  <si>
    <t xml:space="preserve"> Penalties </t>
  </si>
  <si>
    <t>4264</t>
  </si>
  <si>
    <t xml:space="preserve"> Lobbying </t>
  </si>
  <si>
    <t>4265</t>
  </si>
  <si>
    <t xml:space="preserve"> Other Deductions - Corporate Development </t>
  </si>
  <si>
    <t>4171</t>
  </si>
  <si>
    <t xml:space="preserve"> Expense of Nonutility </t>
  </si>
  <si>
    <t>6011</t>
  </si>
  <si>
    <t xml:space="preserve"> Purchased Gas Expense of Nonutility </t>
  </si>
  <si>
    <t>4082</t>
  </si>
  <si>
    <t xml:space="preserve"> Taxes Other Than Income - BTL Property Tax </t>
  </si>
  <si>
    <t xml:space="preserve">     Subtotal BTL Expense</t>
  </si>
  <si>
    <t>4380</t>
  </si>
  <si>
    <t>Dividend Decl - Common Stock</t>
  </si>
  <si>
    <t xml:space="preserve">     Subtotal Dividends</t>
  </si>
  <si>
    <t xml:space="preserve">   TOTAL DEBITS</t>
  </si>
  <si>
    <t>2010</t>
  </si>
  <si>
    <t>0</t>
  </si>
  <si>
    <t>Common Stock Issued</t>
  </si>
  <si>
    <t>2160</t>
  </si>
  <si>
    <t>Unapprop Retained Earnings</t>
  </si>
  <si>
    <t>Unapprop RE - Stock Options</t>
  </si>
  <si>
    <t>R/E Performance Share Dividend Equivalents</t>
  </si>
  <si>
    <t>2161</t>
  </si>
  <si>
    <t>Unapprop Sub Retained Earnings</t>
  </si>
  <si>
    <t>2071</t>
  </si>
  <si>
    <t>Premium on Capital Stock</t>
  </si>
  <si>
    <t>4390</t>
  </si>
  <si>
    <t>Misc Paid in Capital</t>
  </si>
  <si>
    <t>2190</t>
  </si>
  <si>
    <t>Other Comprehensive Income - CNG SERP</t>
  </si>
  <si>
    <t>2141</t>
  </si>
  <si>
    <t>Other Comprehensive Income - MDUR Resources SISP</t>
  </si>
  <si>
    <t xml:space="preserve">     TOTAL EQUITY</t>
  </si>
  <si>
    <t>2240</t>
  </si>
  <si>
    <t>7.48% MTN Due 9/15/2027</t>
  </si>
  <si>
    <t>7.10% MTN Due 3/16/2029</t>
  </si>
  <si>
    <t>Insured Qtrly 5.25% Notes Due 2/1/2035</t>
  </si>
  <si>
    <t>5.21% MTN Due 9/1/2020</t>
  </si>
  <si>
    <t>5.79% MTN Due 3/8/2037</t>
  </si>
  <si>
    <t>4.11% Snr Nt Due 8/23/2025</t>
  </si>
  <si>
    <t>4.36% Snr Nt Due 8/23/2028</t>
  </si>
  <si>
    <t>4.09% Snr Nt Due 11/24/2044</t>
  </si>
  <si>
    <t>4.24% Snr Nt Due 11/24/2054</t>
  </si>
  <si>
    <t>4.09% Snr Nt Due 01/15/2045</t>
  </si>
  <si>
    <t>4.24% Snr Nt Due 01/15/2055</t>
  </si>
  <si>
    <t>Debt Issuance Cost Reclass</t>
  </si>
  <si>
    <t>2242</t>
  </si>
  <si>
    <t>Committed Line of Credit</t>
  </si>
  <si>
    <t xml:space="preserve">     TOTAL LONG-TERM DEBT</t>
  </si>
  <si>
    <t>2310</t>
  </si>
  <si>
    <t>Short-term debt</t>
  </si>
  <si>
    <t>2330</t>
  </si>
  <si>
    <t>045</t>
  </si>
  <si>
    <t>Notes payable to Associated Companies</t>
  </si>
  <si>
    <t>2321</t>
  </si>
  <si>
    <t xml:space="preserve">Trade Accounts Payable </t>
  </si>
  <si>
    <t>2322</t>
  </si>
  <si>
    <t>Accts Pay - VISA Credit Card - PNC Bank</t>
  </si>
  <si>
    <t>101</t>
  </si>
  <si>
    <t>Accts Pay - Gas costs</t>
  </si>
  <si>
    <t>Accts Pay - Bank Charges</t>
  </si>
  <si>
    <t>010</t>
  </si>
  <si>
    <t>Accts Pay - Cap-Ex</t>
  </si>
  <si>
    <t>009</t>
  </si>
  <si>
    <t>Accts Pay - Miscellaneous Accruals</t>
  </si>
  <si>
    <t>401</t>
  </si>
  <si>
    <t>Accts Pay - CC&amp;B Customer Refund Requests</t>
  </si>
  <si>
    <t>320</t>
  </si>
  <si>
    <t>Accts Pay - Misc. Payroll Deductions</t>
  </si>
  <si>
    <t>321</t>
  </si>
  <si>
    <t>Accts Pay - 401K Employee Contribution</t>
  </si>
  <si>
    <t>322</t>
  </si>
  <si>
    <t>Accts Pay - FSA - Medical</t>
  </si>
  <si>
    <t>335</t>
  </si>
  <si>
    <t>Accts Pay - HSA Employee Contribution</t>
  </si>
  <si>
    <t>339</t>
  </si>
  <si>
    <t>Accts Pay - 401K Loan Provision</t>
  </si>
  <si>
    <t>2323</t>
  </si>
  <si>
    <t>Received Not Vouchered</t>
  </si>
  <si>
    <t>2340</t>
  </si>
  <si>
    <t>Accts Pay - MDU</t>
  </si>
  <si>
    <t>004*</t>
  </si>
  <si>
    <t>Accts Pay - MDUR Resources</t>
  </si>
  <si>
    <t>005*</t>
  </si>
  <si>
    <t>Accts Pay - Centenial Holdings</t>
  </si>
  <si>
    <t>008*</t>
  </si>
  <si>
    <t>Accts Pay - Future Source</t>
  </si>
  <si>
    <t>0620</t>
  </si>
  <si>
    <t>Accts Pay - Knife River</t>
  </si>
  <si>
    <t>Accts Pay - CSG</t>
  </si>
  <si>
    <t>Accts Pay - PCEH</t>
  </si>
  <si>
    <t>Accts Pay - IGC</t>
  </si>
  <si>
    <t xml:space="preserve">     Subtotal Accounts Payable Intercompany</t>
  </si>
  <si>
    <t>2412</t>
  </si>
  <si>
    <t>Tax Collection Pay - Employee State Income Tax W/H</t>
  </si>
  <si>
    <t>TRA</t>
  </si>
  <si>
    <t>Tax Collection Pay - Employee State Transit W/H</t>
  </si>
  <si>
    <t>2411</t>
  </si>
  <si>
    <t>Tax Collection Pay - Employee Federeal Income Tax W/H</t>
  </si>
  <si>
    <t>Tax Collection Pay - Employee FICA W/H</t>
  </si>
  <si>
    <t xml:space="preserve">     Subtotal Tax Collections Payable</t>
  </si>
  <si>
    <t xml:space="preserve">     TOTAL ACCOUNTS PAYABLE</t>
  </si>
  <si>
    <t>2360</t>
  </si>
  <si>
    <t>Income Taxes Accrued</t>
  </si>
  <si>
    <t>2361</t>
  </si>
  <si>
    <t>Income Taxes Accrued - Federal</t>
  </si>
  <si>
    <t>2362</t>
  </si>
  <si>
    <t>Other Taxes Accrued - FICA</t>
  </si>
  <si>
    <t>Other Taxes Accrued - FICA - Incentive Comp</t>
  </si>
  <si>
    <t>Other Taxes Accrued - Federal Unemployment</t>
  </si>
  <si>
    <t>Other Taxes Accrued - Oregon Unemployment</t>
  </si>
  <si>
    <t>Other Taxes Accrued - Oregon Workers Comp</t>
  </si>
  <si>
    <t>OR2</t>
  </si>
  <si>
    <t>Other Taxes Accrued - Oregon Workers Comp Benefit Assist</t>
  </si>
  <si>
    <t>Other Taxes Accrued - Washington Unemployment</t>
  </si>
  <si>
    <t>WA1</t>
  </si>
  <si>
    <t>Other Taxes Accrued - Washington Workers Comp</t>
  </si>
  <si>
    <t>2363</t>
  </si>
  <si>
    <t>Other Taxes Accrued - Washington Use Tax</t>
  </si>
  <si>
    <t>Other Taxes Accrued - Washington Sales Tax</t>
  </si>
  <si>
    <t>2364</t>
  </si>
  <si>
    <t>Other Taxes Accrued - Property Tax</t>
  </si>
  <si>
    <t>Other Taxes Accrued - City Franchise Tax</t>
  </si>
  <si>
    <t>Other Taxes Accrued - City Tax</t>
  </si>
  <si>
    <t>Other Taxes Accrued - Yakama Indian Nation Tax</t>
  </si>
  <si>
    <t>Other Taxes Accrued - Swinomish Tribal Tax</t>
  </si>
  <si>
    <t>30</t>
  </si>
  <si>
    <t>Other Taxes Accrued - Gross Revenue Fee</t>
  </si>
  <si>
    <t>31</t>
  </si>
  <si>
    <t>Other Taxes Accrued - Excise Tax</t>
  </si>
  <si>
    <t>2380</t>
  </si>
  <si>
    <t>Dividends Declared</t>
  </si>
  <si>
    <t>2351</t>
  </si>
  <si>
    <t>Customer Deposits</t>
  </si>
  <si>
    <t>2372</t>
  </si>
  <si>
    <t>Interest Accrued - 7.48% MTN due 9/15/2027</t>
  </si>
  <si>
    <t>Interest Accrued - 7.10% MTN due 3/16/2029</t>
  </si>
  <si>
    <t>Interest Accrued - Insured Qtrly 5.25% Notes</t>
  </si>
  <si>
    <t>Interest Accrued - 5.21% MTN due 9/1/2020</t>
  </si>
  <si>
    <t>Interest Accrued - 5.79% MTN due 3/8/2037</t>
  </si>
  <si>
    <t>Interest Accrued - 4.11% Sr Nt due 8/23/2025</t>
  </si>
  <si>
    <t>Interest Accrued - 4.36% Sr Nt due 8/23/2028</t>
  </si>
  <si>
    <t>Interest Accrued - 4.09% Sr Nt due 11/24/2044</t>
  </si>
  <si>
    <t>Interest Accrued - 4.24% Sr Nt due 11/24/2054</t>
  </si>
  <si>
    <t>Interest Accrued - 4.09% Sr Nt due 1/15/2045</t>
  </si>
  <si>
    <t>Interest Accrued - 4.24% Sr Nt due 1/15/2055</t>
  </si>
  <si>
    <t>Interest Accrued - Line of Credit Loan Fee</t>
  </si>
  <si>
    <t>Interest Accrued - Line of Credit Accrued Interest</t>
  </si>
  <si>
    <t>2422</t>
  </si>
  <si>
    <t>Misc Current Liab - Wages Payable</t>
  </si>
  <si>
    <t>Misc Current Liab - Variable Pay Incentive Comp.</t>
  </si>
  <si>
    <t>2420</t>
  </si>
  <si>
    <t>201</t>
  </si>
  <si>
    <t>Other Current Liabilities - Misc. Accruals</t>
  </si>
  <si>
    <t>202</t>
  </si>
  <si>
    <t>Other Current Liabilities - Accrued Accounting, Audit &amp; Tax</t>
  </si>
  <si>
    <t>224</t>
  </si>
  <si>
    <t>Other Current Liabilities - SERP Current Liability</t>
  </si>
  <si>
    <t>217</t>
  </si>
  <si>
    <t>2423</t>
  </si>
  <si>
    <t>Misc Current Liab - Vacation Wages</t>
  </si>
  <si>
    <t>2428</t>
  </si>
  <si>
    <t>2429</t>
  </si>
  <si>
    <t>408</t>
  </si>
  <si>
    <t>Misc Current Liab - Winter Help Program</t>
  </si>
  <si>
    <t>Misc Current Liab - Energy Trust of Oregon</t>
  </si>
  <si>
    <t>Misc Current Liab - Weatherization</t>
  </si>
  <si>
    <t>Misc Current Liab - Low Income Bill Assist</t>
  </si>
  <si>
    <t>Misc Current Liab - Conservation Achievement Tariff</t>
  </si>
  <si>
    <t>304</t>
  </si>
  <si>
    <t>Misc Current Liab - 401K - Employer Match</t>
  </si>
  <si>
    <t>329</t>
  </si>
  <si>
    <t>Misc Current Liab - Accrued 401K Defined Con</t>
  </si>
  <si>
    <t>336</t>
  </si>
  <si>
    <t>Misc Current Liab - Accrued 401K Profit Plan</t>
  </si>
  <si>
    <t>2282</t>
  </si>
  <si>
    <t>Accrued Provision - Injuries &amp; Damages</t>
  </si>
  <si>
    <t>2284</t>
  </si>
  <si>
    <t>Misc Current Liabilities</t>
  </si>
  <si>
    <t>Curr Yr Due SGL Automotive</t>
  </si>
  <si>
    <t>2292</t>
  </si>
  <si>
    <t>Accrued Provision - Tax Reform</t>
  </si>
  <si>
    <t>2530</t>
  </si>
  <si>
    <t>01272</t>
  </si>
  <si>
    <t>Other Deferred Credits - Commodity Deferral</t>
  </si>
  <si>
    <t>01273</t>
  </si>
  <si>
    <t>Other Deferred Credits - Demand Deferral</t>
  </si>
  <si>
    <t>01285</t>
  </si>
  <si>
    <t>Other Deferred Credits - Gas costs</t>
  </si>
  <si>
    <t>01287</t>
  </si>
  <si>
    <t>Other Deferred Credits - Consolidated Gas Cost Tech Adjustment</t>
  </si>
  <si>
    <t>01999</t>
  </si>
  <si>
    <t>Other Deferred Credits - Gas Cost Unbilled Ammortization</t>
  </si>
  <si>
    <t>47or</t>
  </si>
  <si>
    <t>Other Deferred Credits - Gas Costs</t>
  </si>
  <si>
    <t>01253</t>
  </si>
  <si>
    <t>01254</t>
  </si>
  <si>
    <t>01284</t>
  </si>
  <si>
    <t>01286</t>
  </si>
  <si>
    <t>02009</t>
  </si>
  <si>
    <t>Core Gas Supply Hedging - Reg Liability</t>
  </si>
  <si>
    <t>02008</t>
  </si>
  <si>
    <t>2440</t>
  </si>
  <si>
    <t xml:space="preserve">     TOTAL MISC CURRENT LIABILITIES</t>
  </si>
  <si>
    <t>Accrued Provision - Injuries &amp; Damages NC (Bremerton MGP)</t>
  </si>
  <si>
    <t>Accrued Provision - Injuries &amp; Damages NC (Bellingham MGP)</t>
  </si>
  <si>
    <t>Accrued Provision - Injuries &amp; Damages NC (Eugene MGP)</t>
  </si>
  <si>
    <t>2283</t>
  </si>
  <si>
    <t>Pension and Benefits - Deferred Compensation</t>
  </si>
  <si>
    <t>06</t>
  </si>
  <si>
    <t>Pension and Benefits - SISP Defined Contribution Plan</t>
  </si>
  <si>
    <t>07</t>
  </si>
  <si>
    <t>Pension and Benefits - MDUR SISP FAS158</t>
  </si>
  <si>
    <t>0200</t>
  </si>
  <si>
    <t>ARO Liability - Noncurrent</t>
  </si>
  <si>
    <t>2520</t>
  </si>
  <si>
    <t>Customer Advances for Construction - Balance</t>
  </si>
  <si>
    <t>See tab "Adv for Const. &amp; Def Tax", line 10 , columns AV &amp; AW in CNG Exh MCP 2-6 and WP-1 3-29-19.xlsx</t>
  </si>
  <si>
    <t>Customer Advances for Construction - Addition</t>
  </si>
  <si>
    <t>200</t>
  </si>
  <si>
    <t>Customer Advances for Construction - Refund</t>
  </si>
  <si>
    <t>Customer Advances for Construction - Forfeitures</t>
  </si>
  <si>
    <t>See tab "Adv for Const. &amp; Def Tax", line 11, columns AV &amp; AW in CNG Exh MCP 2-6 and WP-1 3-29-19.xlsx</t>
  </si>
  <si>
    <t>2992</t>
  </si>
  <si>
    <t xml:space="preserve">Customer Advances for Construction - DCC/CCC Refundable </t>
  </si>
  <si>
    <t>See tab "Adv for Const. &amp; Def Tax", line 13, columns AV &amp; AW in CNG Exh MCP 2-6 and WP-1 3-29-19.xlsx</t>
  </si>
  <si>
    <t>2539</t>
  </si>
  <si>
    <t>0101</t>
  </si>
  <si>
    <t>Other Deferred Credits - Customer Unclaimed Credit</t>
  </si>
  <si>
    <t>0106</t>
  </si>
  <si>
    <t>Other Deferred Credits - SGL Automotive</t>
  </si>
  <si>
    <t>0104</t>
  </si>
  <si>
    <t>Pension Contribution</t>
  </si>
  <si>
    <t>0108</t>
  </si>
  <si>
    <t>MDUR Interco NC Payable - FAS158</t>
  </si>
  <si>
    <t>2540</t>
  </si>
  <si>
    <t>20222</t>
  </si>
  <si>
    <t>Reg Liab Post Retirement FAS 158</t>
  </si>
  <si>
    <t>20201</t>
  </si>
  <si>
    <t>Other Regulatory Liabilities - SFAS 109 Regulatory</t>
  </si>
  <si>
    <t>20217</t>
  </si>
  <si>
    <t>Other Regulatory Liabilities - Federal impOR rate change</t>
  </si>
  <si>
    <t>Other Regulatory Liabilities - Adjustment Clearing</t>
  </si>
  <si>
    <t>Other Regulatory Liabilities - Protected-Plus EDIT</t>
  </si>
  <si>
    <t>20482</t>
  </si>
  <si>
    <t>Other Regulatory Liabilities - Protected-Plus EDIT grossup</t>
  </si>
  <si>
    <t>20483</t>
  </si>
  <si>
    <t>Other Regulatory Liabilities - Unprotected EDIT</t>
  </si>
  <si>
    <t>20484</t>
  </si>
  <si>
    <t>Other Regulatory Liabilities - Unprotected EDIT grossup</t>
  </si>
  <si>
    <t>20485</t>
  </si>
  <si>
    <t>Other Regulatory Liabilities - Temp Federal Income Tax Credit</t>
  </si>
  <si>
    <t>20486</t>
  </si>
  <si>
    <t>Other Regulatory Liabilities - Temp Federal Income Tax Credit grossup</t>
  </si>
  <si>
    <t>20487</t>
  </si>
  <si>
    <t>Other Regulatory Liabilities - Difference Temp Federal Income Tax Credit</t>
  </si>
  <si>
    <t>Other Regulatory Liabilities - Unbilled Ammortization</t>
  </si>
  <si>
    <t>20209</t>
  </si>
  <si>
    <t>Regulatory Asset - ARO</t>
  </si>
  <si>
    <t xml:space="preserve">     TOTAL DEFERRED CREDITS</t>
  </si>
  <si>
    <t>2550</t>
  </si>
  <si>
    <t>Deferred Investment Tax Credits</t>
  </si>
  <si>
    <t>2820</t>
  </si>
  <si>
    <t>Accum DIT - Federal FAS109 grossup</t>
  </si>
  <si>
    <t>Accum DIT - Federal FAS109 adjustment</t>
  </si>
  <si>
    <t>96301</t>
  </si>
  <si>
    <t>Accum DIT - Federal Utility Plant Deferred, APB11. RB</t>
  </si>
  <si>
    <t>See tab "Adv for Const. &amp; Def Tax", line 18, columns AV &amp; AW in CNG Exh MCP 2-6 and WP-1 3-29-19.xlsx</t>
  </si>
  <si>
    <t>Accum DIT - Federal Oregon Rate Change Def</t>
  </si>
  <si>
    <t>96304</t>
  </si>
  <si>
    <t>Accum DIT - Federal DIT-Tax Reform Plant</t>
  </si>
  <si>
    <t>See tab "Adv for Const. &amp; Def Tax", line 21, column AV in CNG Exh MCP 2-6 and WP-1 3-29-19.xlsx</t>
  </si>
  <si>
    <t>Accum DIT - State FAS109 grossup</t>
  </si>
  <si>
    <t>Accum DIT - State FAS109 adjustment</t>
  </si>
  <si>
    <t>86301</t>
  </si>
  <si>
    <t>Accum DIT - State Utility Plant Deferred, APB11. RB</t>
  </si>
  <si>
    <t>See tab "Adv for Const. &amp; Def Tax", line 25, column AW in CNG Exh MCP 2-6 and WP-1 3-29-19.xlsx</t>
  </si>
  <si>
    <t>Accum DIT - State Oregon Rate Change Def</t>
  </si>
  <si>
    <t>See tab "Adv for Const. &amp; Def Tax", line 24, column AW in CNG Exh MCP 2-6 and WP-1 3-29-19.xlsx</t>
  </si>
  <si>
    <t>2830</t>
  </si>
  <si>
    <t>96302</t>
  </si>
  <si>
    <t>Accum DIT - Federal Unamortized Loss on Reaquired Debt, RB</t>
  </si>
  <si>
    <t>See tab "Adv for Const. &amp; Def Tax", line 19, columns AV &amp; AW in CNG Exh MCP 2-6 and WP-1 3-29-19.xlsx</t>
  </si>
  <si>
    <t>Accum DIT - Federal Def Tax Liability, NonReg</t>
  </si>
  <si>
    <t>Accum DIT - Federal Def Tax Liability, NC, Reg</t>
  </si>
  <si>
    <t>86302</t>
  </si>
  <si>
    <t>Accum DIT - State Unamortized Loss on Reaquired Debt, RB</t>
  </si>
  <si>
    <t>Accum DIT - State Def Tax Liability, NonReg</t>
  </si>
  <si>
    <t>Accum DIT - State Def Tax Liability, NC, Reg</t>
  </si>
  <si>
    <t xml:space="preserve">    TOTAL INCOME TAXES</t>
  </si>
  <si>
    <t>4002</t>
  </si>
  <si>
    <t>4800</t>
  </si>
  <si>
    <t>Gas Billed Revenue - Residential</t>
  </si>
  <si>
    <t>4800CP</t>
  </si>
  <si>
    <t>Gas Billed Revenue - Residential CAP</t>
  </si>
  <si>
    <t>4809</t>
  </si>
  <si>
    <t>Gas Billed Revenue - Industrial</t>
  </si>
  <si>
    <t>4809DE</t>
  </si>
  <si>
    <t>Gas Billed Revenue - Industrial Deficiency Billing</t>
  </si>
  <si>
    <t>4810</t>
  </si>
  <si>
    <t>Gas Billed Revenue - Commercial</t>
  </si>
  <si>
    <t>4810CP</t>
  </si>
  <si>
    <t>Gas Billed Revenue - Commercial CAP</t>
  </si>
  <si>
    <t>4810DE</t>
  </si>
  <si>
    <t>Gas Billed Revenue - Commercial Deficiency Billing</t>
  </si>
  <si>
    <t>4813</t>
  </si>
  <si>
    <t>Gas Billed Revenue - Interruptible Industrial</t>
  </si>
  <si>
    <t>Gas Billed Revenue - Residential Decoupling</t>
  </si>
  <si>
    <t>4800CV</t>
  </si>
  <si>
    <t>Gas Billed Revenue - Residential Conservation</t>
  </si>
  <si>
    <t>4809CP</t>
  </si>
  <si>
    <t>Gas Billed Revenue - Industrial Decoupling</t>
  </si>
  <si>
    <t>4809CV</t>
  </si>
  <si>
    <t>Gas Billed Revenue - Industrial Conservation</t>
  </si>
  <si>
    <t>Gas Billed Revenue - Commercial Decoupling</t>
  </si>
  <si>
    <t>4810CV</t>
  </si>
  <si>
    <t>Gas Billed Revenue - Commercial Conservation</t>
  </si>
  <si>
    <t>4811</t>
  </si>
  <si>
    <t>Gas Billed Revenue - Interruptible Commercial</t>
  </si>
  <si>
    <t>4811CP</t>
  </si>
  <si>
    <t>Gas Billed Revenue - Interruptible Commercial Decoupling</t>
  </si>
  <si>
    <t>4811CV</t>
  </si>
  <si>
    <t>Gas Billed Revenue - Interruptible Commercial Conservation</t>
  </si>
  <si>
    <t>4811DE</t>
  </si>
  <si>
    <t>Gas Billed Revenue - Interruptible Commercial Deficiency Billing</t>
  </si>
  <si>
    <t>4813CP</t>
  </si>
  <si>
    <t>Gas Billed Revenue - Interruptible Industrial Decoupling</t>
  </si>
  <si>
    <t>4813CV</t>
  </si>
  <si>
    <t>Gas Billed Revenue - Interruptible Industrial Conservation</t>
  </si>
  <si>
    <t>4009</t>
  </si>
  <si>
    <t>Unbilled Gas Revenue - Residential</t>
  </si>
  <si>
    <t>Unbilled Gas Revenue - Commercial</t>
  </si>
  <si>
    <t>Unbilled Gas Revenue - Interruptible Industrial</t>
  </si>
  <si>
    <t>Unbilled Gas Revenue - Interruptible Commercial</t>
  </si>
  <si>
    <t>4880</t>
  </si>
  <si>
    <t>MSRV</t>
  </si>
  <si>
    <t>Misc Gas Service Revenue - Miscellaneous</t>
  </si>
  <si>
    <t>SLMD</t>
  </si>
  <si>
    <t>Misc Gas Service Revenue - Service Line Modifications</t>
  </si>
  <si>
    <t>DAMG</t>
  </si>
  <si>
    <t>Misc Gas Service Revenue - 3rd Party Damages</t>
  </si>
  <si>
    <t>MMAT</t>
  </si>
  <si>
    <t>Misc Gas Service Revenue - Miscellaneous Material Sales</t>
  </si>
  <si>
    <t>Misc Gas Service Revenue - Service Line Modification</t>
  </si>
  <si>
    <t>SPLS</t>
  </si>
  <si>
    <t>Misc Gas Service Revenue</t>
  </si>
  <si>
    <t>4890</t>
  </si>
  <si>
    <t>4861</t>
  </si>
  <si>
    <t>Gas Transportation Revenues - Large Volume Industrial</t>
  </si>
  <si>
    <t>4863</t>
  </si>
  <si>
    <t>Gas Transportation Revenues - Electric Generation Industrial</t>
  </si>
  <si>
    <t>4861DE</t>
  </si>
  <si>
    <t>Gas Transportation Revenues</t>
  </si>
  <si>
    <t>4891</t>
  </si>
  <si>
    <t>Unbilled Gas Transport Revenues - Large Volume Industrial</t>
  </si>
  <si>
    <t>Unbilled Gas Transport Revenues - Electric Generation Industrial</t>
  </si>
  <si>
    <t>4930</t>
  </si>
  <si>
    <t>Rent from Gas Properties</t>
  </si>
  <si>
    <t>4940</t>
  </si>
  <si>
    <t>Interdepartmental Rents</t>
  </si>
  <si>
    <t>4950</t>
  </si>
  <si>
    <t>MISC</t>
  </si>
  <si>
    <t>Other Gas Revenues - Miscelllaneous</t>
  </si>
  <si>
    <t>Other Gas Revenues - 3rd Party Damage</t>
  </si>
  <si>
    <t>Other Gas Revenues - Miscelllaneous Material Sales</t>
  </si>
  <si>
    <t>Other Gas Revenues - Service Line Modifications</t>
  </si>
  <si>
    <t>Tax Reform</t>
  </si>
  <si>
    <t>Tax Reform - Noncore</t>
  </si>
  <si>
    <t>5000</t>
  </si>
  <si>
    <t>conversion earnings</t>
  </si>
  <si>
    <t xml:space="preserve">     TOTAL GAS REVENUE</t>
  </si>
  <si>
    <t>4190</t>
  </si>
  <si>
    <t>1331</t>
  </si>
  <si>
    <t>Interest and Dividend Income</t>
  </si>
  <si>
    <t>403</t>
  </si>
  <si>
    <t>Interest and Dividend Income - Short Term Investments</t>
  </si>
  <si>
    <t>Interest and Dividend Income - CIAC Tax grossup</t>
  </si>
  <si>
    <t>1333</t>
  </si>
  <si>
    <t>Interest and Dividend Income - PGA related</t>
  </si>
  <si>
    <t>4210</t>
  </si>
  <si>
    <t>Misc Non-Oper Income</t>
  </si>
  <si>
    <t>1511</t>
  </si>
  <si>
    <t>Cash Discounts</t>
  </si>
  <si>
    <t>4191</t>
  </si>
  <si>
    <t>Allow Other Funds Used During Construction</t>
  </si>
  <si>
    <t>4320</t>
  </si>
  <si>
    <t>Allow Borrowed Funds Used During Construction</t>
  </si>
  <si>
    <t>4170</t>
  </si>
  <si>
    <t>Nonutility Revenues</t>
  </si>
  <si>
    <t xml:space="preserve">     TOTAL OTHER REVENUE</t>
  </si>
  <si>
    <t xml:space="preserve">     TOTAL CREDITS</t>
  </si>
  <si>
    <t>TOTALS</t>
  </si>
  <si>
    <t>Cash Working Capital</t>
  </si>
  <si>
    <t>CWC</t>
  </si>
  <si>
    <t>ISWC</t>
  </si>
  <si>
    <t>Allocation Percentages based to Total Investment</t>
  </si>
  <si>
    <t>Allocated Investor Supplied Working Capital</t>
  </si>
  <si>
    <t>Working Capital (EOP)</t>
  </si>
  <si>
    <t>Working Capital (EOP Nov)</t>
  </si>
  <si>
    <t>EOP Nov Total</t>
  </si>
  <si>
    <t>January 2019</t>
  </si>
  <si>
    <t>February 2019</t>
  </si>
  <si>
    <t>Ledger Type</t>
  </si>
  <si>
    <t>Year</t>
  </si>
  <si>
    <t>2019</t>
  </si>
  <si>
    <t>Format</t>
  </si>
  <si>
    <t>Period</t>
  </si>
  <si>
    <t>Currency</t>
  </si>
  <si>
    <t>Company</t>
  </si>
  <si>
    <t>Business Unit</t>
  </si>
  <si>
    <t>Sub account</t>
  </si>
  <si>
    <t>UZ</t>
  </si>
  <si>
    <t>object</t>
  </si>
  <si>
    <t>2101</t>
  </si>
  <si>
    <t>47G</t>
  </si>
  <si>
    <t>2103</t>
  </si>
  <si>
    <t>Temporary Cash Investments - Money Sweep (REPO) Account</t>
  </si>
  <si>
    <t>Other Accounts Receivable - Federal Income Tax</t>
  </si>
  <si>
    <t>Other Accounts Receivable - State Income Tax</t>
  </si>
  <si>
    <t>Other Accounts Receivable - Prepaid FIN48 - Current</t>
  </si>
  <si>
    <t>Accts Receivable - FutureSource</t>
  </si>
  <si>
    <t>Undistributed Stores Exp - Non-Inventory Purchases Clearing</t>
  </si>
  <si>
    <t xml:space="preserve">Prepayments - Insurance </t>
  </si>
  <si>
    <t>Prepayments - Vehicle Licensing</t>
  </si>
  <si>
    <t>(Over) Under Recovery of Purchased Gas Costs</t>
  </si>
  <si>
    <t>Unamort Debt Exp - 4.09% - 2044</t>
  </si>
  <si>
    <t>Unamort Debt Exp - 4.24% - 2054</t>
  </si>
  <si>
    <t>Unamort Debt Exp - 4.09% - 2045</t>
  </si>
  <si>
    <t>Unamort Debt Exp - 4.24% - 2055</t>
  </si>
  <si>
    <t>Other Regulatory Asset - Reclass</t>
  </si>
  <si>
    <t>100OR</t>
  </si>
  <si>
    <t>Misc Def Dr - MAOP Pre-Code Costs</t>
  </si>
  <si>
    <t>100WA</t>
  </si>
  <si>
    <t>Misc Def Dr - Conservation Technical Adjustment</t>
  </si>
  <si>
    <t>Misc Def Dr - Unbilled Decoupling Amort</t>
  </si>
  <si>
    <t>Misc Def Dr - Decoupling Deferral</t>
  </si>
  <si>
    <t>Misc Def Dr - Decoupling Mechanism Adjustment</t>
  </si>
  <si>
    <t>I/C Asset-Net Benefit Funding</t>
  </si>
  <si>
    <t>Taxes Other Than Income - Property Tax</t>
  </si>
  <si>
    <t>Taxes Other Than Income - Other Tax</t>
  </si>
  <si>
    <t>Taxes Other Than Income - Department of Energy Fee</t>
  </si>
  <si>
    <t>Taxes Other Than Income - Franchise Taxes</t>
  </si>
  <si>
    <t>Taxes Other Than Income - Franchise Taxes Add on</t>
  </si>
  <si>
    <t>Taxes Other Than Income - Business &amp; Occupation Tax</t>
  </si>
  <si>
    <t>Taxes Other Than Income - Public Utility Tax</t>
  </si>
  <si>
    <t>Taxes Other Than Income - Payroll Taxes</t>
  </si>
  <si>
    <t>Depreciation Expense - Gas</t>
  </si>
  <si>
    <t>Amortization Lim-Term Plant - Software</t>
  </si>
  <si>
    <t>Amort Acquis Adj - Gas</t>
  </si>
  <si>
    <t>Amort of Loss on Reacquired Debt</t>
  </si>
  <si>
    <t>1111</t>
  </si>
  <si>
    <t>Other Interest Expense - Short-term debt</t>
  </si>
  <si>
    <t>Other Interest Expense - Commitment Fee</t>
  </si>
  <si>
    <t>Other Interest Expense - Customer Deposits</t>
  </si>
  <si>
    <t>Other Interest Expense - Deferred Gas Costs</t>
  </si>
  <si>
    <t>Other Interest Expense - Other Deferral Balances</t>
  </si>
  <si>
    <t>Income Taxes, Other Inc &amp; Deductions - Federal</t>
  </si>
  <si>
    <t>Prov for DIT- Other Inc &amp; Deductions - Federal Non-Utility</t>
  </si>
  <si>
    <t>Investment Tax Credits</t>
  </si>
  <si>
    <t>Income Taxes, Utility Operations - Federal</t>
  </si>
  <si>
    <t>Income Taxes, Utility Operations - State</t>
  </si>
  <si>
    <t>Income Taxes, Other Inc &amp; Deductions - State</t>
  </si>
  <si>
    <t>Prov for DIT- Utility Operations - Federal</t>
  </si>
  <si>
    <t>Prov for DIT- Utility Operations - State</t>
  </si>
  <si>
    <t>Prov for DIT- Other Inc &amp; Deductions - State Non-Utility</t>
  </si>
  <si>
    <t>Prov for DIT (CR) - Utility Op Income - Federal</t>
  </si>
  <si>
    <t>Prov for DIT (CR) - Utility Op Income - State</t>
  </si>
  <si>
    <t>Prov for DIT (CR) - Other Inc &amp; Deductions - Federal Non-Utility</t>
  </si>
  <si>
    <t>Prov for DIT (CR) - Other Inc &amp; Deductions - State Non-Utility</t>
  </si>
  <si>
    <t>Gain on Disposition of Property</t>
  </si>
  <si>
    <t>Loss on Disposition of Property</t>
  </si>
  <si>
    <t>Donations</t>
  </si>
  <si>
    <t>SISP</t>
  </si>
  <si>
    <t>Penalties</t>
  </si>
  <si>
    <t>Lobbying</t>
  </si>
  <si>
    <t>Other Deductions - Corporate Development</t>
  </si>
  <si>
    <t>Expense of Nonutility</t>
  </si>
  <si>
    <t>Purchased Gas Expense of Nonutility</t>
  </si>
  <si>
    <t>Taxes Other Than Income - BTL Property Tax</t>
  </si>
  <si>
    <t>Accts Pay - Miscellaneous</t>
  </si>
  <si>
    <t>Accts Pay - WBI</t>
  </si>
  <si>
    <t>WA2</t>
  </si>
  <si>
    <t>2370</t>
  </si>
  <si>
    <t>Interest Accrued - Short-term debt</t>
  </si>
  <si>
    <t>Adjustment Clearing</t>
  </si>
  <si>
    <t>4962</t>
  </si>
  <si>
    <t>Unbilled Gas Revenue - Residential Conservation</t>
  </si>
  <si>
    <t>Unbilled Gas Revenue - Commercial Conservation</t>
  </si>
  <si>
    <t>Allocated Working Capital</t>
  </si>
  <si>
    <t>EOP (Jan)</t>
  </si>
  <si>
    <t>EOP Jan Total</t>
  </si>
  <si>
    <t>EOP Feb Total</t>
  </si>
  <si>
    <t>EOP Mar Total</t>
  </si>
  <si>
    <t>EOP Apr Total</t>
  </si>
  <si>
    <t>EOP May Total</t>
  </si>
  <si>
    <t>EOP June Total</t>
  </si>
  <si>
    <t>EOP July Total</t>
  </si>
  <si>
    <t>EOP Aug Total</t>
  </si>
  <si>
    <t>EOP Oct Total</t>
  </si>
  <si>
    <t>EOP Dec 2018 Total</t>
  </si>
  <si>
    <t>AMA 2018</t>
  </si>
  <si>
    <t xml:space="preserve">Cascade Natural Gas </t>
  </si>
  <si>
    <t>Working Capital Summary</t>
  </si>
  <si>
    <t>Ln #</t>
  </si>
  <si>
    <t>Month</t>
  </si>
  <si>
    <t>System Working</t>
  </si>
  <si>
    <t>EOP Sept Total</t>
  </si>
  <si>
    <t>CASCADE NATURAL GAS CORPORATION</t>
  </si>
  <si>
    <t>3/29/2019</t>
  </si>
  <si>
    <t>Exhibit No. __ (MPP-2)</t>
  </si>
  <si>
    <t>Witness: Michael P. Parvinen</t>
  </si>
  <si>
    <t>EXHIBIT OF MICHAEL P. PARVINEN</t>
  </si>
  <si>
    <t>WORKING CAPITAL SUMMARY</t>
  </si>
  <si>
    <t>UG 19_____</t>
  </si>
  <si>
    <t>Index</t>
  </si>
  <si>
    <t>Twelve Months Ended December 31, 2018</t>
  </si>
  <si>
    <t xml:space="preserve">A </t>
  </si>
  <si>
    <t>B</t>
  </si>
  <si>
    <t>C</t>
  </si>
  <si>
    <t>Line No:</t>
  </si>
  <si>
    <t>Description of Workpaper</t>
  </si>
  <si>
    <t>WP #</t>
  </si>
  <si>
    <t>Page(s)</t>
  </si>
  <si>
    <t>Workpaper - Support Documents</t>
  </si>
  <si>
    <t>Electronic Tab Name: Index</t>
  </si>
  <si>
    <t>MPP WP-1.0</t>
  </si>
  <si>
    <t>MPP WP-1.10</t>
  </si>
  <si>
    <t>MPP WP-1.1</t>
  </si>
  <si>
    <t>MPP WP-1.2</t>
  </si>
  <si>
    <t>MPP WP-1.3</t>
  </si>
  <si>
    <t>MPP WP-1.4</t>
  </si>
  <si>
    <t>MPP WP-1.5</t>
  </si>
  <si>
    <t>MPP WP-1.6</t>
  </si>
  <si>
    <t>MPP WP-1.7</t>
  </si>
  <si>
    <t>MPP WP-1.8</t>
  </si>
  <si>
    <t>MPP WP-1.9</t>
  </si>
  <si>
    <t>MPP WP-1.11</t>
  </si>
  <si>
    <t>MPP WP-1.12</t>
  </si>
  <si>
    <t>MPP WP-1.13</t>
  </si>
  <si>
    <t>MPP WP-1.14</t>
  </si>
  <si>
    <t>MPP WP-1.15</t>
  </si>
  <si>
    <t>Working Capital (Jan 2019)</t>
  </si>
  <si>
    <t>Working Capital (Dec 2017)</t>
  </si>
  <si>
    <t>Working Capital (Jan 2018)</t>
  </si>
  <si>
    <t>Working Capital (Feb)</t>
  </si>
  <si>
    <t>Working Capital (Mar)</t>
  </si>
  <si>
    <t>Working Capital (Apr)</t>
  </si>
  <si>
    <t>Working Capital (May)</t>
  </si>
  <si>
    <t>Working Capital (June)</t>
  </si>
  <si>
    <t>Working Capital (July)</t>
  </si>
  <si>
    <t>Working Capital (Aug)</t>
  </si>
  <si>
    <t>Working Capital (Sept)</t>
  </si>
  <si>
    <t>Working Capital (Oct)</t>
  </si>
  <si>
    <t>Working Captial (AMA)</t>
  </si>
  <si>
    <t>Working Captial (EOP)</t>
  </si>
  <si>
    <t>Working Captial (Nov)</t>
  </si>
  <si>
    <t>Working Captial (Oct)</t>
  </si>
  <si>
    <t>Working Captial (Sept)</t>
  </si>
  <si>
    <t>Working Captial (Aug)</t>
  </si>
  <si>
    <t>Working Captial (July)</t>
  </si>
  <si>
    <t>Working Captial (June)</t>
  </si>
  <si>
    <t>Working Captial (May)</t>
  </si>
  <si>
    <t>Working Captial (Apr)</t>
  </si>
  <si>
    <t>Working Captial (Mar)</t>
  </si>
  <si>
    <t>Working Captial (Feb)</t>
  </si>
  <si>
    <t>Working Captial (Jan 2018)</t>
  </si>
  <si>
    <t>Working Captial (Dec 2017)</t>
  </si>
  <si>
    <t>Working Captial (Jan 2019)</t>
  </si>
  <si>
    <t>2-19</t>
  </si>
  <si>
    <t>20-35</t>
  </si>
  <si>
    <t>36-51</t>
  </si>
  <si>
    <t>52-67</t>
  </si>
  <si>
    <t>68-83</t>
  </si>
  <si>
    <t>84-99</t>
  </si>
  <si>
    <t>100-113</t>
  </si>
  <si>
    <t>114-129</t>
  </si>
  <si>
    <t>130-145</t>
  </si>
  <si>
    <t>146-161</t>
  </si>
  <si>
    <t>162-177</t>
  </si>
  <si>
    <t>178-193</t>
  </si>
  <si>
    <t>194-209</t>
  </si>
  <si>
    <t>210-225</t>
  </si>
  <si>
    <t>226-241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</si>
</sst>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sz val="10"/>
      <color theme="1"/>
      <name val="Arial"/>
      <family val="2"/>
    </font>
    <font>
      <b/>
      <sz val="10"/>
      <color indexed="12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name val="Arial MT"/>
    </font>
    <font>
      <sz val="12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u/>
      <sz val="12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</cellStyleXfs>
  <cellXfs count="183">
    <xf numFmtId="0" fontId="0" fillId="0" borderId="0" xfId="0"/>
    <xf numFmtId="49" fontId="3" fillId="0" borderId="0" xfId="3" applyNumberFormat="1" applyFont="1" applyFill="1"/>
    <xf numFmtId="0" fontId="4" fillId="0" borderId="0" xfId="0" applyFont="1" applyFill="1"/>
    <xf numFmtId="49" fontId="2" fillId="0" borderId="0" xfId="4" applyNumberFormat="1" applyFont="1" applyFill="1" applyAlignment="1">
      <alignment horizontal="center"/>
    </xf>
    <xf numFmtId="164" fontId="4" fillId="0" borderId="0" xfId="1" applyNumberFormat="1" applyFont="1" applyFill="1"/>
    <xf numFmtId="0" fontId="4" fillId="0" borderId="0" xfId="0" applyFont="1"/>
    <xf numFmtId="164" fontId="4" fillId="0" borderId="0" xfId="1" applyNumberFormat="1" applyFont="1"/>
    <xf numFmtId="164" fontId="4" fillId="2" borderId="0" xfId="1" applyNumberFormat="1" applyFont="1" applyFill="1"/>
    <xf numFmtId="10" fontId="4" fillId="2" borderId="0" xfId="2" applyNumberFormat="1" applyFont="1" applyFill="1"/>
    <xf numFmtId="49" fontId="2" fillId="0" borderId="0" xfId="4" applyNumberFormat="1" applyFont="1" applyFill="1" applyAlignment="1">
      <alignment horizontal="right"/>
    </xf>
    <xf numFmtId="49" fontId="5" fillId="0" borderId="0" xfId="4" applyNumberFormat="1" applyFont="1" applyFill="1" applyAlignment="1">
      <alignment horizontal="center"/>
    </xf>
    <xf numFmtId="0" fontId="4" fillId="0" borderId="0" xfId="0" applyFont="1" applyFill="1" applyAlignment="1">
      <alignment horizontal="left"/>
    </xf>
    <xf numFmtId="164" fontId="6" fillId="0" borderId="1" xfId="1" applyNumberFormat="1" applyFont="1" applyBorder="1"/>
    <xf numFmtId="164" fontId="4" fillId="0" borderId="1" xfId="1" applyNumberFormat="1" applyFont="1" applyBorder="1"/>
    <xf numFmtId="0" fontId="4" fillId="0" borderId="0" xfId="0" applyFont="1" applyFill="1" applyAlignment="1">
      <alignment vertical="center"/>
    </xf>
    <xf numFmtId="164" fontId="6" fillId="0" borderId="0" xfId="1" applyNumberFormat="1" applyFont="1" applyAlignment="1">
      <alignment horizontal="center"/>
    </xf>
    <xf numFmtId="49" fontId="7" fillId="0" borderId="1" xfId="4" quotePrefix="1" applyNumberFormat="1" applyFont="1" applyFill="1" applyBorder="1" applyAlignment="1">
      <alignment horizontal="center"/>
    </xf>
    <xf numFmtId="17" fontId="6" fillId="0" borderId="1" xfId="0" quotePrefix="1" applyNumberFormat="1" applyFont="1" applyFill="1" applyBorder="1"/>
    <xf numFmtId="164" fontId="7" fillId="0" borderId="1" xfId="1" applyNumberFormat="1" applyFont="1" applyFill="1" applyBorder="1" applyAlignment="1">
      <alignment horizontal="center"/>
    </xf>
    <xf numFmtId="49" fontId="7" fillId="0" borderId="0" xfId="4" quotePrefix="1" applyNumberFormat="1" applyFont="1" applyFill="1" applyBorder="1" applyAlignment="1">
      <alignment horizontal="center"/>
    </xf>
    <xf numFmtId="17" fontId="6" fillId="0" borderId="0" xfId="0" quotePrefix="1" applyNumberFormat="1" applyFont="1" applyFill="1" applyBorder="1"/>
    <xf numFmtId="164" fontId="7" fillId="0" borderId="0" xfId="1" applyNumberFormat="1" applyFont="1" applyFill="1" applyBorder="1" applyAlignment="1">
      <alignment horizontal="center"/>
    </xf>
    <xf numFmtId="0" fontId="4" fillId="0" borderId="0" xfId="0" quotePrefix="1" applyFont="1" applyFill="1"/>
    <xf numFmtId="43" fontId="2" fillId="0" borderId="0" xfId="5" applyFont="1" applyFill="1"/>
    <xf numFmtId="43" fontId="2" fillId="0" borderId="0" xfId="6" applyFont="1" applyFill="1"/>
    <xf numFmtId="43" fontId="2" fillId="0" borderId="0" xfId="1" applyNumberFormat="1" applyFont="1" applyFill="1"/>
    <xf numFmtId="164" fontId="4" fillId="0" borderId="2" xfId="1" applyNumberFormat="1" applyFont="1" applyBorder="1"/>
    <xf numFmtId="164" fontId="0" fillId="0" borderId="0" xfId="0" applyNumberFormat="1"/>
    <xf numFmtId="43" fontId="2" fillId="0" borderId="3" xfId="6" applyFont="1" applyFill="1" applyBorder="1"/>
    <xf numFmtId="43" fontId="2" fillId="0" borderId="3" xfId="1" applyNumberFormat="1" applyFont="1" applyFill="1" applyBorder="1"/>
    <xf numFmtId="49" fontId="2" fillId="0" borderId="0" xfId="7" applyNumberFormat="1" applyFont="1" applyFill="1"/>
    <xf numFmtId="49" fontId="4" fillId="0" borderId="0" xfId="8" applyNumberFormat="1" applyFont="1" applyFill="1"/>
    <xf numFmtId="49" fontId="4" fillId="0" borderId="0" xfId="9" applyNumberFormat="1" applyFont="1" applyFill="1"/>
    <xf numFmtId="49" fontId="2" fillId="0" borderId="0" xfId="10" applyNumberFormat="1" applyFont="1" applyFill="1"/>
    <xf numFmtId="49" fontId="4" fillId="0" borderId="0" xfId="11" applyNumberFormat="1" applyFont="1" applyFill="1"/>
    <xf numFmtId="49" fontId="4" fillId="0" borderId="0" xfId="12" applyNumberFormat="1" applyFont="1" applyFill="1"/>
    <xf numFmtId="49" fontId="2" fillId="0" borderId="0" xfId="13" applyNumberFormat="1" applyFont="1" applyFill="1"/>
    <xf numFmtId="49" fontId="2" fillId="0" borderId="0" xfId="14" applyNumberFormat="1" applyFont="1" applyFill="1"/>
    <xf numFmtId="49" fontId="4" fillId="0" borderId="0" xfId="0" applyNumberFormat="1" applyFont="1" applyFill="1"/>
    <xf numFmtId="49" fontId="2" fillId="0" borderId="0" xfId="15" applyNumberFormat="1" applyFont="1" applyFill="1"/>
    <xf numFmtId="49" fontId="2" fillId="0" borderId="0" xfId="16" applyNumberFormat="1" applyFont="1" applyFill="1"/>
    <xf numFmtId="164" fontId="2" fillId="0" borderId="0" xfId="1" applyNumberFormat="1" applyFont="1" applyFill="1"/>
    <xf numFmtId="43" fontId="4" fillId="0" borderId="0" xfId="17" applyFont="1" applyFill="1"/>
    <xf numFmtId="43" fontId="2" fillId="0" borderId="1" xfId="6" applyFont="1" applyFill="1" applyBorder="1"/>
    <xf numFmtId="164" fontId="2" fillId="0" borderId="1" xfId="1" applyNumberFormat="1" applyFont="1" applyFill="1" applyBorder="1"/>
    <xf numFmtId="43" fontId="2" fillId="0" borderId="0" xfId="6" applyNumberFormat="1" applyFont="1" applyFill="1"/>
    <xf numFmtId="43" fontId="2" fillId="0" borderId="4" xfId="6" applyNumberFormat="1" applyFont="1" applyFill="1" applyBorder="1"/>
    <xf numFmtId="43" fontId="2" fillId="0" borderId="4" xfId="1" applyNumberFormat="1" applyFont="1" applyFill="1" applyBorder="1"/>
    <xf numFmtId="43" fontId="2" fillId="0" borderId="1" xfId="6" applyNumberFormat="1" applyFont="1" applyFill="1" applyBorder="1"/>
    <xf numFmtId="43" fontId="2" fillId="0" borderId="1" xfId="1" applyNumberFormat="1" applyFont="1" applyFill="1" applyBorder="1"/>
    <xf numFmtId="49" fontId="4" fillId="0" borderId="0" xfId="18" applyNumberFormat="1" applyFont="1" applyFill="1"/>
    <xf numFmtId="0" fontId="2" fillId="0" borderId="0" xfId="7" applyNumberFormat="1" applyFont="1" applyFill="1"/>
    <xf numFmtId="0" fontId="4" fillId="0" borderId="0" xfId="8" applyFont="1" applyFill="1"/>
    <xf numFmtId="0" fontId="4" fillId="0" borderId="0" xfId="9" applyNumberFormat="1" applyFont="1" applyFill="1"/>
    <xf numFmtId="0" fontId="2" fillId="0" borderId="0" xfId="10" applyNumberFormat="1" applyFont="1" applyFill="1"/>
    <xf numFmtId="0" fontId="4" fillId="0" borderId="0" xfId="11" applyNumberFormat="1" applyFont="1" applyFill="1"/>
    <xf numFmtId="0" fontId="4" fillId="0" borderId="0" xfId="12" applyNumberFormat="1" applyFont="1" applyFill="1"/>
    <xf numFmtId="0" fontId="2" fillId="0" borderId="0" xfId="13" applyNumberFormat="1" applyFont="1" applyFill="1"/>
    <xf numFmtId="0" fontId="2" fillId="0" borderId="0" xfId="14" applyNumberFormat="1" applyFont="1" applyFill="1"/>
    <xf numFmtId="0" fontId="4" fillId="0" borderId="0" xfId="0" applyNumberFormat="1" applyFont="1" applyFill="1"/>
    <xf numFmtId="0" fontId="2" fillId="0" borderId="0" xfId="15" applyNumberFormat="1" applyFont="1" applyFill="1"/>
    <xf numFmtId="0" fontId="2" fillId="0" borderId="0" xfId="16" applyNumberFormat="1" applyFont="1" applyFill="1"/>
    <xf numFmtId="43" fontId="2" fillId="0" borderId="0" xfId="7" applyNumberFormat="1" applyFont="1" applyFill="1"/>
    <xf numFmtId="43" fontId="2" fillId="0" borderId="3" xfId="19" applyFont="1" applyFill="1" applyBorder="1"/>
    <xf numFmtId="43" fontId="2" fillId="0" borderId="3" xfId="20" applyFont="1" applyFill="1" applyBorder="1"/>
    <xf numFmtId="43" fontId="2" fillId="0" borderId="3" xfId="21" applyFont="1" applyFill="1" applyBorder="1"/>
    <xf numFmtId="43" fontId="2" fillId="0" borderId="3" xfId="22" applyFont="1" applyFill="1" applyBorder="1"/>
    <xf numFmtId="43" fontId="2" fillId="0" borderId="3" xfId="23" applyFont="1" applyFill="1" applyBorder="1"/>
    <xf numFmtId="43" fontId="2" fillId="0" borderId="3" xfId="24" applyFont="1" applyFill="1" applyBorder="1"/>
    <xf numFmtId="43" fontId="2" fillId="0" borderId="3" xfId="25" applyFont="1" applyFill="1" applyBorder="1"/>
    <xf numFmtId="43" fontId="4" fillId="0" borderId="3" xfId="17" applyFont="1" applyFill="1" applyBorder="1"/>
    <xf numFmtId="43" fontId="2" fillId="0" borderId="3" xfId="26" applyFont="1" applyFill="1" applyBorder="1"/>
    <xf numFmtId="43" fontId="2" fillId="0" borderId="3" xfId="27" applyFont="1" applyFill="1" applyBorder="1"/>
    <xf numFmtId="43" fontId="2" fillId="0" borderId="0" xfId="19" applyFont="1" applyFill="1"/>
    <xf numFmtId="43" fontId="2" fillId="0" borderId="0" xfId="20" applyFont="1" applyFill="1"/>
    <xf numFmtId="43" fontId="2" fillId="0" borderId="0" xfId="21" applyFont="1" applyFill="1"/>
    <xf numFmtId="43" fontId="2" fillId="0" borderId="0" xfId="22" applyFont="1" applyFill="1"/>
    <xf numFmtId="43" fontId="2" fillId="0" borderId="0" xfId="23" applyFont="1" applyFill="1"/>
    <xf numFmtId="43" fontId="2" fillId="0" borderId="0" xfId="24" applyFont="1" applyFill="1"/>
    <xf numFmtId="43" fontId="2" fillId="0" borderId="0" xfId="25" applyFont="1" applyFill="1"/>
    <xf numFmtId="43" fontId="2" fillId="0" borderId="0" xfId="26" applyFont="1" applyFill="1"/>
    <xf numFmtId="43" fontId="2" fillId="0" borderId="0" xfId="27" applyFont="1" applyFill="1"/>
    <xf numFmtId="43" fontId="4" fillId="0" borderId="0" xfId="0" applyNumberFormat="1" applyFont="1"/>
    <xf numFmtId="164" fontId="4" fillId="0" borderId="2" xfId="1" applyNumberFormat="1" applyFont="1" applyFill="1" applyBorder="1"/>
    <xf numFmtId="43" fontId="4" fillId="0" borderId="0" xfId="0" applyNumberFormat="1" applyFont="1" applyFill="1"/>
    <xf numFmtId="0" fontId="2" fillId="0" borderId="0" xfId="0" quotePrefix="1" applyFont="1" applyFill="1"/>
    <xf numFmtId="164" fontId="4" fillId="0" borderId="0" xfId="0" applyNumberFormat="1" applyFont="1" applyFill="1"/>
    <xf numFmtId="43" fontId="4" fillId="0" borderId="0" xfId="17" applyFont="1" applyFill="1" applyBorder="1"/>
    <xf numFmtId="43" fontId="2" fillId="0" borderId="0" xfId="6" applyFont="1" applyFill="1" applyBorder="1"/>
    <xf numFmtId="43" fontId="2" fillId="0" borderId="0" xfId="1" applyNumberFormat="1" applyFont="1" applyFill="1" applyBorder="1"/>
    <xf numFmtId="43" fontId="2" fillId="0" borderId="0" xfId="28" applyFont="1" applyFill="1"/>
    <xf numFmtId="43" fontId="2" fillId="0" borderId="0" xfId="29" applyFont="1" applyFill="1"/>
    <xf numFmtId="43" fontId="2" fillId="0" borderId="0" xfId="30" applyFont="1" applyFill="1"/>
    <xf numFmtId="43" fontId="2" fillId="0" borderId="0" xfId="17" applyFont="1" applyFill="1"/>
    <xf numFmtId="43" fontId="2" fillId="0" borderId="0" xfId="31" applyFont="1" applyFill="1"/>
    <xf numFmtId="49" fontId="2" fillId="0" borderId="0" xfId="32" applyNumberFormat="1" applyFont="1" applyFill="1"/>
    <xf numFmtId="43" fontId="0" fillId="0" borderId="0" xfId="0" applyNumberFormat="1"/>
    <xf numFmtId="164" fontId="2" fillId="0" borderId="3" xfId="1" applyNumberFormat="1" applyFont="1" applyFill="1" applyBorder="1"/>
    <xf numFmtId="49" fontId="2" fillId="0" borderId="0" xfId="33" applyNumberFormat="1" applyFont="1" applyFill="1"/>
    <xf numFmtId="49" fontId="2" fillId="0" borderId="0" xfId="34" applyNumberFormat="1" applyFont="1" applyFill="1"/>
    <xf numFmtId="49" fontId="2" fillId="0" borderId="0" xfId="34" applyNumberFormat="1" applyFill="1"/>
    <xf numFmtId="43" fontId="2" fillId="0" borderId="0" xfId="35" applyFont="1" applyFill="1"/>
    <xf numFmtId="49" fontId="4" fillId="0" borderId="0" xfId="36" applyNumberFormat="1" applyFont="1" applyFill="1"/>
    <xf numFmtId="49" fontId="4" fillId="0" borderId="0" xfId="37" applyNumberFormat="1" applyFont="1" applyFill="1"/>
    <xf numFmtId="0" fontId="6" fillId="0" borderId="0" xfId="0" applyFont="1" applyFill="1"/>
    <xf numFmtId="43" fontId="7" fillId="0" borderId="0" xfId="5" applyFont="1" applyFill="1"/>
    <xf numFmtId="43" fontId="7" fillId="0" borderId="5" xfId="6" applyFont="1" applyFill="1" applyBorder="1"/>
    <xf numFmtId="164" fontId="6" fillId="0" borderId="0" xfId="1" applyNumberFormat="1" applyFont="1" applyFill="1"/>
    <xf numFmtId="164" fontId="6" fillId="0" borderId="2" xfId="1" applyNumberFormat="1" applyFont="1" applyFill="1" applyBorder="1"/>
    <xf numFmtId="43" fontId="2" fillId="0" borderId="0" xfId="29" applyFont="1" applyFill="1" applyBorder="1"/>
    <xf numFmtId="43" fontId="2" fillId="0" borderId="0" xfId="20" applyFont="1" applyFill="1" applyBorder="1"/>
    <xf numFmtId="43" fontId="2" fillId="0" borderId="0" xfId="21" applyFont="1" applyFill="1" applyBorder="1"/>
    <xf numFmtId="43" fontId="2" fillId="0" borderId="0" xfId="22" applyFont="1" applyFill="1" applyBorder="1"/>
    <xf numFmtId="43" fontId="2" fillId="0" borderId="0" xfId="23" applyFont="1" applyFill="1" applyBorder="1"/>
    <xf numFmtId="43" fontId="2" fillId="0" borderId="0" xfId="24" applyFont="1" applyFill="1" applyBorder="1"/>
    <xf numFmtId="43" fontId="2" fillId="0" borderId="0" xfId="25" applyFont="1" applyFill="1" applyBorder="1"/>
    <xf numFmtId="43" fontId="2" fillId="0" borderId="0" xfId="26" applyFont="1" applyFill="1" applyBorder="1"/>
    <xf numFmtId="43" fontId="2" fillId="0" borderId="0" xfId="30" applyFont="1" applyFill="1" applyBorder="1"/>
    <xf numFmtId="2" fontId="4" fillId="0" borderId="0" xfId="18" applyNumberFormat="1" applyFont="1" applyFill="1" applyAlignment="1">
      <alignment wrapText="1"/>
    </xf>
    <xf numFmtId="2" fontId="2" fillId="0" borderId="0" xfId="3" applyNumberFormat="1" applyFont="1" applyFill="1" applyAlignment="1">
      <alignment wrapText="1"/>
    </xf>
    <xf numFmtId="49" fontId="2" fillId="0" borderId="0" xfId="3" applyNumberFormat="1" applyFont="1" applyFill="1"/>
    <xf numFmtId="49" fontId="2" fillId="0" borderId="0" xfId="18" applyNumberFormat="1" applyFont="1" applyFill="1"/>
    <xf numFmtId="0" fontId="0" fillId="0" borderId="0" xfId="0" applyFill="1"/>
    <xf numFmtId="10" fontId="4" fillId="0" borderId="0" xfId="2" applyNumberFormat="1" applyFont="1"/>
    <xf numFmtId="164" fontId="4" fillId="0" borderId="6" xfId="1" applyNumberFormat="1" applyFont="1" applyFill="1" applyBorder="1"/>
    <xf numFmtId="49" fontId="6" fillId="0" borderId="0" xfId="18" applyNumberFormat="1" applyFont="1" applyFill="1"/>
    <xf numFmtId="0" fontId="6" fillId="0" borderId="0" xfId="0" applyFont="1"/>
    <xf numFmtId="164" fontId="6" fillId="0" borderId="0" xfId="1" applyNumberFormat="1" applyFont="1"/>
    <xf numFmtId="164" fontId="6" fillId="0" borderId="2" xfId="1" applyNumberFormat="1" applyFont="1" applyBorder="1"/>
    <xf numFmtId="43" fontId="6" fillId="0" borderId="0" xfId="0" applyNumberFormat="1" applyFont="1"/>
    <xf numFmtId="164" fontId="6" fillId="3" borderId="0" xfId="1" applyNumberFormat="1" applyFont="1" applyFill="1" applyAlignment="1">
      <alignment horizontal="center"/>
    </xf>
    <xf numFmtId="164" fontId="6" fillId="3" borderId="0" xfId="1" applyNumberFormat="1" applyFont="1" applyFill="1"/>
    <xf numFmtId="164" fontId="6" fillId="4" borderId="0" xfId="1" applyNumberFormat="1" applyFont="1" applyFill="1" applyAlignment="1">
      <alignment horizontal="center"/>
    </xf>
    <xf numFmtId="164" fontId="4" fillId="4" borderId="0" xfId="1" applyNumberFormat="1" applyFont="1" applyFill="1"/>
    <xf numFmtId="164" fontId="4" fillId="0" borderId="7" xfId="1" applyNumberFormat="1" applyFont="1" applyBorder="1"/>
    <xf numFmtId="49" fontId="2" fillId="0" borderId="0" xfId="4" applyNumberFormat="1" applyFont="1" applyAlignment="1">
      <alignment horizontal="center"/>
    </xf>
    <xf numFmtId="49" fontId="5" fillId="0" borderId="0" xfId="4" applyNumberFormat="1" applyFont="1" applyAlignment="1">
      <alignment horizontal="center"/>
    </xf>
    <xf numFmtId="0" fontId="4" fillId="5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49" fontId="7" fillId="0" borderId="1" xfId="4" applyNumberFormat="1" applyFont="1" applyFill="1" applyBorder="1" applyAlignment="1">
      <alignment horizontal="center"/>
    </xf>
    <xf numFmtId="0" fontId="4" fillId="0" borderId="0" xfId="0" quotePrefix="1" applyFont="1"/>
    <xf numFmtId="43" fontId="4" fillId="0" borderId="0" xfId="17" applyFont="1"/>
    <xf numFmtId="0" fontId="2" fillId="0" borderId="0" xfId="0" quotePrefix="1" applyFont="1"/>
    <xf numFmtId="17" fontId="0" fillId="0" borderId="0" xfId="0" applyNumberFormat="1"/>
    <xf numFmtId="3" fontId="0" fillId="0" borderId="0" xfId="0" applyNumberFormat="1"/>
    <xf numFmtId="37" fontId="0" fillId="0" borderId="0" xfId="0" applyNumberFormat="1"/>
    <xf numFmtId="17" fontId="10" fillId="0" borderId="0" xfId="0" applyNumberFormat="1" applyFont="1"/>
    <xf numFmtId="3" fontId="10" fillId="0" borderId="0" xfId="0" applyNumberFormat="1" applyFont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0" fontId="4" fillId="0" borderId="0" xfId="2" applyNumberFormat="1" applyFont="1" applyFill="1"/>
    <xf numFmtId="49" fontId="2" fillId="0" borderId="0" xfId="33" quotePrefix="1" applyNumberFormat="1" applyFont="1" applyFill="1"/>
    <xf numFmtId="49" fontId="2" fillId="0" borderId="0" xfId="5" applyNumberFormat="1" applyFont="1" applyFill="1"/>
    <xf numFmtId="17" fontId="0" fillId="0" borderId="0" xfId="0" applyNumberFormat="1" applyFont="1"/>
    <xf numFmtId="3" fontId="0" fillId="0" borderId="0" xfId="0" applyNumberFormat="1" applyFont="1"/>
    <xf numFmtId="0" fontId="11" fillId="0" borderId="0" xfId="0" applyFont="1" applyAlignment="1">
      <alignment horizontal="right" vertical="center"/>
    </xf>
    <xf numFmtId="0" fontId="12" fillId="0" borderId="0" xfId="0" applyFont="1"/>
    <xf numFmtId="0" fontId="12" fillId="0" borderId="0" xfId="0" applyFont="1" applyAlignment="1">
      <alignment horizontal="right" vertical="center"/>
    </xf>
    <xf numFmtId="0" fontId="12" fillId="0" borderId="0" xfId="0" applyFont="1" applyBorder="1" applyAlignment="1">
      <alignment horizontal="right" vertical="center"/>
    </xf>
    <xf numFmtId="0" fontId="12" fillId="0" borderId="0" xfId="0" applyFont="1" applyBorder="1"/>
    <xf numFmtId="0" fontId="11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2" fillId="0" borderId="0" xfId="0" applyFont="1" applyAlignment="1"/>
    <xf numFmtId="0" fontId="9" fillId="0" borderId="0" xfId="0" applyFont="1" applyFill="1" applyAlignment="1">
      <alignment horizontal="center"/>
    </xf>
    <xf numFmtId="0" fontId="3" fillId="0" borderId="0" xfId="38" applyFont="1" applyFill="1" applyBorder="1" applyAlignment="1"/>
    <xf numFmtId="0" fontId="3" fillId="0" borderId="0" xfId="38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14" fillId="0" borderId="0" xfId="0" applyFont="1" applyFill="1" applyAlignment="1">
      <alignment horizontal="center"/>
    </xf>
    <xf numFmtId="49" fontId="9" fillId="0" borderId="0" xfId="0" applyNumberFormat="1" applyFont="1" applyFill="1" applyAlignment="1">
      <alignment horizontal="center"/>
    </xf>
    <xf numFmtId="0" fontId="9" fillId="0" borderId="0" xfId="39" quotePrefix="1" applyFont="1" applyFill="1" applyBorder="1" applyAlignment="1"/>
    <xf numFmtId="0" fontId="9" fillId="0" borderId="0" xfId="0" applyNumberFormat="1" applyFont="1" applyFill="1" applyAlignment="1">
      <alignment horizontal="center"/>
    </xf>
    <xf numFmtId="16" fontId="0" fillId="0" borderId="0" xfId="0" applyNumberFormat="1"/>
    <xf numFmtId="0" fontId="0" fillId="0" borderId="0" xfId="0" applyNumberFormat="1"/>
    <xf numFmtId="0" fontId="0" fillId="0" borderId="0" xfId="0" applyAlignment="1">
      <alignment horizontal="center"/>
    </xf>
    <xf numFmtId="0" fontId="3" fillId="0" borderId="0" xfId="38" applyFont="1" applyFill="1" applyBorder="1" applyAlignment="1">
      <alignment horizontal="center"/>
    </xf>
    <xf numFmtId="0" fontId="4" fillId="0" borderId="0" xfId="0" applyFont="1" applyFill="1" applyAlignment="1">
      <alignment horizontal="left" wrapText="1"/>
    </xf>
    <xf numFmtId="0" fontId="4" fillId="0" borderId="0" xfId="0" applyFont="1" applyAlignment="1">
      <alignment horizontal="center" wrapText="1"/>
    </xf>
  </cellXfs>
  <cellStyles count="40">
    <cellStyle name="Comma" xfId="1" builtinId="3"/>
    <cellStyle name="Comma 15 2" xfId="31" xr:uid="{00000000-0005-0000-0000-000001000000}"/>
    <cellStyle name="Comma 16 2" xfId="6" xr:uid="{00000000-0005-0000-0000-000002000000}"/>
    <cellStyle name="Comma 18 2" xfId="26" xr:uid="{00000000-0005-0000-0000-000003000000}"/>
    <cellStyle name="Comma 2 10" xfId="17" xr:uid="{00000000-0005-0000-0000-000004000000}"/>
    <cellStyle name="Comma 2 3" xfId="28" xr:uid="{00000000-0005-0000-0000-000005000000}"/>
    <cellStyle name="Comma 2 4 4" xfId="35" xr:uid="{00000000-0005-0000-0000-000006000000}"/>
    <cellStyle name="Comma 20 2" xfId="25" xr:uid="{00000000-0005-0000-0000-000007000000}"/>
    <cellStyle name="Comma 21 3" xfId="24" xr:uid="{00000000-0005-0000-0000-000008000000}"/>
    <cellStyle name="Comma 22 2" xfId="23" xr:uid="{00000000-0005-0000-0000-000009000000}"/>
    <cellStyle name="Comma 23 2" xfId="22" xr:uid="{00000000-0005-0000-0000-00000A000000}"/>
    <cellStyle name="Comma 24 2" xfId="21" xr:uid="{00000000-0005-0000-0000-00000B000000}"/>
    <cellStyle name="Comma 25 2" xfId="5" xr:uid="{00000000-0005-0000-0000-00000C000000}"/>
    <cellStyle name="Comma 26 2" xfId="20" xr:uid="{00000000-0005-0000-0000-00000D000000}"/>
    <cellStyle name="Comma 31 2" xfId="27" xr:uid="{00000000-0005-0000-0000-00000E000000}"/>
    <cellStyle name="Comma 32 2" xfId="30" xr:uid="{00000000-0005-0000-0000-00000F000000}"/>
    <cellStyle name="Comma 34 2" xfId="19" xr:uid="{00000000-0005-0000-0000-000010000000}"/>
    <cellStyle name="Comma 35 2" xfId="29" xr:uid="{00000000-0005-0000-0000-000011000000}"/>
    <cellStyle name="Normal" xfId="0" builtinId="0"/>
    <cellStyle name="Normal 10 10" xfId="3" xr:uid="{00000000-0005-0000-0000-000013000000}"/>
    <cellStyle name="Normal 103" xfId="4" xr:uid="{00000000-0005-0000-0000-000014000000}"/>
    <cellStyle name="Normal 109" xfId="33" xr:uid="{00000000-0005-0000-0000-000015000000}"/>
    <cellStyle name="Normal 110" xfId="34" xr:uid="{00000000-0005-0000-0000-000016000000}"/>
    <cellStyle name="Normal 14 13" xfId="32" xr:uid="{00000000-0005-0000-0000-000017000000}"/>
    <cellStyle name="Normal 15" xfId="7" xr:uid="{00000000-0005-0000-0000-000018000000}"/>
    <cellStyle name="Normal 17 13" xfId="15" xr:uid="{00000000-0005-0000-0000-000019000000}"/>
    <cellStyle name="Normal 19 10" xfId="14" xr:uid="{00000000-0005-0000-0000-00001A000000}"/>
    <cellStyle name="Normal 20 10" xfId="13" xr:uid="{00000000-0005-0000-0000-00001B000000}"/>
    <cellStyle name="Normal 21" xfId="12" xr:uid="{00000000-0005-0000-0000-00001C000000}"/>
    <cellStyle name="Normal 22" xfId="11" xr:uid="{00000000-0005-0000-0000-00001D000000}"/>
    <cellStyle name="Normal 23" xfId="10" xr:uid="{00000000-0005-0000-0000-00001E000000}"/>
    <cellStyle name="Normal 24" xfId="18" xr:uid="{00000000-0005-0000-0000-00001F000000}"/>
    <cellStyle name="Normal 25" xfId="9" xr:uid="{00000000-0005-0000-0000-000020000000}"/>
    <cellStyle name="Normal 30 10" xfId="16" xr:uid="{00000000-0005-0000-0000-000021000000}"/>
    <cellStyle name="Normal 31" xfId="37" xr:uid="{00000000-0005-0000-0000-000022000000}"/>
    <cellStyle name="Normal 33" xfId="8" xr:uid="{00000000-0005-0000-0000-000023000000}"/>
    <cellStyle name="Normal 34" xfId="36" xr:uid="{00000000-0005-0000-0000-000024000000}"/>
    <cellStyle name="Normal 89" xfId="38" xr:uid="{00000000-0005-0000-0000-000025000000}"/>
    <cellStyle name="Normal 94" xfId="39" xr:uid="{00000000-0005-0000-0000-000026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4</xdr:row>
      <xdr:rowOff>19050</xdr:rowOff>
    </xdr:from>
    <xdr:ext cx="3086099" cy="207645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625D67F-0DB1-4BF9-B26B-672147B4CF2F}"/>
            </a:ext>
          </a:extLst>
        </xdr:cNvPr>
        <xdr:cNvSpPr txBox="1"/>
      </xdr:nvSpPr>
      <xdr:spPr>
        <a:xfrm>
          <a:off x="1" y="819150"/>
          <a:ext cx="3086099" cy="2076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200">
              <a:effectLst/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t>WASHINGTON UTILITIES AND TRANSPORTATION COMMISSION,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200">
              <a:effectLst/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t>                           Complainant,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200">
              <a:effectLst/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t> 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200">
              <a:effectLst/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t>v.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200">
              <a:effectLst/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t> 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200">
              <a:effectLst/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t>CASCADE NATURAL GAS CORPORATION,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200">
              <a:effectLst/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t> 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200">
              <a:effectLst/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t>                           Respondent.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200">
              <a:effectLst/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t> </a:t>
          </a: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100">
              <a:effectLst/>
              <a:latin typeface="Times New Roman"/>
              <a:ea typeface="Calibri"/>
            </a:rPr>
            <a:t> </a:t>
          </a:r>
          <a:endParaRPr lang="en-US" sz="1050">
            <a:effectLst/>
            <a:latin typeface="Arial"/>
            <a:ea typeface="Calibri"/>
          </a:endParaRPr>
        </a:p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100">
              <a:effectLst/>
              <a:latin typeface="Times New Roman"/>
              <a:ea typeface="Calibri"/>
            </a:rPr>
            <a:t> </a:t>
          </a:r>
          <a:endParaRPr lang="en-US" sz="1050">
            <a:effectLst/>
            <a:latin typeface="Arial"/>
            <a:ea typeface="Calibri"/>
          </a:endParaRPr>
        </a:p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100" b="1">
              <a:effectLst/>
              <a:latin typeface="Times New Roman"/>
              <a:ea typeface="Calibri"/>
            </a:rPr>
            <a:t> </a:t>
          </a:r>
          <a:endParaRPr lang="en-US" sz="1050">
            <a:effectLst/>
            <a:latin typeface="Arial"/>
            <a:ea typeface="Calibri"/>
          </a:endParaRPr>
        </a:p>
        <a:p>
          <a:endParaRPr lang="en-US" sz="1100"/>
        </a:p>
      </xdr:txBody>
    </xdr:sp>
    <xdr:clientData/>
  </xdr:oneCellAnchor>
  <xdr:twoCellAnchor>
    <xdr:from>
      <xdr:col>0</xdr:col>
      <xdr:colOff>2733675</xdr:colOff>
      <xdr:row>3</xdr:row>
      <xdr:rowOff>190500</xdr:rowOff>
    </xdr:from>
    <xdr:to>
      <xdr:col>0</xdr:col>
      <xdr:colOff>2733677</xdr:colOff>
      <xdr:row>14</xdr:row>
      <xdr:rowOff>9525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D5E8E8F1-81AF-4CBA-A3F4-B44F25DB758B}"/>
            </a:ext>
          </a:extLst>
        </xdr:cNvPr>
        <xdr:cNvCxnSpPr/>
      </xdr:nvCxnSpPr>
      <xdr:spPr>
        <a:xfrm flipH="1">
          <a:off x="2733675" y="790575"/>
          <a:ext cx="2" cy="20193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47625</xdr:colOff>
      <xdr:row>14</xdr:row>
      <xdr:rowOff>9525</xdr:rowOff>
    </xdr:from>
    <xdr:to>
      <xdr:col>0</xdr:col>
      <xdr:colOff>2752725</xdr:colOff>
      <xdr:row>14</xdr:row>
      <xdr:rowOff>9525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EEBE7722-0D82-4779-AFF9-733FB228699A}"/>
            </a:ext>
          </a:extLst>
        </xdr:cNvPr>
        <xdr:cNvCxnSpPr/>
      </xdr:nvCxnSpPr>
      <xdr:spPr>
        <a:xfrm>
          <a:off x="47625" y="2809875"/>
          <a:ext cx="27051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t/Rates/WA%20Rate%20Case%202019/UG-19xxx,%20CNGC%20Exh%20MCP%202-6%20and%20WP-3-29-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 MCP-2"/>
      <sheetName val="Exh MCP-2 - ROO Summary Sheet"/>
      <sheetName val="Cover Page MCP-3"/>
      <sheetName val="Exh MCP-3 - Rev Req Calc"/>
      <sheetName val="Cover Page MCP-4"/>
      <sheetName val="Exh MCP-4 - Conversion Factor"/>
      <sheetName val="Cover Page MCP-5"/>
      <sheetName val="Exh MCP-5 - Summary of Adj"/>
      <sheetName val="Cover Page MCP-6"/>
      <sheetName val="MCP-6 - Plant Additions"/>
      <sheetName val="MCP-6 - Supporting Explanations"/>
      <sheetName val="Workpaper - Support Documents &gt;"/>
      <sheetName val="Index"/>
      <sheetName val="Operating Report"/>
      <sheetName val="Rate Base"/>
      <sheetName val="Plant in Serv &amp; Accum Depr"/>
      <sheetName val="Adv for Const. &amp; Def Tax"/>
      <sheetName val="Capital Structure Calculation"/>
      <sheetName val="State Allocation Formulas"/>
      <sheetName val="Adjustment Workpapers---&gt;"/>
      <sheetName val="Annualize CRM Adjustment"/>
      <sheetName val="Advertising Adj"/>
      <sheetName val="Restate Revenues Adjustment"/>
      <sheetName val="EOP Revenue Adjustment"/>
      <sheetName val="EOP Depreciation Expense Adj"/>
      <sheetName val="Restate &amp; Pro Forma Wage Adjust"/>
      <sheetName val="Executive Incentives"/>
      <sheetName val="Interest Coord. Adj."/>
      <sheetName val="Pro Forma Plant Additions"/>
      <sheetName val="MAOP UG-160787 Deferral"/>
      <sheetName val=" Working Capital (AMA)"/>
      <sheetName val="Working Capital (EOP)"/>
    </sheetNames>
    <sheetDataSet>
      <sheetData sheetId="0"/>
      <sheetData sheetId="1"/>
      <sheetData sheetId="2"/>
      <sheetData sheetId="3"/>
      <sheetData sheetId="4"/>
      <sheetData sheetId="5">
        <row r="25">
          <cell r="C25">
            <v>0.75554308025479833</v>
          </cell>
        </row>
      </sheetData>
      <sheetData sheetId="6"/>
      <sheetData sheetId="7"/>
      <sheetData sheetId="8"/>
      <sheetData sheetId="9">
        <row r="152">
          <cell r="K152">
            <v>1.9780830998596149E-2</v>
          </cell>
        </row>
      </sheetData>
      <sheetData sheetId="10"/>
      <sheetData sheetId="11"/>
      <sheetData sheetId="12"/>
      <sheetData sheetId="13"/>
      <sheetData sheetId="14"/>
      <sheetData sheetId="15">
        <row r="159">
          <cell r="AF159">
            <v>780280560.97563207</v>
          </cell>
        </row>
        <row r="165">
          <cell r="AF165">
            <v>379049328.05385643</v>
          </cell>
        </row>
      </sheetData>
      <sheetData sheetId="16">
        <row r="18">
          <cell r="AX18">
            <v>-3261101.5437500007</v>
          </cell>
          <cell r="AY18">
            <v>-149429.52375000002</v>
          </cell>
        </row>
        <row r="19">
          <cell r="AX19">
            <v>75480.077083333337</v>
          </cell>
          <cell r="AY19">
            <v>3841.8795833333338</v>
          </cell>
        </row>
        <row r="21">
          <cell r="AX21">
            <v>-799202.76958333328</v>
          </cell>
          <cell r="AY21">
            <v>-268728.49999999994</v>
          </cell>
        </row>
        <row r="26">
          <cell r="AX26">
            <v>-76491859.573750004</v>
          </cell>
          <cell r="AY26">
            <v>-22802481.985833332</v>
          </cell>
        </row>
        <row r="27">
          <cell r="AX27">
            <v>-121489.91208333334</v>
          </cell>
          <cell r="AY27">
            <v>-36216.359583333338</v>
          </cell>
        </row>
        <row r="29">
          <cell r="AX29">
            <v>-10128.416666666666</v>
          </cell>
        </row>
        <row r="32">
          <cell r="AY32">
            <v>-2998.09375</v>
          </cell>
        </row>
        <row r="33">
          <cell r="AY33">
            <v>-4285751.5179166663</v>
          </cell>
        </row>
      </sheetData>
      <sheetData sheetId="17">
        <row r="14">
          <cell r="J14">
            <v>7.7280000000000001E-2</v>
          </cell>
        </row>
      </sheetData>
      <sheetData sheetId="18">
        <row r="21">
          <cell r="C21">
            <v>0.74850000000000005</v>
          </cell>
          <cell r="D21">
            <v>0.25146666666666667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6"/>
  <sheetViews>
    <sheetView workbookViewId="0">
      <selection activeCell="A34" sqref="A34"/>
    </sheetView>
  </sheetViews>
  <sheetFormatPr defaultRowHeight="15.75"/>
  <cols>
    <col min="1" max="1" width="98.7109375" style="156" customWidth="1"/>
    <col min="2" max="2" width="29.42578125" style="156" customWidth="1"/>
    <col min="3" max="16384" width="9.140625" style="156"/>
  </cols>
  <sheetData>
    <row r="1" spans="1:7">
      <c r="A1" s="155" t="s">
        <v>1052</v>
      </c>
    </row>
    <row r="2" spans="1:7">
      <c r="A2" s="155" t="s">
        <v>1045</v>
      </c>
    </row>
    <row r="3" spans="1:7">
      <c r="A3" s="155" t="s">
        <v>1053</v>
      </c>
    </row>
    <row r="4" spans="1:7">
      <c r="A4" s="157"/>
    </row>
    <row r="5" spans="1:7">
      <c r="A5" s="158"/>
    </row>
    <row r="6" spans="1:7">
      <c r="A6" s="158"/>
    </row>
    <row r="7" spans="1:7">
      <c r="A7" s="158"/>
    </row>
    <row r="8" spans="1:7">
      <c r="A8" s="158"/>
    </row>
    <row r="9" spans="1:7">
      <c r="A9" s="158"/>
    </row>
    <row r="10" spans="1:7">
      <c r="A10" s="158"/>
    </row>
    <row r="11" spans="1:7">
      <c r="A11" s="158"/>
      <c r="G11" s="159"/>
    </row>
    <row r="12" spans="1:7">
      <c r="A12" s="158"/>
    </row>
    <row r="13" spans="1:7">
      <c r="A13" s="158"/>
    </row>
    <row r="14" spans="1:7">
      <c r="A14" s="158"/>
    </row>
    <row r="15" spans="1:7">
      <c r="A15" s="158"/>
    </row>
    <row r="16" spans="1:7">
      <c r="A16" s="160"/>
    </row>
    <row r="17" spans="1:1">
      <c r="A17" s="160"/>
    </row>
    <row r="18" spans="1:1">
      <c r="A18" s="158"/>
    </row>
    <row r="19" spans="1:1">
      <c r="A19" s="160" t="s">
        <v>1050</v>
      </c>
    </row>
    <row r="20" spans="1:1">
      <c r="A20" s="160"/>
    </row>
    <row r="21" spans="1:1">
      <c r="A21" s="160" t="s">
        <v>1054</v>
      </c>
    </row>
    <row r="22" spans="1:1">
      <c r="A22" s="160"/>
    </row>
    <row r="23" spans="1:1">
      <c r="A23" s="160"/>
    </row>
    <row r="24" spans="1:1">
      <c r="A24" s="161" t="s">
        <v>1055</v>
      </c>
    </row>
    <row r="25" spans="1:1">
      <c r="A25" s="160"/>
    </row>
    <row r="26" spans="1:1">
      <c r="A26" s="160"/>
    </row>
    <row r="27" spans="1:1">
      <c r="A27" s="160"/>
    </row>
    <row r="28" spans="1:1">
      <c r="A28" s="160"/>
    </row>
    <row r="29" spans="1:1">
      <c r="A29" s="160"/>
    </row>
    <row r="30" spans="1:1">
      <c r="A30" s="162" t="s">
        <v>1051</v>
      </c>
    </row>
    <row r="31" spans="1:1">
      <c r="A31" s="163"/>
    </row>
    <row r="32" spans="1:1">
      <c r="A32" s="159"/>
    </row>
    <row r="33" spans="1:1">
      <c r="A33" s="159"/>
    </row>
    <row r="34" spans="1:1">
      <c r="A34" s="159"/>
    </row>
    <row r="35" spans="1:1">
      <c r="A35" s="159"/>
    </row>
    <row r="36" spans="1:1">
      <c r="A36" s="15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642"/>
  <sheetViews>
    <sheetView view="pageBreakPreview" topLeftCell="J1" zoomScale="60" zoomScaleNormal="100" workbookViewId="0">
      <selection activeCell="Y3" sqref="Y3:AF5"/>
    </sheetView>
  </sheetViews>
  <sheetFormatPr defaultColWidth="18.42578125" defaultRowHeight="15"/>
  <cols>
    <col min="1" max="1" width="4" bestFit="1" customWidth="1"/>
    <col min="3" max="3" width="10.5703125" bestFit="1" customWidth="1"/>
    <col min="4" max="4" width="9" bestFit="1" customWidth="1"/>
  </cols>
  <sheetData>
    <row r="1" spans="1:24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1093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1075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2"/>
      <c r="U8" s="4"/>
      <c r="V8" s="4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1040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+N15</f>
        <v>991284385.44000006</v>
      </c>
      <c r="T15" s="5"/>
      <c r="U15" s="6"/>
      <c r="V15" s="6"/>
      <c r="W15" s="6"/>
      <c r="X15" s="26">
        <f>+S15</f>
        <v>991284385.44000006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 t="shared" ref="S16:S79" si="0">+N16</f>
        <v>41767099.710000001</v>
      </c>
      <c r="T16" s="5"/>
      <c r="U16" s="6"/>
      <c r="V16" s="6"/>
      <c r="W16" s="6"/>
      <c r="X16" s="26">
        <f>+S16</f>
        <v>41767099.710000001</v>
      </c>
    </row>
    <row r="17" spans="1:24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 t="shared" si="0"/>
        <v>15216784.77</v>
      </c>
      <c r="T17" s="5"/>
      <c r="U17" s="6"/>
      <c r="V17" s="6"/>
      <c r="W17" s="6"/>
      <c r="X17" s="26">
        <f>+S17</f>
        <v>15216784.77</v>
      </c>
    </row>
    <row r="18" spans="1:24">
      <c r="A18" s="2">
        <f t="shared" si="1"/>
        <v>4</v>
      </c>
      <c r="B18" s="2"/>
      <c r="C18" s="2"/>
      <c r="D18" s="2"/>
      <c r="E18" s="23" t="s">
        <v>76</v>
      </c>
      <c r="F18" s="28">
        <f t="shared" ref="F18:R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5">
        <f t="shared" si="0"/>
        <v>1048268269.9200001</v>
      </c>
      <c r="T18" s="5"/>
      <c r="U18" s="6"/>
      <c r="V18" s="6"/>
      <c r="W18" s="6"/>
      <c r="X18" s="26"/>
    </row>
    <row r="19" spans="1:24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25">
        <f t="shared" si="0"/>
        <v>0</v>
      </c>
      <c r="T19" s="5"/>
      <c r="U19" s="6"/>
      <c r="V19" s="6"/>
      <c r="W19" s="6"/>
      <c r="X19" s="26"/>
    </row>
    <row r="20" spans="1:24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 t="shared" si="0"/>
        <v>1900343.43</v>
      </c>
      <c r="T20" s="5"/>
      <c r="U20" s="6"/>
      <c r="V20" s="6"/>
      <c r="W20" s="6"/>
      <c r="X20" s="26">
        <f>+S20</f>
        <v>1900343.43</v>
      </c>
    </row>
    <row r="21" spans="1:24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 t="shared" si="0"/>
        <v>-335604241.25</v>
      </c>
      <c r="T21" s="5"/>
      <c r="U21" s="6"/>
      <c r="V21" s="6"/>
      <c r="W21" s="6"/>
      <c r="X21" s="26"/>
    </row>
    <row r="22" spans="1:24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 t="shared" si="0"/>
        <v>-16120060.58</v>
      </c>
      <c r="T22" s="5"/>
      <c r="U22" s="6"/>
      <c r="V22" s="6"/>
      <c r="W22" s="6"/>
      <c r="X22" s="26"/>
    </row>
    <row r="23" spans="1:24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 t="shared" si="0"/>
        <v>0</v>
      </c>
      <c r="T23" s="5"/>
      <c r="U23" s="6"/>
      <c r="V23" s="6"/>
      <c r="W23" s="6"/>
      <c r="X23" s="26"/>
    </row>
    <row r="24" spans="1:24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 t="shared" si="0"/>
        <v>-349823958.39999998</v>
      </c>
      <c r="T24" s="5"/>
      <c r="U24" s="6"/>
      <c r="V24" s="6"/>
      <c r="W24" s="6"/>
      <c r="X24" s="26"/>
    </row>
    <row r="25" spans="1:24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25">
        <f t="shared" si="0"/>
        <v>0</v>
      </c>
      <c r="T25" s="5"/>
      <c r="U25" s="6"/>
      <c r="V25" s="6"/>
      <c r="W25" s="6"/>
      <c r="X25" s="26"/>
    </row>
    <row r="26" spans="1:24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 t="shared" si="0"/>
        <v>-3266102.9</v>
      </c>
      <c r="T26" s="5"/>
      <c r="U26" s="6"/>
      <c r="V26" s="6"/>
      <c r="W26" s="6"/>
      <c r="X26" s="26"/>
    </row>
    <row r="27" spans="1:24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 t="shared" si="0"/>
        <v>-136391566.18000001</v>
      </c>
      <c r="T27" s="5"/>
      <c r="U27" s="6"/>
      <c r="V27" s="6"/>
      <c r="W27" s="6"/>
      <c r="X27" s="26"/>
    </row>
    <row r="28" spans="1:24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25">
        <f t="shared" si="0"/>
        <v>-139657669.08000001</v>
      </c>
      <c r="T28" s="5"/>
      <c r="U28" s="6"/>
      <c r="V28" s="6"/>
      <c r="W28" s="6"/>
      <c r="X28" s="26"/>
    </row>
    <row r="29" spans="1:24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25">
        <f t="shared" si="0"/>
        <v>0</v>
      </c>
      <c r="T29" s="5"/>
      <c r="U29" s="6"/>
      <c r="V29" s="6"/>
      <c r="W29" s="6"/>
      <c r="X29" s="26"/>
    </row>
    <row r="30" spans="1:24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25">
        <f t="shared" si="0"/>
        <v>-489481627.48000002</v>
      </c>
      <c r="T30" s="5"/>
      <c r="U30" s="6"/>
      <c r="V30" s="6"/>
      <c r="W30" s="6"/>
      <c r="X30" s="26">
        <f>+S30-S20</f>
        <v>-491381970.91000003</v>
      </c>
    </row>
    <row r="31" spans="1:24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25">
        <f t="shared" si="0"/>
        <v>0</v>
      </c>
      <c r="T31" s="5"/>
      <c r="U31" s="6"/>
      <c r="V31" s="6"/>
      <c r="W31" s="6"/>
      <c r="X31" s="26"/>
    </row>
    <row r="32" spans="1:24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R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0"/>
        <v>558786642.44000006</v>
      </c>
      <c r="T32" s="5"/>
      <c r="U32" s="6"/>
      <c r="V32" s="6"/>
      <c r="W32" s="6"/>
      <c r="X32" s="26"/>
    </row>
    <row r="33" spans="1:24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25">
        <f t="shared" si="0"/>
        <v>0</v>
      </c>
      <c r="T33" s="5"/>
      <c r="U33" s="6"/>
      <c r="V33" s="6"/>
      <c r="W33" s="6"/>
      <c r="X33" s="26"/>
    </row>
    <row r="34" spans="1:24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si="0"/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0"/>
        <v>0</v>
      </c>
      <c r="T35" s="5"/>
      <c r="U35" s="6"/>
      <c r="V35" s="6"/>
      <c r="W35" s="6"/>
      <c r="X35" s="26"/>
    </row>
    <row r="36" spans="1:24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0"/>
        <v>0</v>
      </c>
      <c r="T36" s="5"/>
      <c r="U36" s="6"/>
      <c r="V36" s="6"/>
      <c r="W36" s="6"/>
      <c r="X36" s="26"/>
    </row>
    <row r="37" spans="1:24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0"/>
        <v>1636307.08</v>
      </c>
      <c r="T37" s="5"/>
      <c r="U37" s="6"/>
      <c r="V37" s="6"/>
      <c r="W37" s="6"/>
      <c r="X37" s="26">
        <f>+S37</f>
        <v>1636307.08</v>
      </c>
    </row>
    <row r="38" spans="1:24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0"/>
        <v>10761004.279999999</v>
      </c>
      <c r="T38" s="5"/>
      <c r="U38" s="6"/>
      <c r="V38" s="6"/>
      <c r="W38" s="6"/>
      <c r="X38" s="26">
        <f>+S38</f>
        <v>10761004.279999999</v>
      </c>
    </row>
    <row r="39" spans="1:24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0"/>
        <v>154757.26</v>
      </c>
      <c r="T39" s="5"/>
      <c r="U39" s="6"/>
      <c r="V39" s="6"/>
      <c r="W39" s="6"/>
      <c r="X39" s="26">
        <f>+S39</f>
        <v>154757.26</v>
      </c>
    </row>
    <row r="40" spans="1:24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0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0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1"/>
        <v>28</v>
      </c>
      <c r="B42" s="2"/>
      <c r="C42" s="2"/>
      <c r="D42" s="2"/>
      <c r="E42" s="50" t="s">
        <v>107</v>
      </c>
      <c r="F42" s="28">
        <f t="shared" ref="F42:R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5">
        <f t="shared" si="0"/>
        <v>12754098.799999999</v>
      </c>
      <c r="T42" s="5"/>
      <c r="U42" s="6"/>
      <c r="V42" s="6"/>
      <c r="W42" s="6"/>
      <c r="X42" s="26"/>
    </row>
    <row r="43" spans="1:24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25">
        <f t="shared" si="0"/>
        <v>0</v>
      </c>
      <c r="T43" s="5"/>
      <c r="U43" s="6"/>
      <c r="V43" s="6"/>
      <c r="W43" s="6"/>
      <c r="X43" s="26"/>
    </row>
    <row r="44" spans="1:24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si="0"/>
        <v>185991.95</v>
      </c>
      <c r="T44" s="5"/>
      <c r="U44" s="6">
        <f t="shared" ref="U44:U56" si="8">+S44</f>
        <v>185991.95</v>
      </c>
      <c r="V44" s="6"/>
      <c r="W44" s="6"/>
      <c r="X44" s="26"/>
    </row>
    <row r="45" spans="1:24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0"/>
        <v>274269.96000000002</v>
      </c>
      <c r="T45" s="5"/>
      <c r="U45" s="6">
        <f t="shared" si="8"/>
        <v>274269.96000000002</v>
      </c>
      <c r="V45" s="6"/>
      <c r="W45" s="6"/>
      <c r="X45" s="26"/>
    </row>
    <row r="46" spans="1:24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0"/>
        <v>-677981.84</v>
      </c>
      <c r="T46" s="5"/>
      <c r="U46" s="6">
        <f t="shared" si="8"/>
        <v>-677981.84</v>
      </c>
      <c r="V46" s="6"/>
      <c r="W46" s="6"/>
      <c r="X46" s="26"/>
    </row>
    <row r="47" spans="1:24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0"/>
        <v>-2300.00000000001</v>
      </c>
      <c r="T47" s="5"/>
      <c r="U47" s="6">
        <f t="shared" si="8"/>
        <v>-2300.00000000001</v>
      </c>
      <c r="V47" s="6"/>
      <c r="W47" s="6"/>
      <c r="X47" s="26"/>
    </row>
    <row r="48" spans="1:24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0"/>
        <v>220019.93</v>
      </c>
      <c r="T48" s="2"/>
      <c r="U48" s="4">
        <f>+S48</f>
        <v>220019.93</v>
      </c>
      <c r="V48" s="4"/>
      <c r="W48" s="4"/>
      <c r="X48" s="83">
        <f>+S48-U48</f>
        <v>0</v>
      </c>
    </row>
    <row r="49" spans="1:24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0"/>
        <v>0</v>
      </c>
      <c r="T49" s="2"/>
      <c r="U49" s="4">
        <f t="shared" si="8"/>
        <v>0</v>
      </c>
      <c r="V49" s="4"/>
      <c r="W49" s="4"/>
      <c r="X49" s="83"/>
    </row>
    <row r="50" spans="1:24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0"/>
        <v>600</v>
      </c>
      <c r="T50" s="5"/>
      <c r="U50" s="6">
        <f t="shared" si="8"/>
        <v>600</v>
      </c>
      <c r="V50" s="6"/>
      <c r="W50" s="6"/>
      <c r="X50" s="26"/>
    </row>
    <row r="51" spans="1:24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0"/>
        <v>300</v>
      </c>
      <c r="T51" s="5"/>
      <c r="U51" s="6">
        <f t="shared" si="8"/>
        <v>300</v>
      </c>
      <c r="V51" s="6"/>
      <c r="W51" s="6"/>
      <c r="X51" s="26"/>
    </row>
    <row r="52" spans="1:24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0"/>
        <v>0</v>
      </c>
      <c r="T52" s="5"/>
      <c r="U52" s="6">
        <f t="shared" si="8"/>
        <v>0</v>
      </c>
      <c r="V52" s="6"/>
      <c r="W52" s="6"/>
      <c r="X52" s="26"/>
    </row>
    <row r="53" spans="1:24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0"/>
        <v>0</v>
      </c>
      <c r="T53" s="5"/>
      <c r="U53" s="6">
        <f t="shared" si="8"/>
        <v>0</v>
      </c>
      <c r="V53" s="6"/>
      <c r="W53" s="6"/>
      <c r="X53" s="26"/>
    </row>
    <row r="54" spans="1:24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0"/>
        <v>250</v>
      </c>
      <c r="T54" s="5"/>
      <c r="U54" s="6">
        <f t="shared" si="8"/>
        <v>250</v>
      </c>
      <c r="V54" s="6"/>
      <c r="W54" s="6"/>
      <c r="X54" s="26"/>
    </row>
    <row r="55" spans="1:24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0"/>
        <v>0</v>
      </c>
      <c r="T55" s="5"/>
      <c r="U55" s="6">
        <f t="shared" si="8"/>
        <v>0</v>
      </c>
      <c r="V55" s="6"/>
      <c r="W55" s="6"/>
      <c r="X55" s="26"/>
    </row>
    <row r="56" spans="1:24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0"/>
        <v>0</v>
      </c>
      <c r="T56" s="5"/>
      <c r="U56" s="6">
        <f t="shared" si="8"/>
        <v>0</v>
      </c>
      <c r="V56" s="6"/>
      <c r="W56" s="6"/>
      <c r="X56" s="26"/>
    </row>
    <row r="57" spans="1:24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9">SUM(F44:F56)</f>
        <v>2728680.08</v>
      </c>
      <c r="G57" s="28">
        <f t="shared" si="9"/>
        <v>1916272.2800000003</v>
      </c>
      <c r="H57" s="28">
        <f t="shared" si="9"/>
        <v>1838476.31</v>
      </c>
      <c r="I57" s="28">
        <f t="shared" si="9"/>
        <v>2474237.5300000003</v>
      </c>
      <c r="J57" s="28">
        <f t="shared" si="9"/>
        <v>109985.74999999988</v>
      </c>
      <c r="K57" s="28">
        <f t="shared" si="9"/>
        <v>556906.25</v>
      </c>
      <c r="L57" s="28">
        <f t="shared" si="9"/>
        <v>1146327.8899999999</v>
      </c>
      <c r="M57" s="28">
        <f t="shared" si="9"/>
        <v>149273.04999999993</v>
      </c>
      <c r="N57" s="28">
        <f t="shared" si="9"/>
        <v>1150.0000000000582</v>
      </c>
      <c r="O57" s="28">
        <f t="shared" si="9"/>
        <v>1747039.38</v>
      </c>
      <c r="P57" s="28">
        <f t="shared" si="9"/>
        <v>-113888.37999999979</v>
      </c>
      <c r="Q57" s="28">
        <f t="shared" si="9"/>
        <v>1150.0000000002192</v>
      </c>
      <c r="R57" s="28">
        <f>SUM(R44:R56)</f>
        <v>3204308.9300000006</v>
      </c>
      <c r="S57" s="25">
        <f t="shared" si="0"/>
        <v>1150.0000000000582</v>
      </c>
      <c r="T57" s="5"/>
      <c r="U57" s="6"/>
      <c r="V57" s="6"/>
      <c r="W57" s="6"/>
      <c r="X57" s="26"/>
    </row>
    <row r="58" spans="1:24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25">
        <f t="shared" si="0"/>
        <v>0</v>
      </c>
      <c r="T58" s="5"/>
      <c r="U58" s="6"/>
      <c r="V58" s="6"/>
      <c r="W58" s="6"/>
      <c r="X58" s="26"/>
    </row>
    <row r="59" spans="1:24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 t="shared" si="0"/>
        <v>0</v>
      </c>
      <c r="T59" s="5"/>
      <c r="U59" s="6">
        <f>+S59</f>
        <v>0</v>
      </c>
      <c r="V59" s="6"/>
      <c r="W59" s="6"/>
      <c r="X59" s="26"/>
    </row>
    <row r="60" spans="1:24">
      <c r="A60" s="2">
        <f t="shared" si="1"/>
        <v>46</v>
      </c>
      <c r="B60" s="2"/>
      <c r="C60" s="2"/>
      <c r="D60" s="2"/>
      <c r="E60" s="50" t="s">
        <v>136</v>
      </c>
      <c r="F60" s="28">
        <f t="shared" ref="F60:R60" si="10">+F59</f>
        <v>0</v>
      </c>
      <c r="G60" s="28">
        <f t="shared" si="10"/>
        <v>0</v>
      </c>
      <c r="H60" s="28">
        <f t="shared" si="10"/>
        <v>0</v>
      </c>
      <c r="I60" s="28">
        <f t="shared" si="10"/>
        <v>0</v>
      </c>
      <c r="J60" s="28">
        <f t="shared" si="10"/>
        <v>0</v>
      </c>
      <c r="K60" s="28">
        <f t="shared" si="10"/>
        <v>0</v>
      </c>
      <c r="L60" s="28">
        <f t="shared" si="10"/>
        <v>0</v>
      </c>
      <c r="M60" s="28">
        <f t="shared" si="10"/>
        <v>0</v>
      </c>
      <c r="N60" s="28">
        <f t="shared" si="10"/>
        <v>0</v>
      </c>
      <c r="O60" s="28">
        <f t="shared" si="10"/>
        <v>0</v>
      </c>
      <c r="P60" s="28">
        <f t="shared" si="10"/>
        <v>323765.93</v>
      </c>
      <c r="Q60" s="28">
        <f t="shared" si="10"/>
        <v>197130.52</v>
      </c>
      <c r="R60" s="28">
        <f t="shared" si="10"/>
        <v>0</v>
      </c>
      <c r="S60" s="25">
        <f t="shared" si="0"/>
        <v>0</v>
      </c>
      <c r="T60" s="5"/>
      <c r="U60" s="6"/>
      <c r="V60" s="6"/>
      <c r="W60" s="6"/>
      <c r="X60" s="26"/>
    </row>
    <row r="61" spans="1:24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25">
        <f t="shared" si="0"/>
        <v>0</v>
      </c>
      <c r="T61" s="5"/>
      <c r="U61" s="6"/>
      <c r="V61" s="6"/>
      <c r="W61" s="6"/>
      <c r="X61" s="26"/>
    </row>
    <row r="62" spans="1:24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si="0"/>
        <v>36821.320000000203</v>
      </c>
      <c r="T62" s="5"/>
      <c r="U62" s="6">
        <f t="shared" ref="U62:U73" si="11">+S62</f>
        <v>36821.320000000203</v>
      </c>
      <c r="V62" s="6"/>
      <c r="W62" s="6"/>
      <c r="X62" s="26"/>
    </row>
    <row r="63" spans="1:24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0"/>
        <v>-104040.680000001</v>
      </c>
      <c r="T63" s="5"/>
      <c r="U63" s="6">
        <f t="shared" si="11"/>
        <v>-104040.680000001</v>
      </c>
      <c r="V63" s="6"/>
      <c r="W63" s="6"/>
      <c r="X63" s="26"/>
    </row>
    <row r="64" spans="1:24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0"/>
        <v>423547.82999999699</v>
      </c>
      <c r="T64" s="5"/>
      <c r="U64" s="6">
        <f t="shared" si="11"/>
        <v>423547.82999999699</v>
      </c>
      <c r="V64" s="6"/>
      <c r="W64" s="6"/>
      <c r="X64" s="26"/>
    </row>
    <row r="65" spans="1:24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0"/>
        <v>23924.43</v>
      </c>
      <c r="T65" s="5"/>
      <c r="U65" s="6">
        <f t="shared" si="11"/>
        <v>23924.43</v>
      </c>
      <c r="V65" s="6"/>
      <c r="W65" s="6"/>
      <c r="X65" s="26"/>
    </row>
    <row r="66" spans="1:24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0"/>
        <v>42721.3</v>
      </c>
      <c r="T66" s="5"/>
      <c r="U66" s="6">
        <f t="shared" si="11"/>
        <v>42721.3</v>
      </c>
      <c r="V66" s="6"/>
      <c r="W66" s="6"/>
      <c r="X66" s="26"/>
    </row>
    <row r="67" spans="1:24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0"/>
        <v>1406361.31</v>
      </c>
      <c r="T67" s="5"/>
      <c r="U67" s="6">
        <f t="shared" si="11"/>
        <v>1406361.31</v>
      </c>
      <c r="V67" s="6"/>
      <c r="W67" s="6"/>
      <c r="X67" s="26"/>
    </row>
    <row r="68" spans="1:24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0"/>
        <v>4123740.92</v>
      </c>
      <c r="T68" s="5"/>
      <c r="U68" s="6">
        <f t="shared" si="11"/>
        <v>4123740.92</v>
      </c>
      <c r="V68" s="6"/>
      <c r="W68" s="6"/>
      <c r="X68" s="26"/>
    </row>
    <row r="69" spans="1:24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0"/>
        <v>1296809.08</v>
      </c>
      <c r="T69" s="5"/>
      <c r="U69" s="6">
        <f t="shared" si="11"/>
        <v>1296809.08</v>
      </c>
      <c r="V69" s="6"/>
      <c r="W69" s="6"/>
      <c r="X69" s="26"/>
    </row>
    <row r="70" spans="1:24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0"/>
        <v>0</v>
      </c>
      <c r="T70" s="5"/>
      <c r="U70" s="6">
        <f t="shared" si="11"/>
        <v>0</v>
      </c>
      <c r="V70" s="6"/>
      <c r="W70" s="6"/>
      <c r="X70" s="26"/>
    </row>
    <row r="71" spans="1:24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0"/>
        <v>11302.74</v>
      </c>
      <c r="T71" s="5"/>
      <c r="U71" s="6">
        <f t="shared" si="11"/>
        <v>11302.74</v>
      </c>
      <c r="V71" s="6"/>
      <c r="W71" s="6"/>
      <c r="X71" s="26"/>
    </row>
    <row r="72" spans="1:24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0"/>
        <v>2131966.4500000002</v>
      </c>
      <c r="T72" s="5"/>
      <c r="U72" s="6">
        <f t="shared" si="11"/>
        <v>2131966.4500000002</v>
      </c>
      <c r="V72" s="6"/>
      <c r="W72" s="6"/>
      <c r="X72" s="26"/>
    </row>
    <row r="73" spans="1:24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0"/>
        <v>0</v>
      </c>
      <c r="T73" s="5"/>
      <c r="U73" s="6">
        <f t="shared" si="11"/>
        <v>0</v>
      </c>
      <c r="V73" s="6"/>
      <c r="W73" s="6"/>
      <c r="X73" s="26"/>
    </row>
    <row r="74" spans="1:24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R74" si="12">SUM(G62:G73)</f>
        <v>25985129.739999995</v>
      </c>
      <c r="H74" s="24">
        <f t="shared" si="12"/>
        <v>21489963.910000004</v>
      </c>
      <c r="I74" s="24">
        <f t="shared" si="12"/>
        <v>25031043.339999992</v>
      </c>
      <c r="J74" s="24">
        <f t="shared" si="12"/>
        <v>19391541.48</v>
      </c>
      <c r="K74" s="24">
        <f t="shared" si="12"/>
        <v>13336927.270000001</v>
      </c>
      <c r="L74" s="24">
        <f t="shared" si="12"/>
        <v>11207105.25</v>
      </c>
      <c r="M74" s="24">
        <f t="shared" si="12"/>
        <v>8929667.6899999995</v>
      </c>
      <c r="N74" s="24">
        <f t="shared" si="12"/>
        <v>9393154.6999999955</v>
      </c>
      <c r="O74" s="24">
        <f t="shared" si="12"/>
        <v>9290701.3399999961</v>
      </c>
      <c r="P74" s="24">
        <f t="shared" si="12"/>
        <v>12139848.779999996</v>
      </c>
      <c r="Q74" s="24">
        <f t="shared" si="12"/>
        <v>13614121.359999998</v>
      </c>
      <c r="R74" s="24">
        <f t="shared" si="12"/>
        <v>19786161.890000001</v>
      </c>
      <c r="S74" s="25">
        <f t="shared" si="0"/>
        <v>9393154.6999999955</v>
      </c>
      <c r="T74" s="5"/>
      <c r="U74" s="6"/>
      <c r="V74" s="6"/>
      <c r="W74" s="6"/>
      <c r="X74" s="26"/>
    </row>
    <row r="75" spans="1:24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25">
        <f t="shared" si="0"/>
        <v>0</v>
      </c>
      <c r="T75" s="5"/>
      <c r="U75" s="6"/>
      <c r="V75" s="6"/>
      <c r="W75" s="6"/>
      <c r="X75" s="26"/>
    </row>
    <row r="76" spans="1:24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si="0"/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0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0"/>
        <v>0</v>
      </c>
      <c r="T78" s="5"/>
      <c r="U78" s="6"/>
      <c r="V78" s="6"/>
      <c r="W78" s="6"/>
      <c r="X78" s="26">
        <f t="shared" ref="X78:X88" si="13">+S78</f>
        <v>0</v>
      </c>
    </row>
    <row r="79" spans="1:24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0"/>
        <v>0</v>
      </c>
      <c r="T79" s="5"/>
      <c r="U79" s="6"/>
      <c r="V79" s="6"/>
      <c r="W79" s="6"/>
      <c r="X79" s="26">
        <f t="shared" si="13"/>
        <v>0</v>
      </c>
    </row>
    <row r="80" spans="1:24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ref="S80:S143" si="14">+N80</f>
        <v>0</v>
      </c>
      <c r="T80" s="5"/>
      <c r="U80" s="6"/>
      <c r="V80" s="6"/>
      <c r="W80" s="6"/>
      <c r="X80" s="26">
        <f t="shared" si="13"/>
        <v>0</v>
      </c>
    </row>
    <row r="81" spans="1:24">
      <c r="A81" s="2">
        <f t="shared" ref="A81:A144" si="15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4"/>
        <v>0</v>
      </c>
      <c r="T81" s="5"/>
      <c r="U81" s="6"/>
      <c r="V81" s="6"/>
      <c r="W81" s="6"/>
      <c r="X81" s="26">
        <f t="shared" si="13"/>
        <v>0</v>
      </c>
    </row>
    <row r="82" spans="1:24">
      <c r="A82" s="2">
        <f t="shared" si="15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4"/>
        <v>0</v>
      </c>
      <c r="T82" s="5"/>
      <c r="U82" s="6"/>
      <c r="V82" s="6"/>
      <c r="W82" s="6"/>
      <c r="X82" s="26">
        <f t="shared" si="13"/>
        <v>0</v>
      </c>
    </row>
    <row r="83" spans="1:24">
      <c r="A83" s="2">
        <f t="shared" si="15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4"/>
        <v>0</v>
      </c>
      <c r="T83" s="5"/>
      <c r="U83" s="6"/>
      <c r="V83" s="6"/>
      <c r="W83" s="6"/>
      <c r="X83" s="26">
        <f t="shared" si="13"/>
        <v>0</v>
      </c>
    </row>
    <row r="84" spans="1:24">
      <c r="A84" s="2">
        <f t="shared" si="15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4"/>
        <v>0</v>
      </c>
      <c r="T84" s="5"/>
      <c r="U84" s="6"/>
      <c r="V84" s="6"/>
      <c r="W84" s="6"/>
      <c r="X84" s="26">
        <f t="shared" si="13"/>
        <v>0</v>
      </c>
    </row>
    <row r="85" spans="1:24">
      <c r="A85" s="2">
        <f t="shared" si="15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4"/>
        <v>0</v>
      </c>
      <c r="T85" s="5"/>
      <c r="U85" s="6"/>
      <c r="V85" s="6"/>
      <c r="W85" s="6"/>
      <c r="X85" s="26">
        <f t="shared" si="13"/>
        <v>0</v>
      </c>
    </row>
    <row r="86" spans="1:24">
      <c r="A86" s="2">
        <f t="shared" si="15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4"/>
        <v>0</v>
      </c>
      <c r="T86" s="5"/>
      <c r="U86" s="6"/>
      <c r="V86" s="6"/>
      <c r="W86" s="6"/>
      <c r="X86" s="26">
        <f t="shared" si="13"/>
        <v>0</v>
      </c>
    </row>
    <row r="87" spans="1:24">
      <c r="A87" s="2">
        <f t="shared" si="15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4"/>
        <v>0</v>
      </c>
      <c r="T87" s="5"/>
      <c r="U87" s="6"/>
      <c r="V87" s="6"/>
      <c r="W87" s="6"/>
      <c r="X87" s="26">
        <f t="shared" si="13"/>
        <v>0</v>
      </c>
    </row>
    <row r="88" spans="1:24">
      <c r="A88" s="2">
        <f t="shared" si="15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4"/>
        <v>0</v>
      </c>
      <c r="T88" s="5"/>
      <c r="U88" s="6"/>
      <c r="V88" s="6"/>
      <c r="W88" s="6"/>
      <c r="X88" s="26">
        <f t="shared" si="13"/>
        <v>0</v>
      </c>
    </row>
    <row r="89" spans="1:24">
      <c r="A89" s="2">
        <f t="shared" si="15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R89" si="16">SUM(G76:G88)</f>
        <v>0</v>
      </c>
      <c r="H89" s="28">
        <f t="shared" si="16"/>
        <v>0</v>
      </c>
      <c r="I89" s="28">
        <f t="shared" si="16"/>
        <v>0</v>
      </c>
      <c r="J89" s="28">
        <f t="shared" si="16"/>
        <v>0</v>
      </c>
      <c r="K89" s="28">
        <f t="shared" si="16"/>
        <v>171.65</v>
      </c>
      <c r="L89" s="28">
        <f t="shared" si="16"/>
        <v>3300</v>
      </c>
      <c r="M89" s="28">
        <f t="shared" si="16"/>
        <v>0</v>
      </c>
      <c r="N89" s="28">
        <f t="shared" si="16"/>
        <v>0</v>
      </c>
      <c r="O89" s="28">
        <f t="shared" si="16"/>
        <v>0</v>
      </c>
      <c r="P89" s="28">
        <f t="shared" si="16"/>
        <v>0</v>
      </c>
      <c r="Q89" s="28">
        <f t="shared" si="16"/>
        <v>17559.13</v>
      </c>
      <c r="R89" s="28">
        <f t="shared" si="16"/>
        <v>129531.37</v>
      </c>
      <c r="S89" s="25">
        <f t="shared" si="14"/>
        <v>0</v>
      </c>
      <c r="T89" s="5"/>
      <c r="U89" s="6"/>
      <c r="V89" s="6"/>
      <c r="W89" s="6"/>
      <c r="X89" s="26"/>
    </row>
    <row r="90" spans="1:24">
      <c r="A90" s="2">
        <f t="shared" si="15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25">
        <f t="shared" si="14"/>
        <v>0</v>
      </c>
      <c r="T90" s="5"/>
      <c r="U90" s="6"/>
      <c r="V90" s="6"/>
      <c r="W90" s="6"/>
      <c r="X90" s="26"/>
    </row>
    <row r="91" spans="1:24">
      <c r="A91" s="2">
        <f t="shared" si="15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 t="shared" si="14"/>
        <v>0</v>
      </c>
      <c r="T91" s="5"/>
      <c r="U91" s="6"/>
      <c r="V91" s="6"/>
      <c r="W91" s="6"/>
      <c r="X91" s="26"/>
    </row>
    <row r="92" spans="1:24">
      <c r="A92" s="2">
        <f t="shared" si="15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25">
        <f t="shared" si="14"/>
        <v>0</v>
      </c>
      <c r="T92" s="5"/>
      <c r="U92" s="6"/>
      <c r="V92" s="6"/>
      <c r="W92" s="6"/>
      <c r="X92" s="26"/>
    </row>
    <row r="93" spans="1:24">
      <c r="A93" s="2">
        <f t="shared" si="15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R93" si="17">+G91+G89+G74</f>
        <v>25985129.739999995</v>
      </c>
      <c r="H93" s="24">
        <f t="shared" si="17"/>
        <v>21489963.910000004</v>
      </c>
      <c r="I93" s="24">
        <f t="shared" si="17"/>
        <v>25031043.339999992</v>
      </c>
      <c r="J93" s="24">
        <f t="shared" si="17"/>
        <v>19391541.48</v>
      </c>
      <c r="K93" s="24">
        <f t="shared" si="17"/>
        <v>13337098.920000002</v>
      </c>
      <c r="L93" s="24">
        <f t="shared" si="17"/>
        <v>11210405.25</v>
      </c>
      <c r="M93" s="24">
        <f t="shared" si="17"/>
        <v>8929667.6899999995</v>
      </c>
      <c r="N93" s="24">
        <f t="shared" si="17"/>
        <v>9393154.6999999955</v>
      </c>
      <c r="O93" s="24">
        <f t="shared" si="17"/>
        <v>9290701.3399999961</v>
      </c>
      <c r="P93" s="24">
        <f t="shared" si="17"/>
        <v>12139848.779999996</v>
      </c>
      <c r="Q93" s="24">
        <f t="shared" si="17"/>
        <v>13631680.489999998</v>
      </c>
      <c r="R93" s="24">
        <f t="shared" si="17"/>
        <v>19915693.260000002</v>
      </c>
      <c r="S93" s="25">
        <f t="shared" si="14"/>
        <v>9393154.6999999955</v>
      </c>
      <c r="T93" s="5"/>
      <c r="U93" s="6"/>
      <c r="V93" s="6"/>
      <c r="W93" s="6"/>
      <c r="X93" s="26"/>
    </row>
    <row r="94" spans="1:24">
      <c r="A94" s="2">
        <f t="shared" si="15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si="14"/>
        <v>0</v>
      </c>
      <c r="T94" s="5"/>
      <c r="U94" s="6"/>
      <c r="V94" s="6"/>
      <c r="W94" s="6"/>
      <c r="X94" s="26"/>
    </row>
    <row r="95" spans="1:24">
      <c r="A95" s="2">
        <f t="shared" si="15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14"/>
        <v>-122637.92</v>
      </c>
      <c r="T95" s="5"/>
      <c r="U95" s="6">
        <f t="shared" ref="U95:U113" si="18">+S95</f>
        <v>-122637.92</v>
      </c>
      <c r="V95" s="6"/>
      <c r="W95" s="6"/>
      <c r="X95" s="26"/>
    </row>
    <row r="96" spans="1:24">
      <c r="A96" s="2">
        <f t="shared" si="15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14"/>
        <v>-288682.78000000003</v>
      </c>
      <c r="T96" s="5"/>
      <c r="U96" s="6">
        <f t="shared" si="18"/>
        <v>-288682.78000000003</v>
      </c>
      <c r="V96" s="6"/>
      <c r="W96" s="6"/>
      <c r="X96" s="26"/>
    </row>
    <row r="97" spans="1:24">
      <c r="A97" s="2">
        <f t="shared" si="15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14"/>
        <v>198391.42</v>
      </c>
      <c r="T97" s="5"/>
      <c r="U97" s="6">
        <f t="shared" si="18"/>
        <v>198391.42</v>
      </c>
      <c r="V97" s="6"/>
      <c r="W97" s="6"/>
      <c r="X97" s="26"/>
    </row>
    <row r="98" spans="1:24">
      <c r="A98" s="2">
        <f t="shared" si="15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14"/>
        <v>790973.85</v>
      </c>
      <c r="T98" s="5"/>
      <c r="U98" s="6">
        <f t="shared" si="18"/>
        <v>790973.85</v>
      </c>
      <c r="V98" s="6"/>
      <c r="W98" s="6"/>
      <c r="X98" s="26"/>
    </row>
    <row r="99" spans="1:24">
      <c r="A99" s="2">
        <f t="shared" si="15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14"/>
        <v>-66415.97</v>
      </c>
      <c r="T99" s="5"/>
      <c r="U99" s="6">
        <f t="shared" si="18"/>
        <v>-66415.97</v>
      </c>
      <c r="V99" s="6"/>
      <c r="W99" s="6"/>
      <c r="X99" s="26"/>
    </row>
    <row r="100" spans="1:24">
      <c r="A100" s="2">
        <f t="shared" si="15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14"/>
        <v>-291171.01</v>
      </c>
      <c r="T100" s="5"/>
      <c r="U100" s="6">
        <f t="shared" si="18"/>
        <v>-291171.01</v>
      </c>
      <c r="V100" s="6"/>
      <c r="W100" s="6"/>
      <c r="X100" s="26"/>
    </row>
    <row r="101" spans="1:24">
      <c r="A101" s="2">
        <f t="shared" si="15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14"/>
        <v>-108596.5</v>
      </c>
      <c r="T101" s="5"/>
      <c r="U101" s="6">
        <f t="shared" si="18"/>
        <v>-108596.5</v>
      </c>
      <c r="V101" s="6"/>
      <c r="W101" s="6"/>
      <c r="X101" s="26"/>
    </row>
    <row r="102" spans="1:24">
      <c r="A102" s="2">
        <f t="shared" si="15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14"/>
        <v>-395620.39</v>
      </c>
      <c r="T102" s="5"/>
      <c r="U102" s="6">
        <f t="shared" si="18"/>
        <v>-395620.39</v>
      </c>
      <c r="V102" s="6"/>
      <c r="W102" s="6"/>
      <c r="X102" s="26"/>
    </row>
    <row r="103" spans="1:24">
      <c r="A103" s="2">
        <f t="shared" si="15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14"/>
        <v>-9984</v>
      </c>
      <c r="T103" s="5"/>
      <c r="U103" s="6">
        <f t="shared" si="18"/>
        <v>-9984</v>
      </c>
      <c r="V103" s="6"/>
      <c r="W103" s="6"/>
      <c r="X103" s="26"/>
    </row>
    <row r="104" spans="1:24">
      <c r="A104" s="2">
        <f t="shared" si="15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14"/>
        <v>-30016</v>
      </c>
      <c r="T104" s="5"/>
      <c r="U104" s="6">
        <f t="shared" si="18"/>
        <v>-30016</v>
      </c>
      <c r="V104" s="6"/>
      <c r="W104" s="6"/>
      <c r="X104" s="26"/>
    </row>
    <row r="105" spans="1:24">
      <c r="A105" s="2">
        <f t="shared" si="15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14"/>
        <v>0</v>
      </c>
      <c r="T105" s="5"/>
      <c r="U105" s="6">
        <f t="shared" si="18"/>
        <v>0</v>
      </c>
      <c r="V105" s="6"/>
      <c r="W105" s="6"/>
      <c r="X105" s="26"/>
    </row>
    <row r="106" spans="1:24">
      <c r="A106" s="2">
        <f t="shared" si="15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14"/>
        <v>0</v>
      </c>
      <c r="T106" s="5"/>
      <c r="U106" s="6">
        <f t="shared" si="18"/>
        <v>0</v>
      </c>
      <c r="V106" s="6"/>
      <c r="W106" s="6"/>
      <c r="X106" s="26"/>
    </row>
    <row r="107" spans="1:24">
      <c r="A107" s="2">
        <f t="shared" si="15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14"/>
        <v>0</v>
      </c>
      <c r="T107" s="5"/>
      <c r="U107" s="6">
        <f t="shared" si="18"/>
        <v>0</v>
      </c>
      <c r="V107" s="6"/>
      <c r="W107" s="6"/>
      <c r="X107" s="26"/>
    </row>
    <row r="108" spans="1:24">
      <c r="A108" s="2">
        <f t="shared" si="15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14"/>
        <v>0</v>
      </c>
      <c r="T108" s="5"/>
      <c r="U108" s="6">
        <f t="shared" si="18"/>
        <v>0</v>
      </c>
      <c r="V108" s="6"/>
      <c r="W108" s="6"/>
      <c r="X108" s="26"/>
    </row>
    <row r="109" spans="1:24">
      <c r="A109" s="2">
        <f t="shared" si="15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14"/>
        <v>0</v>
      </c>
      <c r="T109" s="5"/>
      <c r="U109" s="6">
        <f t="shared" si="18"/>
        <v>0</v>
      </c>
      <c r="V109" s="6"/>
      <c r="W109" s="6"/>
      <c r="X109" s="26"/>
    </row>
    <row r="110" spans="1:24">
      <c r="A110" s="2">
        <f t="shared" si="15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14"/>
        <v>-20000</v>
      </c>
      <c r="T110" s="5"/>
      <c r="U110" s="6">
        <f t="shared" si="18"/>
        <v>-20000</v>
      </c>
      <c r="V110" s="6"/>
      <c r="W110" s="6"/>
      <c r="X110" s="26"/>
    </row>
    <row r="111" spans="1:24">
      <c r="A111" s="2">
        <f t="shared" si="15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14"/>
        <v>25437.4</v>
      </c>
      <c r="T111" s="5"/>
      <c r="U111" s="6">
        <f t="shared" si="18"/>
        <v>25437.4</v>
      </c>
      <c r="V111" s="6"/>
      <c r="W111" s="6"/>
      <c r="X111" s="26"/>
    </row>
    <row r="112" spans="1:24">
      <c r="A112" s="2">
        <f t="shared" si="15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14"/>
        <v>-646.26</v>
      </c>
      <c r="T112" s="5"/>
      <c r="U112" s="6">
        <f t="shared" si="18"/>
        <v>-646.26</v>
      </c>
      <c r="V112" s="6"/>
      <c r="W112" s="6"/>
      <c r="X112" s="26"/>
    </row>
    <row r="113" spans="1:24">
      <c r="A113" s="2">
        <f t="shared" si="15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14"/>
        <v>0</v>
      </c>
      <c r="T113" s="5"/>
      <c r="U113" s="6">
        <f t="shared" si="18"/>
        <v>0</v>
      </c>
      <c r="V113" s="6"/>
      <c r="W113" s="6"/>
      <c r="X113" s="26"/>
    </row>
    <row r="114" spans="1:24">
      <c r="A114" s="2">
        <f t="shared" si="15"/>
        <v>100</v>
      </c>
      <c r="B114" s="2"/>
      <c r="C114" s="2"/>
      <c r="D114" s="2"/>
      <c r="E114" s="50" t="s">
        <v>203</v>
      </c>
      <c r="F114" s="88">
        <f t="shared" ref="F114:R114" si="19">SUM(F95:F113)</f>
        <v>-471320.70000000036</v>
      </c>
      <c r="G114" s="88">
        <f t="shared" si="19"/>
        <v>-590312.59000000008</v>
      </c>
      <c r="H114" s="88">
        <f t="shared" si="19"/>
        <v>-567935.16</v>
      </c>
      <c r="I114" s="88">
        <f t="shared" si="19"/>
        <v>-618376.68000000005</v>
      </c>
      <c r="J114" s="88">
        <f t="shared" si="19"/>
        <v>-601938.29</v>
      </c>
      <c r="K114" s="88">
        <f t="shared" si="19"/>
        <v>-537530.97000000009</v>
      </c>
      <c r="L114" s="88">
        <f t="shared" si="19"/>
        <v>-466422.13000000006</v>
      </c>
      <c r="M114" s="88">
        <f t="shared" si="19"/>
        <v>-400026.62000000011</v>
      </c>
      <c r="N114" s="88">
        <f t="shared" si="19"/>
        <v>-318968.16000000003</v>
      </c>
      <c r="O114" s="88">
        <f t="shared" si="19"/>
        <v>-300493.41000000003</v>
      </c>
      <c r="P114" s="88">
        <f t="shared" si="19"/>
        <v>-306880.46999999997</v>
      </c>
      <c r="Q114" s="88">
        <f t="shared" si="19"/>
        <v>-334323.0900000002</v>
      </c>
      <c r="R114" s="88">
        <f t="shared" si="19"/>
        <v>-460921.83999999991</v>
      </c>
      <c r="S114" s="25">
        <f t="shared" si="14"/>
        <v>-318968.16000000003</v>
      </c>
      <c r="T114" s="5"/>
      <c r="U114" s="6"/>
      <c r="V114" s="6"/>
      <c r="W114" s="6"/>
      <c r="X114" s="26"/>
    </row>
    <row r="115" spans="1:24">
      <c r="A115" s="2">
        <f t="shared" si="15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25">
        <f t="shared" si="14"/>
        <v>0</v>
      </c>
      <c r="T115" s="5"/>
      <c r="U115" s="6"/>
      <c r="V115" s="6"/>
      <c r="W115" s="6"/>
      <c r="X115" s="26"/>
    </row>
    <row r="116" spans="1:24">
      <c r="A116" s="2">
        <f t="shared" si="15"/>
        <v>102</v>
      </c>
      <c r="B116" s="2"/>
      <c r="C116" s="2"/>
      <c r="D116" s="2"/>
      <c r="E116" s="50" t="s">
        <v>204</v>
      </c>
      <c r="F116" s="28">
        <f t="shared" ref="F116:R116" si="20">+F93+F114</f>
        <v>19844474.879999999</v>
      </c>
      <c r="G116" s="28">
        <f t="shared" si="20"/>
        <v>25394817.149999995</v>
      </c>
      <c r="H116" s="28">
        <f t="shared" si="20"/>
        <v>20922028.750000004</v>
      </c>
      <c r="I116" s="28">
        <f t="shared" si="20"/>
        <v>24412666.659999993</v>
      </c>
      <c r="J116" s="28">
        <f t="shared" si="20"/>
        <v>18789603.190000001</v>
      </c>
      <c r="K116" s="28">
        <f t="shared" si="20"/>
        <v>12799567.950000001</v>
      </c>
      <c r="L116" s="28">
        <f t="shared" si="20"/>
        <v>10743983.119999999</v>
      </c>
      <c r="M116" s="28">
        <f t="shared" si="20"/>
        <v>8529641.0700000003</v>
      </c>
      <c r="N116" s="28">
        <f t="shared" si="20"/>
        <v>9074186.5399999954</v>
      </c>
      <c r="O116" s="28">
        <f t="shared" si="20"/>
        <v>8990207.929999996</v>
      </c>
      <c r="P116" s="28">
        <f t="shared" si="20"/>
        <v>11832968.309999995</v>
      </c>
      <c r="Q116" s="28">
        <f t="shared" si="20"/>
        <v>13297357.399999999</v>
      </c>
      <c r="R116" s="28">
        <f t="shared" si="20"/>
        <v>19454771.420000002</v>
      </c>
      <c r="S116" s="25">
        <f t="shared" si="14"/>
        <v>9074186.5399999954</v>
      </c>
      <c r="T116" s="5"/>
      <c r="U116" s="6"/>
      <c r="V116" s="6"/>
      <c r="W116" s="6"/>
      <c r="X116" s="26"/>
    </row>
    <row r="117" spans="1:24">
      <c r="A117" s="2">
        <f t="shared" si="15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25">
        <f t="shared" si="14"/>
        <v>0</v>
      </c>
      <c r="T117" s="5"/>
      <c r="U117" s="6"/>
      <c r="V117" s="6"/>
      <c r="W117" s="6"/>
      <c r="X117" s="26"/>
    </row>
    <row r="118" spans="1:24">
      <c r="A118" s="2">
        <f t="shared" si="15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si="14"/>
        <v>1319282.52</v>
      </c>
      <c r="T118" s="5"/>
      <c r="U118" s="6">
        <f t="shared" ref="U118:U141" si="21">+S118</f>
        <v>1319282.52</v>
      </c>
      <c r="V118" s="6"/>
      <c r="W118" s="6"/>
      <c r="X118" s="26"/>
    </row>
    <row r="119" spans="1:24">
      <c r="A119" s="2">
        <f t="shared" si="15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14"/>
        <v>429373.2</v>
      </c>
      <c r="T119" s="5"/>
      <c r="U119" s="6">
        <f t="shared" si="21"/>
        <v>429373.2</v>
      </c>
      <c r="V119" s="6"/>
      <c r="W119" s="6"/>
      <c r="X119" s="26"/>
    </row>
    <row r="120" spans="1:24">
      <c r="A120" s="2">
        <f t="shared" si="15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14"/>
        <v>488896.92</v>
      </c>
      <c r="T120" s="5"/>
      <c r="U120" s="6">
        <f t="shared" si="21"/>
        <v>488896.92</v>
      </c>
      <c r="V120" s="6"/>
      <c r="W120" s="6"/>
      <c r="X120" s="26"/>
    </row>
    <row r="121" spans="1:24">
      <c r="A121" s="2">
        <f t="shared" si="15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14"/>
        <v>1466708.96</v>
      </c>
      <c r="T121" s="5"/>
      <c r="U121" s="6">
        <f t="shared" si="21"/>
        <v>1466708.96</v>
      </c>
      <c r="V121" s="6"/>
      <c r="W121" s="6"/>
      <c r="X121" s="26"/>
    </row>
    <row r="122" spans="1:24">
      <c r="A122" s="2">
        <f t="shared" si="15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14"/>
        <v>442767.97</v>
      </c>
      <c r="T122" s="5"/>
      <c r="U122" s="6">
        <f t="shared" si="21"/>
        <v>442767.97</v>
      </c>
      <c r="V122" s="6"/>
      <c r="W122" s="6"/>
      <c r="X122" s="26"/>
    </row>
    <row r="123" spans="1:24">
      <c r="A123" s="2">
        <f t="shared" si="15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14"/>
        <v>128332.5</v>
      </c>
      <c r="T123" s="5"/>
      <c r="U123" s="6">
        <f t="shared" si="21"/>
        <v>128332.5</v>
      </c>
      <c r="V123" s="6"/>
      <c r="W123" s="6"/>
      <c r="X123" s="26"/>
    </row>
    <row r="124" spans="1:24">
      <c r="A124" s="2">
        <f t="shared" si="15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14"/>
        <v>332856.62</v>
      </c>
      <c r="T124" s="5"/>
      <c r="U124" s="6">
        <f t="shared" si="21"/>
        <v>332856.62</v>
      </c>
      <c r="V124" s="6"/>
      <c r="W124" s="6"/>
      <c r="X124" s="26"/>
    </row>
    <row r="125" spans="1:24">
      <c r="A125" s="2">
        <f t="shared" si="15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14"/>
        <v>920988.37</v>
      </c>
      <c r="T125" s="5"/>
      <c r="U125" s="6">
        <f t="shared" si="21"/>
        <v>920988.37</v>
      </c>
      <c r="V125" s="6"/>
      <c r="W125" s="6"/>
      <c r="X125" s="26"/>
    </row>
    <row r="126" spans="1:24">
      <c r="A126" s="2">
        <f t="shared" si="15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14"/>
        <v>333621.46999999997</v>
      </c>
      <c r="T126" s="5"/>
      <c r="U126" s="6">
        <f t="shared" si="21"/>
        <v>333621.46999999997</v>
      </c>
      <c r="V126" s="6"/>
      <c r="W126" s="6"/>
      <c r="X126" s="26"/>
    </row>
    <row r="127" spans="1:24">
      <c r="A127" s="2">
        <f t="shared" si="15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14"/>
        <v>406154.61</v>
      </c>
      <c r="T127" s="5"/>
      <c r="U127" s="6">
        <f t="shared" si="21"/>
        <v>406154.61</v>
      </c>
      <c r="V127" s="6"/>
      <c r="W127" s="6"/>
      <c r="X127" s="26"/>
    </row>
    <row r="128" spans="1:24">
      <c r="A128" s="2">
        <f t="shared" si="15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14"/>
        <v>2668.92</v>
      </c>
      <c r="T128" s="5"/>
      <c r="U128" s="6">
        <f t="shared" si="21"/>
        <v>2668.92</v>
      </c>
      <c r="V128" s="6"/>
      <c r="W128" s="6"/>
      <c r="X128" s="26"/>
    </row>
    <row r="129" spans="1:24">
      <c r="A129" s="2">
        <f t="shared" si="15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14"/>
        <v>305596.7</v>
      </c>
      <c r="T129" s="5"/>
      <c r="U129" s="6">
        <f t="shared" si="21"/>
        <v>305596.7</v>
      </c>
      <c r="V129" s="6"/>
      <c r="W129" s="6"/>
      <c r="X129" s="26"/>
    </row>
    <row r="130" spans="1:24">
      <c r="A130" s="2">
        <f t="shared" si="15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14"/>
        <v>244013.76</v>
      </c>
      <c r="T130" s="5"/>
      <c r="U130" s="6">
        <f t="shared" si="21"/>
        <v>244013.76</v>
      </c>
      <c r="V130" s="6"/>
      <c r="W130" s="6"/>
      <c r="X130" s="26"/>
    </row>
    <row r="131" spans="1:24">
      <c r="A131" s="2">
        <f t="shared" si="15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14"/>
        <v>145445.68</v>
      </c>
      <c r="T131" s="5"/>
      <c r="U131" s="6">
        <f t="shared" si="21"/>
        <v>145445.68</v>
      </c>
      <c r="V131" s="6"/>
      <c r="W131" s="6"/>
      <c r="X131" s="26"/>
    </row>
    <row r="132" spans="1:24">
      <c r="A132" s="2">
        <f t="shared" si="15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14"/>
        <v>76847.039999999994</v>
      </c>
      <c r="T132" s="5"/>
      <c r="U132" s="6">
        <f t="shared" si="21"/>
        <v>76847.039999999994</v>
      </c>
      <c r="V132" s="6"/>
      <c r="W132" s="6"/>
      <c r="X132" s="26"/>
    </row>
    <row r="133" spans="1:24">
      <c r="A133" s="2">
        <f t="shared" si="15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14"/>
        <v>205986.73</v>
      </c>
      <c r="T133" s="5"/>
      <c r="U133" s="6">
        <f t="shared" si="21"/>
        <v>205986.73</v>
      </c>
      <c r="V133" s="6"/>
      <c r="W133" s="6"/>
      <c r="X133" s="26"/>
    </row>
    <row r="134" spans="1:24">
      <c r="A134" s="2">
        <f t="shared" si="15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14"/>
        <v>57.5</v>
      </c>
      <c r="T134" s="5"/>
      <c r="U134" s="6">
        <f t="shared" si="21"/>
        <v>57.5</v>
      </c>
      <c r="V134" s="6"/>
      <c r="W134" s="6"/>
      <c r="X134" s="26"/>
    </row>
    <row r="135" spans="1:24">
      <c r="A135" s="2">
        <f t="shared" si="15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14"/>
        <v>293322.5</v>
      </c>
      <c r="T135" s="5"/>
      <c r="U135" s="6">
        <f t="shared" si="21"/>
        <v>293322.5</v>
      </c>
      <c r="V135" s="6"/>
      <c r="W135" s="6"/>
      <c r="X135" s="26"/>
    </row>
    <row r="136" spans="1:24">
      <c r="A136" s="2">
        <f t="shared" si="15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14"/>
        <v>56540.59</v>
      </c>
      <c r="T136" s="5"/>
      <c r="U136" s="6">
        <f t="shared" si="21"/>
        <v>56540.59</v>
      </c>
      <c r="V136" s="6"/>
      <c r="W136" s="6"/>
      <c r="X136" s="26"/>
    </row>
    <row r="137" spans="1:24">
      <c r="A137" s="2">
        <f t="shared" si="15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14"/>
        <v>74.27</v>
      </c>
      <c r="T137" s="5"/>
      <c r="U137" s="6">
        <f t="shared" si="21"/>
        <v>74.27</v>
      </c>
      <c r="V137" s="6"/>
      <c r="W137" s="6"/>
      <c r="X137" s="26"/>
    </row>
    <row r="138" spans="1:24">
      <c r="A138" s="2">
        <f t="shared" si="15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14"/>
        <v>16527.71</v>
      </c>
      <c r="T138" s="5"/>
      <c r="U138" s="6">
        <f t="shared" si="21"/>
        <v>16527.71</v>
      </c>
      <c r="V138" s="6"/>
      <c r="W138" s="6"/>
      <c r="X138" s="26"/>
    </row>
    <row r="139" spans="1:24">
      <c r="A139" s="2">
        <f t="shared" si="15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14"/>
        <v>414354.45</v>
      </c>
      <c r="T139" s="5"/>
      <c r="U139" s="6">
        <f t="shared" si="21"/>
        <v>414354.45</v>
      </c>
      <c r="V139" s="6"/>
      <c r="W139" s="6"/>
      <c r="X139" s="26"/>
    </row>
    <row r="140" spans="1:24">
      <c r="A140" s="2">
        <f t="shared" si="15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14"/>
        <v>174000.83</v>
      </c>
      <c r="T140" s="5"/>
      <c r="U140" s="6">
        <f t="shared" si="21"/>
        <v>174000.83</v>
      </c>
      <c r="V140" s="6"/>
      <c r="W140" s="6"/>
      <c r="X140" s="26"/>
    </row>
    <row r="141" spans="1:24">
      <c r="A141" s="2">
        <f t="shared" si="15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14"/>
        <v>2094414.04</v>
      </c>
      <c r="T141" s="5"/>
      <c r="U141" s="6">
        <f t="shared" si="21"/>
        <v>2094414.04</v>
      </c>
      <c r="V141" s="6"/>
      <c r="W141" s="6"/>
      <c r="X141" s="26"/>
    </row>
    <row r="142" spans="1:24">
      <c r="A142" s="2">
        <f t="shared" si="15"/>
        <v>128</v>
      </c>
      <c r="B142" s="2"/>
      <c r="C142" s="2"/>
      <c r="D142" s="2"/>
      <c r="E142" s="23" t="s">
        <v>254</v>
      </c>
      <c r="F142" s="28">
        <f t="shared" ref="F142:R142" si="22">SUM(F118:F141)</f>
        <v>10844838.52</v>
      </c>
      <c r="G142" s="28">
        <f t="shared" si="22"/>
        <v>10579524.560000001</v>
      </c>
      <c r="H142" s="28">
        <f t="shared" si="22"/>
        <v>10061813</v>
      </c>
      <c r="I142" s="28">
        <f t="shared" si="22"/>
        <v>9981885.1100000013</v>
      </c>
      <c r="J142" s="28">
        <f t="shared" si="22"/>
        <v>9823194.4800000004</v>
      </c>
      <c r="K142" s="28">
        <f t="shared" si="22"/>
        <v>10276143.370000001</v>
      </c>
      <c r="L142" s="28">
        <f t="shared" si="22"/>
        <v>8649998.0800000001</v>
      </c>
      <c r="M142" s="28">
        <f t="shared" si="22"/>
        <v>9797598.3900000006</v>
      </c>
      <c r="N142" s="28">
        <f t="shared" si="22"/>
        <v>10298833.859999999</v>
      </c>
      <c r="O142" s="28">
        <f t="shared" si="22"/>
        <v>11141776.509999998</v>
      </c>
      <c r="P142" s="28">
        <f t="shared" si="22"/>
        <v>9799091.4800000004</v>
      </c>
      <c r="Q142" s="28">
        <f t="shared" si="22"/>
        <v>10064449.860000001</v>
      </c>
      <c r="R142" s="28">
        <f t="shared" si="22"/>
        <v>8031490.5800000001</v>
      </c>
      <c r="S142" s="25">
        <f t="shared" si="14"/>
        <v>10298833.859999999</v>
      </c>
      <c r="T142" s="5"/>
      <c r="U142" s="6"/>
      <c r="V142" s="6"/>
      <c r="W142" s="6"/>
      <c r="X142" s="26"/>
    </row>
    <row r="143" spans="1:24">
      <c r="A143" s="2">
        <f t="shared" si="15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25">
        <f t="shared" si="14"/>
        <v>0</v>
      </c>
      <c r="T143" s="5"/>
      <c r="U143" s="6"/>
      <c r="V143" s="6"/>
      <c r="W143" s="6"/>
      <c r="X143" s="26"/>
    </row>
    <row r="144" spans="1:24">
      <c r="A144" s="2">
        <f t="shared" si="15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207" si="23">+N144</f>
        <v>406816.57</v>
      </c>
      <c r="T144" s="5"/>
      <c r="U144" s="6">
        <f t="shared" ref="U144:U159" si="24">+S144</f>
        <v>406816.57</v>
      </c>
      <c r="V144" s="6"/>
      <c r="W144" s="6"/>
      <c r="X144" s="26"/>
    </row>
    <row r="145" spans="1:24">
      <c r="A145" s="2">
        <f t="shared" ref="A145:A208" si="25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3"/>
        <v>0</v>
      </c>
      <c r="T145" s="5"/>
      <c r="U145" s="6">
        <f t="shared" si="24"/>
        <v>0</v>
      </c>
      <c r="V145" s="6"/>
      <c r="W145" s="6"/>
      <c r="X145" s="26"/>
    </row>
    <row r="146" spans="1:24">
      <c r="A146" s="2">
        <f t="shared" si="25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3"/>
        <v>0</v>
      </c>
      <c r="T146" s="5"/>
      <c r="U146" s="6">
        <f t="shared" si="24"/>
        <v>0</v>
      </c>
      <c r="V146" s="6"/>
      <c r="W146" s="6"/>
      <c r="X146" s="26"/>
    </row>
    <row r="147" spans="1:24">
      <c r="A147" s="2">
        <f t="shared" si="25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3"/>
        <v>0</v>
      </c>
      <c r="T147" s="5"/>
      <c r="U147" s="6">
        <f t="shared" si="24"/>
        <v>0</v>
      </c>
      <c r="V147" s="6"/>
      <c r="W147" s="6"/>
      <c r="X147" s="26"/>
    </row>
    <row r="148" spans="1:24">
      <c r="A148" s="2">
        <f t="shared" si="25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3"/>
        <v>2308285.12</v>
      </c>
      <c r="T148" s="5"/>
      <c r="U148" s="6">
        <f t="shared" si="24"/>
        <v>2308285.12</v>
      </c>
      <c r="V148" s="6"/>
      <c r="W148" s="6"/>
      <c r="X148" s="26"/>
    </row>
    <row r="149" spans="1:24">
      <c r="A149" s="2">
        <f t="shared" si="25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3"/>
        <v>0</v>
      </c>
      <c r="T149" s="5"/>
      <c r="U149" s="6">
        <f t="shared" si="24"/>
        <v>0</v>
      </c>
      <c r="V149" s="6"/>
      <c r="W149" s="6"/>
      <c r="X149" s="26"/>
    </row>
    <row r="150" spans="1:24">
      <c r="A150" s="2">
        <f t="shared" si="25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3"/>
        <v>0</v>
      </c>
      <c r="T150" s="5"/>
      <c r="U150" s="6">
        <f t="shared" si="24"/>
        <v>0</v>
      </c>
      <c r="V150" s="6"/>
      <c r="W150" s="6"/>
      <c r="X150" s="26"/>
    </row>
    <row r="151" spans="1:24">
      <c r="A151" s="2">
        <f t="shared" si="25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3"/>
        <v>0</v>
      </c>
      <c r="T151" s="5"/>
      <c r="U151" s="6">
        <f t="shared" si="24"/>
        <v>0</v>
      </c>
      <c r="V151" s="6"/>
      <c r="W151" s="6"/>
      <c r="X151" s="26"/>
    </row>
    <row r="152" spans="1:24">
      <c r="A152" s="2">
        <f t="shared" si="25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3"/>
        <v>64302.080000000002</v>
      </c>
      <c r="T152" s="5"/>
      <c r="U152" s="6">
        <f t="shared" si="24"/>
        <v>64302.080000000002</v>
      </c>
      <c r="V152" s="6"/>
      <c r="W152" s="6"/>
      <c r="X152" s="26"/>
    </row>
    <row r="153" spans="1:24">
      <c r="A153" s="2">
        <f t="shared" si="25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3"/>
        <v>62078.22</v>
      </c>
      <c r="T153" s="5"/>
      <c r="U153" s="6">
        <f t="shared" si="24"/>
        <v>62078.22</v>
      </c>
      <c r="V153" s="6"/>
      <c r="W153" s="6"/>
      <c r="X153" s="26"/>
    </row>
    <row r="154" spans="1:24">
      <c r="A154" s="2">
        <f t="shared" si="25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3"/>
        <v>0</v>
      </c>
      <c r="T154" s="5"/>
      <c r="U154" s="6">
        <f t="shared" si="24"/>
        <v>0</v>
      </c>
      <c r="V154" s="6"/>
      <c r="W154" s="6"/>
      <c r="X154" s="26"/>
    </row>
    <row r="155" spans="1:24">
      <c r="A155" s="2">
        <f t="shared" si="25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3"/>
        <v>0</v>
      </c>
      <c r="T155" s="5"/>
      <c r="U155" s="6">
        <f t="shared" si="24"/>
        <v>0</v>
      </c>
      <c r="V155" s="6"/>
      <c r="W155" s="6"/>
      <c r="X155" s="26"/>
    </row>
    <row r="156" spans="1:24">
      <c r="A156" s="2">
        <f t="shared" si="25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3"/>
        <v>0</v>
      </c>
      <c r="T156" s="5"/>
      <c r="U156" s="6">
        <f t="shared" si="24"/>
        <v>0</v>
      </c>
      <c r="V156" s="6"/>
      <c r="W156" s="6"/>
      <c r="X156" s="26"/>
    </row>
    <row r="157" spans="1:24">
      <c r="A157" s="2">
        <f t="shared" si="25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3"/>
        <v>0</v>
      </c>
      <c r="T157" s="5"/>
      <c r="U157" s="6">
        <f t="shared" si="24"/>
        <v>0</v>
      </c>
      <c r="V157" s="6"/>
      <c r="W157" s="6"/>
      <c r="X157" s="26"/>
    </row>
    <row r="158" spans="1:24">
      <c r="A158" s="2">
        <f t="shared" si="25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3"/>
        <v>0</v>
      </c>
      <c r="T158" s="5"/>
      <c r="U158" s="6">
        <f t="shared" si="24"/>
        <v>0</v>
      </c>
      <c r="V158" s="6"/>
      <c r="W158" s="6"/>
      <c r="X158" s="26"/>
    </row>
    <row r="159" spans="1:24">
      <c r="A159" s="2">
        <f t="shared" si="25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3"/>
        <v>0</v>
      </c>
      <c r="T159" s="5"/>
      <c r="U159" s="6">
        <f t="shared" si="24"/>
        <v>0</v>
      </c>
      <c r="V159" s="6"/>
      <c r="W159" s="6"/>
      <c r="X159" s="26"/>
    </row>
    <row r="160" spans="1:24">
      <c r="A160" s="2">
        <f t="shared" si="25"/>
        <v>146</v>
      </c>
      <c r="B160" s="2"/>
      <c r="C160" s="2"/>
      <c r="D160" s="2"/>
      <c r="E160" s="23" t="s">
        <v>284</v>
      </c>
      <c r="F160" s="28">
        <f t="shared" ref="F160:R160" si="26">SUM(F144:F159)</f>
        <v>3305687.93</v>
      </c>
      <c r="G160" s="28">
        <f t="shared" si="26"/>
        <v>4854283.8</v>
      </c>
      <c r="H160" s="28">
        <f t="shared" si="26"/>
        <v>2344314.3099999996</v>
      </c>
      <c r="I160" s="28">
        <f t="shared" si="26"/>
        <v>1829838.24</v>
      </c>
      <c r="J160" s="28">
        <f t="shared" si="26"/>
        <v>1685381.63</v>
      </c>
      <c r="K160" s="28">
        <f t="shared" si="26"/>
        <v>1911928.78</v>
      </c>
      <c r="L160" s="28">
        <f t="shared" si="26"/>
        <v>2032371.52</v>
      </c>
      <c r="M160" s="28">
        <f t="shared" si="26"/>
        <v>2299934.65</v>
      </c>
      <c r="N160" s="28">
        <f t="shared" si="26"/>
        <v>2841481.99</v>
      </c>
      <c r="O160" s="28">
        <f t="shared" si="26"/>
        <v>3602679.06</v>
      </c>
      <c r="P160" s="28">
        <f t="shared" si="26"/>
        <v>3207207.61</v>
      </c>
      <c r="Q160" s="28">
        <f t="shared" si="26"/>
        <v>11227914.029999999</v>
      </c>
      <c r="R160" s="28">
        <f t="shared" si="26"/>
        <v>15502937.680000003</v>
      </c>
      <c r="S160" s="25">
        <f t="shared" si="23"/>
        <v>2841481.99</v>
      </c>
      <c r="T160" s="5"/>
      <c r="U160" s="6"/>
      <c r="V160" s="6"/>
      <c r="W160" s="6"/>
      <c r="X160" s="26"/>
    </row>
    <row r="161" spans="1:24">
      <c r="A161" s="2">
        <f t="shared" si="25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25">
        <f t="shared" si="23"/>
        <v>0</v>
      </c>
      <c r="T161" s="5"/>
      <c r="U161" s="6"/>
      <c r="V161" s="6"/>
      <c r="W161" s="6"/>
      <c r="X161" s="26"/>
    </row>
    <row r="162" spans="1:24">
      <c r="A162" s="2">
        <f t="shared" si="25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si="23"/>
        <v>295167.88</v>
      </c>
      <c r="T162" s="5"/>
      <c r="U162" s="6">
        <f t="shared" ref="U162:U171" si="27">+S162</f>
        <v>295167.88</v>
      </c>
      <c r="V162" s="6"/>
      <c r="W162" s="6"/>
      <c r="X162" s="26"/>
    </row>
    <row r="163" spans="1:24">
      <c r="A163" s="2">
        <f t="shared" si="25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23"/>
        <v>849822.63999999897</v>
      </c>
      <c r="T163" s="5"/>
      <c r="U163" s="6">
        <f t="shared" si="27"/>
        <v>849822.63999999897</v>
      </c>
      <c r="V163" s="6"/>
      <c r="W163" s="6"/>
      <c r="X163" s="26"/>
    </row>
    <row r="164" spans="1:24">
      <c r="A164" s="2">
        <f t="shared" si="25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23"/>
        <v>225728.08</v>
      </c>
      <c r="T164" s="5"/>
      <c r="U164" s="6">
        <f t="shared" si="27"/>
        <v>225728.08</v>
      </c>
      <c r="V164" s="6"/>
      <c r="W164" s="6"/>
      <c r="X164" s="26"/>
    </row>
    <row r="165" spans="1:24">
      <c r="A165" s="2">
        <f t="shared" si="25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23"/>
        <v>916788.11999999895</v>
      </c>
      <c r="T165" s="5"/>
      <c r="U165" s="6">
        <f t="shared" si="27"/>
        <v>916788.11999999895</v>
      </c>
      <c r="V165" s="6"/>
      <c r="W165" s="6"/>
      <c r="X165" s="26"/>
    </row>
    <row r="166" spans="1:24">
      <c r="A166" s="2">
        <f t="shared" si="25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23"/>
        <v>60851.040000000001</v>
      </c>
      <c r="T166" s="5"/>
      <c r="U166" s="6">
        <f t="shared" si="27"/>
        <v>60851.040000000001</v>
      </c>
      <c r="V166" s="6"/>
      <c r="W166" s="6"/>
      <c r="X166" s="26"/>
    </row>
    <row r="167" spans="1:24">
      <c r="A167" s="2">
        <f t="shared" si="25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23"/>
        <v>54560.23</v>
      </c>
      <c r="T167" s="5"/>
      <c r="U167" s="6">
        <f t="shared" si="27"/>
        <v>54560.23</v>
      </c>
      <c r="V167" s="6"/>
      <c r="W167" s="6"/>
      <c r="X167" s="26"/>
    </row>
    <row r="168" spans="1:24">
      <c r="A168" s="2">
        <f t="shared" si="25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23"/>
        <v>214807.84</v>
      </c>
      <c r="T168" s="5"/>
      <c r="U168" s="6">
        <f t="shared" si="27"/>
        <v>214807.84</v>
      </c>
      <c r="V168" s="6"/>
      <c r="W168" s="6"/>
      <c r="X168" s="26"/>
    </row>
    <row r="169" spans="1:24">
      <c r="A169" s="2">
        <f t="shared" si="25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23"/>
        <v>1162851.3700000001</v>
      </c>
      <c r="T169" s="5"/>
      <c r="U169" s="6">
        <f t="shared" si="27"/>
        <v>1162851.3700000001</v>
      </c>
      <c r="V169" s="6"/>
      <c r="W169" s="6"/>
      <c r="X169" s="26"/>
    </row>
    <row r="170" spans="1:24">
      <c r="A170" s="2">
        <f t="shared" si="25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23"/>
        <v>130661.24</v>
      </c>
      <c r="T170" s="5"/>
      <c r="U170" s="6">
        <f t="shared" si="27"/>
        <v>130661.24</v>
      </c>
      <c r="V170" s="6"/>
      <c r="W170" s="6"/>
      <c r="X170" s="26"/>
    </row>
    <row r="171" spans="1:24">
      <c r="A171" s="2">
        <f t="shared" si="25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23"/>
        <v>737193.48</v>
      </c>
      <c r="T171" s="5"/>
      <c r="U171" s="6">
        <f t="shared" si="27"/>
        <v>737193.48</v>
      </c>
      <c r="V171" s="6"/>
      <c r="W171" s="6"/>
      <c r="X171" s="26"/>
    </row>
    <row r="172" spans="1:24">
      <c r="A172" s="2">
        <f t="shared" si="25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28">SUM(G162:G171)</f>
        <v>25017928.960000001</v>
      </c>
      <c r="H172" s="28">
        <f t="shared" si="28"/>
        <v>28570198.540000003</v>
      </c>
      <c r="I172" s="28">
        <f t="shared" si="28"/>
        <v>20493505.819999997</v>
      </c>
      <c r="J172" s="28">
        <f t="shared" si="28"/>
        <v>14378423.840000002</v>
      </c>
      <c r="K172" s="28">
        <f t="shared" si="28"/>
        <v>8220957.1800000016</v>
      </c>
      <c r="L172" s="28">
        <f t="shared" si="28"/>
        <v>7615163.4799999995</v>
      </c>
      <c r="M172" s="28">
        <f t="shared" si="28"/>
        <v>7551240.4000000004</v>
      </c>
      <c r="N172" s="28">
        <f t="shared" si="28"/>
        <v>4648431.9199999981</v>
      </c>
      <c r="O172" s="28">
        <f t="shared" si="28"/>
        <v>6657008.5300000003</v>
      </c>
      <c r="P172" s="28">
        <f t="shared" si="28"/>
        <v>11935667.9</v>
      </c>
      <c r="Q172" s="28">
        <f t="shared" si="28"/>
        <v>21169873.839999996</v>
      </c>
      <c r="R172" s="28">
        <f t="shared" si="28"/>
        <v>25164949.820000004</v>
      </c>
      <c r="S172" s="25">
        <f t="shared" si="23"/>
        <v>4648431.9199999981</v>
      </c>
      <c r="T172" s="5"/>
      <c r="U172" s="6"/>
      <c r="V172" s="6"/>
      <c r="W172" s="6"/>
      <c r="X172" s="26"/>
    </row>
    <row r="173" spans="1:24">
      <c r="A173" s="2">
        <f t="shared" si="25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25">
        <f t="shared" si="23"/>
        <v>0</v>
      </c>
      <c r="T173" s="5"/>
      <c r="U173" s="6"/>
      <c r="V173" s="6"/>
      <c r="W173" s="6"/>
      <c r="X173" s="26"/>
    </row>
    <row r="174" spans="1:24">
      <c r="A174" s="2">
        <f t="shared" si="25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si="23"/>
        <v>-88147.520000000004</v>
      </c>
      <c r="T174" s="5"/>
      <c r="U174" s="6"/>
      <c r="V174" s="6"/>
      <c r="W174" s="6"/>
      <c r="X174" s="83">
        <f>+S174</f>
        <v>-88147.520000000004</v>
      </c>
    </row>
    <row r="175" spans="1:24">
      <c r="A175" s="2">
        <f t="shared" si="25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23"/>
        <v>-334272.25</v>
      </c>
      <c r="T175" s="5"/>
      <c r="U175" s="6"/>
      <c r="V175" s="6"/>
      <c r="W175" s="6"/>
      <c r="X175" s="83">
        <f>+S175</f>
        <v>-334272.25</v>
      </c>
    </row>
    <row r="176" spans="1:24">
      <c r="A176" s="2">
        <f t="shared" si="25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23"/>
        <v>686548.36</v>
      </c>
      <c r="T176" s="5"/>
      <c r="U176" s="6"/>
      <c r="V176" s="6"/>
      <c r="W176" s="6"/>
      <c r="X176" s="83">
        <f>+S176</f>
        <v>686548.36</v>
      </c>
    </row>
    <row r="177" spans="1:24">
      <c r="A177" s="2">
        <f t="shared" si="25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23"/>
        <v>2056160.02</v>
      </c>
      <c r="T177" s="5"/>
      <c r="U177" s="6"/>
      <c r="V177" s="6"/>
      <c r="W177" s="6"/>
      <c r="X177" s="83">
        <f>+S177</f>
        <v>2056160.02</v>
      </c>
    </row>
    <row r="178" spans="1:24">
      <c r="A178" s="2">
        <f t="shared" si="25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23"/>
        <v>11617547.18</v>
      </c>
      <c r="T178" s="5"/>
      <c r="U178" s="6">
        <f>+S178</f>
        <v>11617547.18</v>
      </c>
      <c r="V178" s="6"/>
      <c r="W178" s="6"/>
      <c r="X178" s="83"/>
    </row>
    <row r="179" spans="1:24">
      <c r="A179" s="2">
        <f t="shared" si="25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23"/>
        <v>1511238.18</v>
      </c>
      <c r="T179" s="5"/>
      <c r="U179" s="6">
        <f>+S179</f>
        <v>1511238.18</v>
      </c>
      <c r="V179" s="6"/>
      <c r="W179" s="6"/>
      <c r="X179" s="83"/>
    </row>
    <row r="180" spans="1:24">
      <c r="A180" s="2">
        <f t="shared" si="25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23"/>
        <v>-7715.2</v>
      </c>
      <c r="T180" s="5"/>
      <c r="U180" s="6"/>
      <c r="V180" s="6"/>
      <c r="W180" s="6"/>
      <c r="X180" s="83">
        <f>+S180</f>
        <v>-7715.2</v>
      </c>
    </row>
    <row r="181" spans="1:24">
      <c r="A181" s="2">
        <f t="shared" si="25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23"/>
        <v>2669.58</v>
      </c>
      <c r="T181" s="5"/>
      <c r="U181" s="6"/>
      <c r="V181" s="6"/>
      <c r="W181" s="6"/>
      <c r="X181" s="83">
        <f>+S181</f>
        <v>2669.58</v>
      </c>
    </row>
    <row r="182" spans="1:24">
      <c r="A182" s="2">
        <f t="shared" si="25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23"/>
        <v>60090.8</v>
      </c>
      <c r="T182" s="5"/>
      <c r="U182" s="6"/>
      <c r="V182" s="6"/>
      <c r="W182" s="6"/>
      <c r="X182" s="83">
        <f>+S182</f>
        <v>60090.8</v>
      </c>
    </row>
    <row r="183" spans="1:24">
      <c r="A183" s="2">
        <f t="shared" si="25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23"/>
        <v>-2669.58</v>
      </c>
      <c r="T183" s="5"/>
      <c r="U183" s="6"/>
      <c r="V183" s="6"/>
      <c r="W183" s="6"/>
      <c r="X183" s="83">
        <f>+S183</f>
        <v>-2669.58</v>
      </c>
    </row>
    <row r="184" spans="1:24">
      <c r="A184" s="2">
        <f t="shared" si="25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23"/>
        <v>179967.39</v>
      </c>
      <c r="T184" s="5"/>
      <c r="U184" s="6"/>
      <c r="V184" s="6"/>
      <c r="W184" s="6"/>
      <c r="X184" s="83">
        <f>+S184</f>
        <v>179967.39</v>
      </c>
    </row>
    <row r="185" spans="1:24">
      <c r="A185" s="2">
        <f t="shared" si="25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23"/>
        <v>1016837.09</v>
      </c>
      <c r="T185" s="5"/>
      <c r="U185" s="6">
        <f>+S185</f>
        <v>1016837.09</v>
      </c>
      <c r="V185" s="6"/>
      <c r="W185" s="6"/>
      <c r="X185" s="83"/>
    </row>
    <row r="186" spans="1:24">
      <c r="A186" s="2">
        <f t="shared" si="25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23"/>
        <v>132272.57999999999</v>
      </c>
      <c r="T186" s="5"/>
      <c r="U186" s="6">
        <f>+S186</f>
        <v>132272.57999999999</v>
      </c>
      <c r="V186" s="6"/>
      <c r="W186" s="6"/>
      <c r="X186" s="83"/>
    </row>
    <row r="187" spans="1:24">
      <c r="A187" s="2">
        <f t="shared" si="25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23"/>
        <v>76347.78</v>
      </c>
      <c r="T187" s="5"/>
      <c r="U187" s="6"/>
      <c r="V187" s="6"/>
      <c r="W187" s="6"/>
      <c r="X187" s="83">
        <f>+S187</f>
        <v>76347.78</v>
      </c>
    </row>
    <row r="188" spans="1:24">
      <c r="A188" s="2">
        <f t="shared" si="25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23"/>
        <v>257924.46</v>
      </c>
      <c r="T188" s="5"/>
      <c r="U188" s="6"/>
      <c r="V188" s="6"/>
      <c r="W188" s="6"/>
      <c r="X188" s="83">
        <f>+S188</f>
        <v>257924.46</v>
      </c>
    </row>
    <row r="189" spans="1:24">
      <c r="A189" s="2">
        <f t="shared" si="25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23"/>
        <v>0</v>
      </c>
      <c r="T189" s="5"/>
      <c r="U189" s="6">
        <f>+S189</f>
        <v>0</v>
      </c>
      <c r="V189" s="6"/>
      <c r="W189" s="6"/>
      <c r="X189" s="26"/>
    </row>
    <row r="190" spans="1:24">
      <c r="A190" s="2">
        <f t="shared" si="25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23"/>
        <v>0</v>
      </c>
      <c r="T190" s="5"/>
      <c r="U190" s="6"/>
      <c r="V190" s="6"/>
      <c r="W190" s="6"/>
      <c r="X190" s="26">
        <f>+S190</f>
        <v>0</v>
      </c>
    </row>
    <row r="191" spans="1:24">
      <c r="A191" s="2">
        <f t="shared" si="25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23"/>
        <v>5871938.7599999998</v>
      </c>
      <c r="T191" s="5"/>
      <c r="U191" s="6"/>
      <c r="V191" s="6"/>
      <c r="W191" s="6"/>
      <c r="X191" s="26">
        <f>+S191</f>
        <v>5871938.7599999998</v>
      </c>
    </row>
    <row r="192" spans="1:24">
      <c r="A192" s="2">
        <f t="shared" si="25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23"/>
        <v>0</v>
      </c>
      <c r="T192" s="5"/>
      <c r="U192" s="6"/>
      <c r="V192" s="6"/>
      <c r="W192" s="6"/>
      <c r="X192" s="26"/>
    </row>
    <row r="193" spans="1:24">
      <c r="A193" s="2">
        <f t="shared" si="25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23"/>
        <v>60701.41</v>
      </c>
      <c r="T193" s="5"/>
      <c r="U193" s="6"/>
      <c r="V193" s="6"/>
      <c r="W193" s="6">
        <f>+S193</f>
        <v>60701.41</v>
      </c>
      <c r="X193" s="26"/>
    </row>
    <row r="194" spans="1:24">
      <c r="A194" s="2">
        <f t="shared" si="25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23"/>
        <v>52868.22</v>
      </c>
      <c r="T194" s="5"/>
      <c r="U194" s="6"/>
      <c r="V194" s="6"/>
      <c r="W194" s="6">
        <f t="shared" ref="W194:W205" si="29">+S194</f>
        <v>52868.22</v>
      </c>
      <c r="X194" s="26"/>
    </row>
    <row r="195" spans="1:24">
      <c r="A195" s="2">
        <f t="shared" si="25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23"/>
        <v>871767.97</v>
      </c>
      <c r="T195" s="5"/>
      <c r="U195" s="6"/>
      <c r="V195" s="6"/>
      <c r="W195" s="6">
        <f t="shared" si="29"/>
        <v>871767.97</v>
      </c>
      <c r="X195" s="26"/>
    </row>
    <row r="196" spans="1:24">
      <c r="A196" s="2">
        <f t="shared" si="25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23"/>
        <v>30688.720000000001</v>
      </c>
      <c r="T196" s="5"/>
      <c r="U196" s="6"/>
      <c r="V196" s="6"/>
      <c r="W196" s="6">
        <f t="shared" si="29"/>
        <v>30688.720000000001</v>
      </c>
      <c r="X196" s="26"/>
    </row>
    <row r="197" spans="1:24">
      <c r="A197" s="2">
        <f t="shared" si="25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23"/>
        <v>143795.07999999999</v>
      </c>
      <c r="T197" s="5"/>
      <c r="U197" s="6"/>
      <c r="V197" s="6"/>
      <c r="W197" s="6">
        <f t="shared" si="29"/>
        <v>143795.07999999999</v>
      </c>
      <c r="X197" s="26"/>
    </row>
    <row r="198" spans="1:24">
      <c r="A198" s="2">
        <f t="shared" si="25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23"/>
        <v>87039.27</v>
      </c>
      <c r="T198" s="5"/>
      <c r="U198" s="6"/>
      <c r="V198" s="6"/>
      <c r="W198" s="6">
        <f t="shared" si="29"/>
        <v>87039.27</v>
      </c>
      <c r="X198" s="26"/>
    </row>
    <row r="199" spans="1:24">
      <c r="A199" s="2">
        <f t="shared" si="25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23"/>
        <v>99833.210000000094</v>
      </c>
      <c r="T199" s="5"/>
      <c r="U199" s="6"/>
      <c r="V199" s="6"/>
      <c r="W199" s="6">
        <f t="shared" si="29"/>
        <v>99833.210000000094</v>
      </c>
      <c r="X199" s="26"/>
    </row>
    <row r="200" spans="1:24">
      <c r="A200" s="2">
        <f t="shared" si="25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23"/>
        <v>125066.03</v>
      </c>
      <c r="T200" s="5"/>
      <c r="U200" s="6"/>
      <c r="V200" s="6"/>
      <c r="W200" s="6">
        <f t="shared" si="29"/>
        <v>125066.03</v>
      </c>
      <c r="X200" s="26"/>
    </row>
    <row r="201" spans="1:24">
      <c r="A201" s="2">
        <f t="shared" si="25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23"/>
        <v>54474.8</v>
      </c>
      <c r="T201" s="5"/>
      <c r="U201" s="6"/>
      <c r="V201" s="6"/>
      <c r="W201" s="6">
        <f t="shared" si="29"/>
        <v>54474.8</v>
      </c>
      <c r="X201" s="26"/>
    </row>
    <row r="202" spans="1:24">
      <c r="A202" s="2">
        <f t="shared" si="25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23"/>
        <v>55249.54</v>
      </c>
      <c r="T202" s="5"/>
      <c r="U202" s="6"/>
      <c r="V202" s="6"/>
      <c r="W202" s="6">
        <f t="shared" si="29"/>
        <v>55249.54</v>
      </c>
      <c r="X202" s="26"/>
    </row>
    <row r="203" spans="1:24">
      <c r="A203" s="2">
        <f t="shared" si="25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23"/>
        <v>54821.78</v>
      </c>
      <c r="T203" s="5"/>
      <c r="U203" s="6"/>
      <c r="V203" s="6"/>
      <c r="W203" s="6">
        <f t="shared" si="29"/>
        <v>54821.78</v>
      </c>
      <c r="X203" s="26"/>
    </row>
    <row r="204" spans="1:24">
      <c r="A204" s="2">
        <f t="shared" si="25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23"/>
        <v>55504.14</v>
      </c>
      <c r="T204" s="5"/>
      <c r="U204" s="6"/>
      <c r="V204" s="6"/>
      <c r="W204" s="6">
        <f t="shared" si="29"/>
        <v>55504.14</v>
      </c>
      <c r="X204" s="26"/>
    </row>
    <row r="205" spans="1:24">
      <c r="A205" s="2">
        <f t="shared" si="25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23"/>
        <v>-1566744.14</v>
      </c>
      <c r="T205" s="5"/>
      <c r="U205" s="6"/>
      <c r="V205" s="6"/>
      <c r="W205" s="6">
        <f t="shared" si="29"/>
        <v>-1566744.14</v>
      </c>
      <c r="X205" s="26"/>
    </row>
    <row r="206" spans="1:24">
      <c r="A206" s="2">
        <f t="shared" si="25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R206" si="30">SUM(G193:G205)</f>
        <v>171143.0399999998</v>
      </c>
      <c r="H206" s="24">
        <f t="shared" si="30"/>
        <v>164560.60999999987</v>
      </c>
      <c r="I206" s="24">
        <f t="shared" si="30"/>
        <v>157978.17999999993</v>
      </c>
      <c r="J206" s="24">
        <f t="shared" si="30"/>
        <v>151395.75</v>
      </c>
      <c r="K206" s="24">
        <f t="shared" si="30"/>
        <v>144813.32000000007</v>
      </c>
      <c r="L206" s="24">
        <f t="shared" si="30"/>
        <v>138230.89000000036</v>
      </c>
      <c r="M206" s="24">
        <f t="shared" si="30"/>
        <v>131648.45999999996</v>
      </c>
      <c r="N206" s="24">
        <f t="shared" si="30"/>
        <v>125066.03000000026</v>
      </c>
      <c r="O206" s="24">
        <f t="shared" si="30"/>
        <v>118483.60000000033</v>
      </c>
      <c r="P206" s="24">
        <f t="shared" si="30"/>
        <v>111901.16999999993</v>
      </c>
      <c r="Q206" s="24">
        <f t="shared" si="30"/>
        <v>105318.74000000022</v>
      </c>
      <c r="R206" s="24">
        <f t="shared" si="30"/>
        <v>98736.310000000289</v>
      </c>
      <c r="S206" s="25">
        <f t="shared" si="23"/>
        <v>125066.03000000026</v>
      </c>
      <c r="T206" s="5"/>
      <c r="U206" s="6"/>
      <c r="V206" s="6"/>
      <c r="W206" s="6"/>
      <c r="X206" s="26"/>
    </row>
    <row r="207" spans="1:24">
      <c r="A207" s="2">
        <f t="shared" si="25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25">
        <f t="shared" si="23"/>
        <v>0</v>
      </c>
      <c r="T207" s="5"/>
      <c r="U207" s="6"/>
      <c r="V207" s="6"/>
      <c r="W207" s="6"/>
      <c r="X207" s="26"/>
    </row>
    <row r="208" spans="1:24">
      <c r="A208" s="2">
        <f t="shared" si="25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 t="shared" ref="S208:S271" si="31">+N208</f>
        <v>757957.35</v>
      </c>
      <c r="T208" s="5"/>
      <c r="U208" s="6"/>
      <c r="V208" s="6"/>
      <c r="W208" s="6">
        <f>+S208</f>
        <v>757957.35</v>
      </c>
      <c r="X208" s="26"/>
    </row>
    <row r="209" spans="1:24">
      <c r="A209" s="2">
        <f t="shared" ref="A209:A272" si="32">+A208+1</f>
        <v>195</v>
      </c>
      <c r="B209" s="2"/>
      <c r="C209" s="2"/>
      <c r="D209" s="2"/>
      <c r="E209" s="23" t="s">
        <v>343</v>
      </c>
      <c r="F209" s="28">
        <f t="shared" ref="F209:R209" si="33">SUM(F208:F208)</f>
        <v>785271.11</v>
      </c>
      <c r="G209" s="28">
        <f t="shared" si="33"/>
        <v>781856.89</v>
      </c>
      <c r="H209" s="28">
        <f t="shared" si="33"/>
        <v>778442.67</v>
      </c>
      <c r="I209" s="28">
        <f t="shared" si="33"/>
        <v>775028.45</v>
      </c>
      <c r="J209" s="28">
        <f t="shared" si="33"/>
        <v>771614.23</v>
      </c>
      <c r="K209" s="28">
        <f t="shared" si="33"/>
        <v>768200.01</v>
      </c>
      <c r="L209" s="28">
        <f t="shared" si="33"/>
        <v>764785.79</v>
      </c>
      <c r="M209" s="28">
        <f t="shared" si="33"/>
        <v>761371.57</v>
      </c>
      <c r="N209" s="28">
        <f t="shared" si="33"/>
        <v>757957.35</v>
      </c>
      <c r="O209" s="28">
        <f t="shared" si="33"/>
        <v>754543.13</v>
      </c>
      <c r="P209" s="28">
        <f t="shared" si="33"/>
        <v>751128.91</v>
      </c>
      <c r="Q209" s="28">
        <f t="shared" si="33"/>
        <v>747714.69</v>
      </c>
      <c r="R209" s="28">
        <f t="shared" si="33"/>
        <v>744300.47</v>
      </c>
      <c r="S209" s="25">
        <f t="shared" si="31"/>
        <v>757957.35</v>
      </c>
      <c r="T209" s="5"/>
      <c r="U209" s="6"/>
      <c r="V209" s="6"/>
      <c r="W209" s="6"/>
      <c r="X209" s="26"/>
    </row>
    <row r="210" spans="1:24">
      <c r="A210" s="2">
        <f t="shared" si="32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25">
        <f t="shared" si="31"/>
        <v>0</v>
      </c>
      <c r="T210" s="5"/>
      <c r="U210" s="6"/>
      <c r="V210" s="6"/>
      <c r="W210" s="6"/>
      <c r="X210" s="26"/>
    </row>
    <row r="211" spans="1:24">
      <c r="A211" s="2">
        <f t="shared" si="32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si="31"/>
        <v>0</v>
      </c>
      <c r="T211" s="5"/>
      <c r="U211" s="6">
        <f t="shared" ref="U211:U244" si="34">+S211</f>
        <v>0</v>
      </c>
      <c r="V211" s="6"/>
      <c r="W211" s="6"/>
      <c r="X211" s="26"/>
    </row>
    <row r="212" spans="1:24">
      <c r="A212" s="2">
        <f t="shared" si="32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1"/>
        <v>0</v>
      </c>
      <c r="T212" s="2"/>
      <c r="U212" s="4">
        <f t="shared" si="34"/>
        <v>0</v>
      </c>
      <c r="V212" s="4"/>
      <c r="W212" s="4"/>
      <c r="X212" s="83"/>
    </row>
    <row r="213" spans="1:24">
      <c r="A213" s="2">
        <f t="shared" si="32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1"/>
        <v>46332277.100000001</v>
      </c>
      <c r="T213" s="2"/>
      <c r="U213" s="4">
        <f t="shared" si="34"/>
        <v>46332277.100000001</v>
      </c>
      <c r="V213" s="4"/>
      <c r="W213" s="4"/>
      <c r="X213" s="83"/>
    </row>
    <row r="214" spans="1:24">
      <c r="A214" s="2">
        <f t="shared" si="32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1"/>
        <v>930129</v>
      </c>
      <c r="T214" s="2"/>
      <c r="U214" s="4">
        <f t="shared" si="34"/>
        <v>930129</v>
      </c>
      <c r="V214" s="4"/>
      <c r="W214" s="4"/>
      <c r="X214" s="83"/>
    </row>
    <row r="215" spans="1:24">
      <c r="A215" s="2">
        <f t="shared" si="32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1"/>
        <v>559183.91</v>
      </c>
      <c r="T215" s="5"/>
      <c r="U215" s="6">
        <f t="shared" si="34"/>
        <v>559183.91</v>
      </c>
      <c r="V215" s="6"/>
      <c r="W215" s="6"/>
      <c r="X215" s="26"/>
    </row>
    <row r="216" spans="1:24">
      <c r="A216" s="2">
        <f t="shared" si="32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1"/>
        <v>904314.46</v>
      </c>
      <c r="T216" s="5"/>
      <c r="U216" s="6">
        <f t="shared" si="34"/>
        <v>904314.46</v>
      </c>
      <c r="V216" s="6"/>
      <c r="W216" s="6"/>
      <c r="X216" s="26"/>
    </row>
    <row r="217" spans="1:24">
      <c r="A217" s="2">
        <f t="shared" si="32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1"/>
        <v>255811.32</v>
      </c>
      <c r="T217" s="5"/>
      <c r="U217" s="6">
        <f t="shared" si="34"/>
        <v>255811.32</v>
      </c>
      <c r="V217" s="6"/>
      <c r="W217" s="6"/>
      <c r="X217" s="26"/>
    </row>
    <row r="218" spans="1:24">
      <c r="A218" s="2">
        <f t="shared" si="32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1"/>
        <v>2673844.92</v>
      </c>
      <c r="T218" s="5"/>
      <c r="U218" s="6">
        <f t="shared" si="34"/>
        <v>2673844.92</v>
      </c>
      <c r="V218" s="6"/>
      <c r="W218" s="6"/>
      <c r="X218" s="26"/>
    </row>
    <row r="219" spans="1:24">
      <c r="A219" s="2">
        <f t="shared" si="32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1"/>
        <v>2389751.2400000002</v>
      </c>
      <c r="T219" s="5"/>
      <c r="U219" s="6">
        <f t="shared" si="34"/>
        <v>2389751.2400000002</v>
      </c>
      <c r="V219" s="6"/>
      <c r="W219" s="6"/>
      <c r="X219" s="26"/>
    </row>
    <row r="220" spans="1:24">
      <c r="A220" s="2">
        <f t="shared" si="32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1"/>
        <v>608839.5</v>
      </c>
      <c r="T220" s="5"/>
      <c r="U220" s="6">
        <f t="shared" si="34"/>
        <v>608839.5</v>
      </c>
      <c r="V220" s="6"/>
      <c r="W220" s="6"/>
      <c r="X220" s="26"/>
    </row>
    <row r="221" spans="1:24">
      <c r="A221" s="2">
        <f t="shared" si="32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1"/>
        <v>366.69</v>
      </c>
      <c r="T221" s="5"/>
      <c r="U221" s="6">
        <f t="shared" si="34"/>
        <v>366.69</v>
      </c>
      <c r="V221" s="6"/>
      <c r="W221" s="6"/>
      <c r="X221" s="26"/>
    </row>
    <row r="222" spans="1:24">
      <c r="A222" s="2">
        <f t="shared" si="32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1"/>
        <v>-9692.7899999999609</v>
      </c>
      <c r="T222" s="5"/>
      <c r="U222" s="6">
        <f t="shared" si="34"/>
        <v>-9692.7899999999609</v>
      </c>
      <c r="V222" s="6"/>
      <c r="W222" s="6"/>
      <c r="X222" s="26"/>
    </row>
    <row r="223" spans="1:24">
      <c r="A223" s="2">
        <f t="shared" si="32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1"/>
        <v>0</v>
      </c>
      <c r="T223" s="5"/>
      <c r="U223" s="6">
        <f t="shared" si="34"/>
        <v>0</v>
      </c>
      <c r="V223" s="6"/>
      <c r="W223" s="6"/>
      <c r="X223" s="26"/>
    </row>
    <row r="224" spans="1:24">
      <c r="A224" s="2">
        <f t="shared" si="32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1"/>
        <v>0</v>
      </c>
      <c r="T224" s="5"/>
      <c r="U224" s="6">
        <f t="shared" si="34"/>
        <v>0</v>
      </c>
      <c r="V224" s="6"/>
      <c r="W224" s="6"/>
      <c r="X224" s="26"/>
    </row>
    <row r="225" spans="1:24">
      <c r="A225" s="2">
        <f t="shared" si="32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1"/>
        <v>-5383.61</v>
      </c>
      <c r="T225" s="5"/>
      <c r="U225" s="6">
        <f t="shared" si="34"/>
        <v>-5383.61</v>
      </c>
      <c r="V225" s="6"/>
      <c r="W225" s="6"/>
      <c r="X225" s="26"/>
    </row>
    <row r="226" spans="1:24">
      <c r="A226" s="2">
        <f t="shared" si="32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1"/>
        <v>0</v>
      </c>
      <c r="T226" s="5"/>
      <c r="U226" s="6">
        <f t="shared" si="34"/>
        <v>0</v>
      </c>
      <c r="V226" s="6"/>
      <c r="W226" s="6"/>
      <c r="X226" s="26"/>
    </row>
    <row r="227" spans="1:24">
      <c r="A227" s="2">
        <f t="shared" si="32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1"/>
        <v>0</v>
      </c>
      <c r="T227" s="5"/>
      <c r="U227" s="6">
        <f t="shared" si="34"/>
        <v>0</v>
      </c>
      <c r="V227" s="6"/>
      <c r="W227" s="6"/>
      <c r="X227" s="26"/>
    </row>
    <row r="228" spans="1:24">
      <c r="A228" s="2">
        <f t="shared" si="32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1"/>
        <v>-1518.76</v>
      </c>
      <c r="T228" s="5"/>
      <c r="U228" s="6">
        <f t="shared" si="34"/>
        <v>-1518.76</v>
      </c>
      <c r="V228" s="6"/>
      <c r="W228" s="6"/>
      <c r="X228" s="26"/>
    </row>
    <row r="229" spans="1:24">
      <c r="A229" s="2">
        <f t="shared" si="32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1"/>
        <v>0</v>
      </c>
      <c r="T229" s="5"/>
      <c r="U229" s="6">
        <f t="shared" si="34"/>
        <v>0</v>
      </c>
      <c r="V229" s="6"/>
      <c r="W229" s="6"/>
      <c r="X229" s="26"/>
    </row>
    <row r="230" spans="1:24">
      <c r="A230" s="2">
        <f t="shared" si="32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1"/>
        <v>0</v>
      </c>
      <c r="T230" s="5"/>
      <c r="U230" s="6">
        <f t="shared" si="34"/>
        <v>0</v>
      </c>
      <c r="V230" s="6"/>
      <c r="W230" s="6"/>
      <c r="X230" s="26"/>
    </row>
    <row r="231" spans="1:24">
      <c r="A231" s="2">
        <f t="shared" si="32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1"/>
        <v>-2068.52</v>
      </c>
      <c r="T231" s="5"/>
      <c r="U231" s="6">
        <f t="shared" si="34"/>
        <v>-2068.52</v>
      </c>
      <c r="V231" s="6"/>
      <c r="W231" s="6"/>
      <c r="X231" s="26"/>
    </row>
    <row r="232" spans="1:24">
      <c r="A232" s="2">
        <f t="shared" si="32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1"/>
        <v>279.41000000000003</v>
      </c>
      <c r="T232" s="5"/>
      <c r="U232" s="6">
        <f t="shared" si="34"/>
        <v>279.41000000000003</v>
      </c>
      <c r="V232" s="6"/>
      <c r="W232" s="6"/>
      <c r="X232" s="26"/>
    </row>
    <row r="233" spans="1:24">
      <c r="A233" s="2">
        <f t="shared" si="32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1"/>
        <v>0</v>
      </c>
      <c r="T233" s="5"/>
      <c r="U233" s="6">
        <f t="shared" si="34"/>
        <v>0</v>
      </c>
      <c r="V233" s="6"/>
      <c r="W233" s="6"/>
      <c r="X233" s="26"/>
    </row>
    <row r="234" spans="1:24">
      <c r="A234" s="2">
        <f t="shared" si="32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1"/>
        <v>-561.44000000000005</v>
      </c>
      <c r="T234" s="5"/>
      <c r="U234" s="6">
        <f t="shared" si="34"/>
        <v>-561.44000000000005</v>
      </c>
      <c r="V234" s="6"/>
      <c r="W234" s="6"/>
      <c r="X234" s="26"/>
    </row>
    <row r="235" spans="1:24">
      <c r="A235" s="2">
        <f t="shared" si="32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1"/>
        <v>-66.739999999999995</v>
      </c>
      <c r="T235" s="5"/>
      <c r="U235" s="6">
        <f t="shared" si="34"/>
        <v>-66.739999999999995</v>
      </c>
      <c r="V235" s="6"/>
      <c r="W235" s="6"/>
      <c r="X235" s="26"/>
    </row>
    <row r="236" spans="1:24">
      <c r="A236" s="2">
        <f t="shared" si="32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1"/>
        <v>-4560</v>
      </c>
      <c r="T236" s="5"/>
      <c r="U236" s="6">
        <f t="shared" si="34"/>
        <v>-4560</v>
      </c>
      <c r="V236" s="6"/>
      <c r="W236" s="6"/>
      <c r="X236" s="26"/>
    </row>
    <row r="237" spans="1:24">
      <c r="A237" s="2">
        <f t="shared" si="32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1"/>
        <v>-2465.0100000000002</v>
      </c>
      <c r="T237" s="5"/>
      <c r="U237" s="6">
        <f t="shared" si="34"/>
        <v>-2465.0100000000002</v>
      </c>
      <c r="V237" s="6"/>
      <c r="W237" s="6"/>
      <c r="X237" s="26"/>
    </row>
    <row r="238" spans="1:24">
      <c r="A238" s="2">
        <f t="shared" si="32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1"/>
        <v>-9.0949470177292804E-13</v>
      </c>
      <c r="T238" s="5"/>
      <c r="U238" s="6">
        <f t="shared" si="34"/>
        <v>-9.0949470177292804E-13</v>
      </c>
      <c r="V238" s="6"/>
      <c r="W238" s="6"/>
      <c r="X238" s="26"/>
    </row>
    <row r="239" spans="1:24">
      <c r="A239" s="2">
        <f t="shared" si="32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1"/>
        <v>-1980.64</v>
      </c>
      <c r="T239" s="2"/>
      <c r="U239" s="4">
        <f t="shared" si="34"/>
        <v>-1980.64</v>
      </c>
      <c r="V239" s="4"/>
      <c r="W239" s="4"/>
      <c r="X239" s="83"/>
    </row>
    <row r="240" spans="1:24">
      <c r="A240" s="2">
        <f t="shared" si="32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1"/>
        <v>18308.939999999999</v>
      </c>
      <c r="T240" s="5"/>
      <c r="U240" s="6">
        <f t="shared" si="34"/>
        <v>18308.939999999999</v>
      </c>
      <c r="V240" s="6"/>
      <c r="W240" s="6"/>
      <c r="X240" s="26"/>
    </row>
    <row r="241" spans="1:24">
      <c r="A241" s="2">
        <f t="shared" si="32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1"/>
        <v>1790.26</v>
      </c>
      <c r="T241" s="5"/>
      <c r="U241" s="6">
        <f t="shared" si="34"/>
        <v>1790.26</v>
      </c>
      <c r="V241" s="6"/>
      <c r="W241" s="6"/>
      <c r="X241" s="26"/>
    </row>
    <row r="242" spans="1:24">
      <c r="A242" s="2">
        <f t="shared" si="32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1"/>
        <v>-10450.370000000001</v>
      </c>
      <c r="T242" s="5"/>
      <c r="U242" s="6">
        <f t="shared" si="34"/>
        <v>-10450.370000000001</v>
      </c>
      <c r="V242" s="6"/>
      <c r="W242" s="6"/>
      <c r="X242" s="26"/>
    </row>
    <row r="243" spans="1:24">
      <c r="A243" s="2">
        <f t="shared" si="32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1"/>
        <v>132846.85999999996</v>
      </c>
      <c r="T243" s="5"/>
      <c r="U243" s="6">
        <f t="shared" si="34"/>
        <v>132846.85999999996</v>
      </c>
      <c r="V243" s="6"/>
      <c r="W243" s="6"/>
      <c r="X243" s="83"/>
    </row>
    <row r="244" spans="1:24">
      <c r="A244" s="2">
        <f t="shared" si="32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1"/>
        <v>2575415.15</v>
      </c>
      <c r="T244" s="5"/>
      <c r="U244" s="6">
        <f t="shared" si="34"/>
        <v>2575415.15</v>
      </c>
      <c r="V244" s="6"/>
      <c r="W244" s="6"/>
      <c r="X244" s="26"/>
    </row>
    <row r="245" spans="1:24">
      <c r="A245" s="2">
        <f t="shared" si="32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1"/>
        <v>713.36000000000502</v>
      </c>
      <c r="T245" s="5"/>
      <c r="U245" s="6"/>
      <c r="V245" s="6"/>
      <c r="W245" s="6"/>
      <c r="X245" s="26">
        <f>+S245</f>
        <v>713.36000000000502</v>
      </c>
    </row>
    <row r="246" spans="1:24">
      <c r="A246" s="2">
        <f t="shared" si="32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1"/>
        <v>43201.73</v>
      </c>
      <c r="T246" s="2"/>
      <c r="U246" s="4"/>
      <c r="V246" s="4"/>
      <c r="W246" s="4"/>
      <c r="X246" s="26">
        <f>+S246</f>
        <v>43201.73</v>
      </c>
    </row>
    <row r="247" spans="1:24">
      <c r="A247" s="2">
        <f t="shared" si="32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1"/>
        <v>5805.16</v>
      </c>
      <c r="T247" s="2"/>
      <c r="U247" s="4"/>
      <c r="V247" s="4"/>
      <c r="W247" s="4"/>
      <c r="X247" s="26">
        <f>+S247</f>
        <v>5805.16</v>
      </c>
    </row>
    <row r="248" spans="1:24">
      <c r="A248" s="2">
        <f t="shared" si="32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1"/>
        <v>2875.51</v>
      </c>
      <c r="T248" s="5"/>
      <c r="U248" s="41"/>
      <c r="V248" s="6"/>
      <c r="W248" s="6"/>
      <c r="X248" s="26">
        <f>+S248</f>
        <v>2875.51</v>
      </c>
    </row>
    <row r="249" spans="1:24">
      <c r="A249" s="2">
        <f t="shared" si="32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1"/>
        <v>15487946.050000001</v>
      </c>
      <c r="T249" s="5"/>
      <c r="U249" s="41">
        <f>+S249</f>
        <v>15487946.050000001</v>
      </c>
      <c r="V249" s="6"/>
      <c r="W249" s="6"/>
      <c r="X249" s="26"/>
    </row>
    <row r="250" spans="1:24">
      <c r="A250" s="2">
        <f t="shared" si="32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1"/>
        <v>466500</v>
      </c>
      <c r="T250" s="5"/>
      <c r="U250" s="41">
        <f>+S250</f>
        <v>466500</v>
      </c>
      <c r="V250" s="6"/>
      <c r="W250" s="6"/>
      <c r="X250" s="26"/>
    </row>
    <row r="251" spans="1:24">
      <c r="A251" s="2">
        <f t="shared" si="32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1"/>
        <v>1868103.47</v>
      </c>
      <c r="T251" s="5"/>
      <c r="U251" s="41"/>
      <c r="V251" s="6"/>
      <c r="W251" s="6"/>
      <c r="X251" s="26">
        <f t="shared" ref="X251:X267" si="35">+S251</f>
        <v>1868103.47</v>
      </c>
    </row>
    <row r="252" spans="1:24">
      <c r="A252" s="2">
        <f t="shared" si="32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1"/>
        <v>904757.700000001</v>
      </c>
      <c r="T252" s="5"/>
      <c r="U252" s="41">
        <f>+S252</f>
        <v>904757.700000001</v>
      </c>
      <c r="V252" s="6"/>
      <c r="W252" s="6"/>
      <c r="X252" s="26"/>
    </row>
    <row r="253" spans="1:24">
      <c r="A253" s="2">
        <f t="shared" si="32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1"/>
        <v>5377825.54</v>
      </c>
      <c r="T253" s="5"/>
      <c r="U253" s="41">
        <f>+S253</f>
        <v>5377825.54</v>
      </c>
      <c r="V253" s="6"/>
      <c r="W253" s="6"/>
      <c r="X253" s="26"/>
    </row>
    <row r="254" spans="1:24">
      <c r="A254" s="2">
        <f t="shared" si="32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1"/>
        <v>87865.53</v>
      </c>
      <c r="T254" s="5"/>
      <c r="U254" s="4"/>
      <c r="V254" s="6"/>
      <c r="W254" s="6"/>
      <c r="X254" s="26">
        <f t="shared" si="35"/>
        <v>87865.53</v>
      </c>
    </row>
    <row r="255" spans="1:24">
      <c r="A255" s="2">
        <f t="shared" si="32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1"/>
        <v>0</v>
      </c>
      <c r="T255" s="5"/>
      <c r="U255" s="6"/>
      <c r="V255" s="6"/>
      <c r="W255" s="6"/>
      <c r="X255" s="26">
        <f t="shared" si="35"/>
        <v>0</v>
      </c>
    </row>
    <row r="256" spans="1:24">
      <c r="A256" s="2">
        <f t="shared" si="32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1"/>
        <v>0</v>
      </c>
      <c r="T256" s="5"/>
      <c r="U256" s="6"/>
      <c r="V256" s="6"/>
      <c r="W256" s="6"/>
      <c r="X256" s="26">
        <f t="shared" si="35"/>
        <v>0</v>
      </c>
    </row>
    <row r="257" spans="1:24">
      <c r="A257" s="2">
        <f t="shared" si="32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1"/>
        <v>0</v>
      </c>
      <c r="T257" s="5"/>
      <c r="U257" s="6"/>
      <c r="V257" s="6"/>
      <c r="W257" s="6"/>
      <c r="X257" s="26">
        <f t="shared" si="35"/>
        <v>0</v>
      </c>
    </row>
    <row r="258" spans="1:24">
      <c r="A258" s="2">
        <f t="shared" si="32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1"/>
        <v>0</v>
      </c>
      <c r="T258" s="5"/>
      <c r="U258" s="6"/>
      <c r="V258" s="6"/>
      <c r="W258" s="6"/>
      <c r="X258" s="26">
        <f t="shared" si="35"/>
        <v>0</v>
      </c>
    </row>
    <row r="259" spans="1:24">
      <c r="A259" s="2">
        <f t="shared" si="32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1"/>
        <v>627784.15</v>
      </c>
      <c r="T259" s="5"/>
      <c r="U259" s="6"/>
      <c r="V259" s="6"/>
      <c r="W259" s="6"/>
      <c r="X259" s="26">
        <f t="shared" si="35"/>
        <v>627784.15</v>
      </c>
    </row>
    <row r="260" spans="1:24">
      <c r="A260" s="2">
        <f t="shared" si="32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1"/>
        <v>-1528441.42</v>
      </c>
      <c r="T260" s="5"/>
      <c r="U260" s="6"/>
      <c r="V260" s="6"/>
      <c r="W260" s="6"/>
      <c r="X260" s="26">
        <f t="shared" si="35"/>
        <v>-1528441.42</v>
      </c>
    </row>
    <row r="261" spans="1:24">
      <c r="A261" s="2">
        <f t="shared" si="32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1"/>
        <v>1346690.53</v>
      </c>
      <c r="T261" s="5"/>
      <c r="U261" s="6"/>
      <c r="V261" s="6"/>
      <c r="W261" s="6"/>
      <c r="X261" s="26">
        <f t="shared" si="35"/>
        <v>1346690.53</v>
      </c>
    </row>
    <row r="262" spans="1:24">
      <c r="A262" s="2">
        <f t="shared" si="32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1"/>
        <v>-446033.26</v>
      </c>
      <c r="T262" s="5"/>
      <c r="U262" s="6"/>
      <c r="V262" s="6"/>
      <c r="W262" s="6"/>
      <c r="X262" s="26">
        <f t="shared" si="35"/>
        <v>-446033.26</v>
      </c>
    </row>
    <row r="263" spans="1:24">
      <c r="A263" s="2">
        <f t="shared" si="32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1"/>
        <v>-6729387.8300000001</v>
      </c>
      <c r="T263" s="5"/>
      <c r="U263" s="6"/>
      <c r="V263" s="6"/>
      <c r="W263" s="6"/>
      <c r="X263" s="26">
        <f t="shared" si="35"/>
        <v>-6729387.8300000001</v>
      </c>
    </row>
    <row r="264" spans="1:24">
      <c r="A264" s="2">
        <f t="shared" si="32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1"/>
        <v>0</v>
      </c>
      <c r="T264" s="5"/>
      <c r="U264" s="6"/>
      <c r="V264" s="6"/>
      <c r="W264" s="6"/>
      <c r="X264" s="26">
        <f t="shared" si="35"/>
        <v>0</v>
      </c>
    </row>
    <row r="265" spans="1:24">
      <c r="A265" s="2">
        <f t="shared" si="32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1"/>
        <v>6731976.25</v>
      </c>
      <c r="T265" s="5"/>
      <c r="U265" s="6"/>
      <c r="V265" s="6"/>
      <c r="W265" s="6"/>
      <c r="X265" s="26">
        <f t="shared" si="35"/>
        <v>6731976.25</v>
      </c>
    </row>
    <row r="266" spans="1:24">
      <c r="A266" s="2">
        <f t="shared" si="32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1"/>
        <v>-2588.42</v>
      </c>
      <c r="T266" s="5"/>
      <c r="U266" s="6"/>
      <c r="V266" s="6"/>
      <c r="W266" s="6"/>
      <c r="X266" s="26">
        <f t="shared" si="35"/>
        <v>-2588.42</v>
      </c>
    </row>
    <row r="267" spans="1:24">
      <c r="A267" s="2">
        <f t="shared" si="32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1"/>
        <v>4405213</v>
      </c>
      <c r="T267" s="5"/>
      <c r="U267" s="6"/>
      <c r="V267" s="6"/>
      <c r="W267" s="6"/>
      <c r="X267" s="26">
        <f t="shared" si="35"/>
        <v>4405213</v>
      </c>
    </row>
    <row r="268" spans="1:24">
      <c r="A268" s="2">
        <f t="shared" si="32"/>
        <v>254</v>
      </c>
      <c r="B268" s="2"/>
      <c r="C268" s="2"/>
      <c r="D268" s="2"/>
      <c r="E268" s="23" t="s">
        <v>453</v>
      </c>
      <c r="F268" s="28">
        <f t="shared" ref="F268:R268" si="36">SUM(F211:F267)</f>
        <v>78608508.219999969</v>
      </c>
      <c r="G268" s="28">
        <f t="shared" si="36"/>
        <v>82958816.010000005</v>
      </c>
      <c r="H268" s="28">
        <f t="shared" si="36"/>
        <v>83117560.469999984</v>
      </c>
      <c r="I268" s="28">
        <f t="shared" si="36"/>
        <v>83407057.019999996</v>
      </c>
      <c r="J268" s="28">
        <f t="shared" si="36"/>
        <v>84194940.200000003</v>
      </c>
      <c r="K268" s="28">
        <f t="shared" si="36"/>
        <v>83887103.320000023</v>
      </c>
      <c r="L268" s="28">
        <f t="shared" si="36"/>
        <v>85047868.13000001</v>
      </c>
      <c r="M268" s="28">
        <f t="shared" si="36"/>
        <v>85638967.939999998</v>
      </c>
      <c r="N268" s="28">
        <f t="shared" si="36"/>
        <v>85995217.929999992</v>
      </c>
      <c r="O268" s="28">
        <f t="shared" si="36"/>
        <v>87356779.379999995</v>
      </c>
      <c r="P268" s="28">
        <f t="shared" si="36"/>
        <v>86818910.600000024</v>
      </c>
      <c r="Q268" s="28">
        <f t="shared" si="36"/>
        <v>86686917.339999989</v>
      </c>
      <c r="R268" s="28">
        <f t="shared" si="36"/>
        <v>90797163.850000009</v>
      </c>
      <c r="S268" s="25">
        <f t="shared" si="31"/>
        <v>85995217.929999992</v>
      </c>
      <c r="T268" s="5"/>
      <c r="U268" s="6"/>
      <c r="V268" s="6"/>
      <c r="W268" s="6"/>
      <c r="X268" s="26"/>
    </row>
    <row r="269" spans="1:24">
      <c r="A269" s="2">
        <f t="shared" si="32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25">
        <f t="shared" si="31"/>
        <v>0</v>
      </c>
      <c r="T269" s="5"/>
      <c r="U269" s="6"/>
      <c r="V269" s="6"/>
      <c r="W269" s="6"/>
      <c r="X269" s="26"/>
    </row>
    <row r="270" spans="1:24">
      <c r="A270" s="2">
        <f t="shared" si="32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 t="shared" si="31"/>
        <v>88067234.599999994</v>
      </c>
      <c r="T270" s="5"/>
      <c r="U270" s="6"/>
      <c r="V270" s="6"/>
      <c r="W270" s="6">
        <f>+S270</f>
        <v>88067234.599999994</v>
      </c>
      <c r="X270" s="26"/>
    </row>
    <row r="271" spans="1:24">
      <c r="A271" s="2">
        <f t="shared" si="32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 t="shared" si="31"/>
        <v>35431844.210000001</v>
      </c>
      <c r="T271" s="5"/>
      <c r="U271" s="6"/>
      <c r="V271" s="6"/>
      <c r="W271" s="6">
        <f>+S271</f>
        <v>35431844.210000001</v>
      </c>
      <c r="X271" s="26"/>
    </row>
    <row r="272" spans="1:24">
      <c r="A272" s="2">
        <f t="shared" si="32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 t="shared" ref="S272:S335" si="37">+N272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38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 t="shared" si="37"/>
        <v>5140319.42</v>
      </c>
      <c r="T273" s="5"/>
      <c r="U273" s="6"/>
      <c r="V273" s="6"/>
      <c r="W273" s="6">
        <f>+S273</f>
        <v>5140319.42</v>
      </c>
      <c r="X273" s="26"/>
    </row>
    <row r="274" spans="1:24">
      <c r="A274" s="2">
        <f t="shared" si="38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R274" si="39">SUM(G270:G273)</f>
        <v>27696643.009999998</v>
      </c>
      <c r="H274" s="28">
        <f t="shared" si="39"/>
        <v>53021880.219999999</v>
      </c>
      <c r="I274" s="28">
        <f t="shared" si="39"/>
        <v>75414859.480000004</v>
      </c>
      <c r="J274" s="28">
        <f t="shared" si="39"/>
        <v>91864285.179999992</v>
      </c>
      <c r="K274" s="28">
        <f t="shared" si="39"/>
        <v>101973923.8</v>
      </c>
      <c r="L274" s="28">
        <f t="shared" si="39"/>
        <v>111748016.5</v>
      </c>
      <c r="M274" s="28">
        <f t="shared" si="39"/>
        <v>120631585.06</v>
      </c>
      <c r="N274" s="28">
        <f t="shared" si="39"/>
        <v>128639398.23</v>
      </c>
      <c r="O274" s="28">
        <f t="shared" si="39"/>
        <v>139109278.55000001</v>
      </c>
      <c r="P274" s="28">
        <f t="shared" si="39"/>
        <v>154835968.17000002</v>
      </c>
      <c r="Q274" s="28">
        <f t="shared" si="39"/>
        <v>175673456.35000002</v>
      </c>
      <c r="R274" s="28">
        <f t="shared" si="39"/>
        <v>200944910.62</v>
      </c>
      <c r="S274" s="25">
        <f t="shared" si="37"/>
        <v>128639398.23</v>
      </c>
      <c r="T274" s="5"/>
      <c r="U274" s="6"/>
      <c r="V274" s="6"/>
      <c r="W274" s="6"/>
      <c r="X274" s="26"/>
    </row>
    <row r="275" spans="1:24">
      <c r="A275" s="2">
        <f t="shared" si="38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25">
        <f t="shared" si="37"/>
        <v>0</v>
      </c>
      <c r="T275" s="2"/>
      <c r="U275" s="4"/>
      <c r="V275" s="4"/>
      <c r="W275" s="4"/>
      <c r="X275" s="83"/>
    </row>
    <row r="276" spans="1:24">
      <c r="A276" s="2">
        <f t="shared" si="38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si="37"/>
        <v>0</v>
      </c>
      <c r="T276" s="2"/>
      <c r="U276" s="4"/>
      <c r="V276" s="4"/>
      <c r="W276" s="4">
        <f t="shared" ref="W276:W293" si="40">+S276</f>
        <v>0</v>
      </c>
      <c r="X276" s="83"/>
    </row>
    <row r="277" spans="1:24">
      <c r="A277" s="2">
        <f t="shared" si="38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37"/>
        <v>0</v>
      </c>
      <c r="T277" s="2"/>
      <c r="U277" s="4"/>
      <c r="V277" s="4"/>
      <c r="W277" s="4">
        <f t="shared" si="40"/>
        <v>0</v>
      </c>
      <c r="X277" s="83"/>
    </row>
    <row r="278" spans="1:24">
      <c r="A278" s="2">
        <f t="shared" si="38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37"/>
        <v>0</v>
      </c>
      <c r="T278" s="2"/>
      <c r="U278" s="4"/>
      <c r="V278" s="4"/>
      <c r="W278" s="4">
        <f t="shared" si="40"/>
        <v>0</v>
      </c>
      <c r="X278" s="83"/>
    </row>
    <row r="279" spans="1:24">
      <c r="A279" s="2">
        <f t="shared" si="38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37"/>
        <v>128522.27</v>
      </c>
      <c r="T279" s="2"/>
      <c r="U279" s="4"/>
      <c r="V279" s="4"/>
      <c r="W279" s="4">
        <f t="shared" si="40"/>
        <v>128522.27</v>
      </c>
      <c r="X279" s="83"/>
    </row>
    <row r="280" spans="1:24">
      <c r="A280" s="2">
        <f t="shared" si="38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37"/>
        <v>312730.88</v>
      </c>
      <c r="T280" s="2"/>
      <c r="U280" s="4"/>
      <c r="V280" s="4"/>
      <c r="W280" s="4">
        <f t="shared" si="40"/>
        <v>312730.88</v>
      </c>
      <c r="X280" s="83"/>
    </row>
    <row r="281" spans="1:24">
      <c r="A281" s="2">
        <f t="shared" si="38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37"/>
        <v>7116268.0499999998</v>
      </c>
      <c r="T281" s="2"/>
      <c r="U281" s="4"/>
      <c r="V281" s="4"/>
      <c r="W281" s="4">
        <f t="shared" si="40"/>
        <v>7116268.0499999998</v>
      </c>
      <c r="X281" s="83"/>
    </row>
    <row r="282" spans="1:24">
      <c r="A282" s="2">
        <f t="shared" si="38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37"/>
        <v>5540237.2699999996</v>
      </c>
      <c r="T282" s="2"/>
      <c r="U282" s="4"/>
      <c r="V282" s="4"/>
      <c r="W282" s="4">
        <f t="shared" si="40"/>
        <v>5540237.2699999996</v>
      </c>
      <c r="X282" s="83"/>
    </row>
    <row r="283" spans="1:24">
      <c r="A283" s="2">
        <f t="shared" si="38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37"/>
        <v>57410.98</v>
      </c>
      <c r="T283" s="2"/>
      <c r="U283" s="4"/>
      <c r="V283" s="4"/>
      <c r="W283" s="4">
        <f t="shared" si="40"/>
        <v>57410.98</v>
      </c>
      <c r="X283" s="83"/>
    </row>
    <row r="284" spans="1:24">
      <c r="A284" s="2">
        <f t="shared" si="38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37"/>
        <v>873646.59</v>
      </c>
      <c r="T284" s="2"/>
      <c r="U284" s="4"/>
      <c r="V284" s="4"/>
      <c r="W284" s="4">
        <f t="shared" si="40"/>
        <v>873646.59</v>
      </c>
      <c r="X284" s="83"/>
    </row>
    <row r="285" spans="1:24">
      <c r="A285" s="2">
        <f t="shared" si="38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37"/>
        <v>155068.54999999999</v>
      </c>
      <c r="T285" s="2"/>
      <c r="U285" s="4"/>
      <c r="V285" s="4"/>
      <c r="W285" s="4">
        <f t="shared" si="40"/>
        <v>155068.54999999999</v>
      </c>
      <c r="X285" s="83"/>
    </row>
    <row r="286" spans="1:24">
      <c r="A286" s="2">
        <f t="shared" si="38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37"/>
        <v>787082.54</v>
      </c>
      <c r="T286" s="2"/>
      <c r="U286" s="4"/>
      <c r="V286" s="4"/>
      <c r="W286" s="4">
        <f t="shared" si="40"/>
        <v>787082.54</v>
      </c>
      <c r="X286" s="83"/>
    </row>
    <row r="287" spans="1:24">
      <c r="A287" s="2">
        <f t="shared" si="38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37"/>
        <v>179905.73</v>
      </c>
      <c r="T287" s="2"/>
      <c r="U287" s="4"/>
      <c r="V287" s="4"/>
      <c r="W287" s="4">
        <f t="shared" si="40"/>
        <v>179905.73</v>
      </c>
      <c r="X287" s="83"/>
    </row>
    <row r="288" spans="1:24">
      <c r="A288" s="2">
        <f t="shared" si="38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37"/>
        <v>1054982</v>
      </c>
      <c r="T288" s="2"/>
      <c r="U288" s="4"/>
      <c r="V288" s="4"/>
      <c r="W288" s="4">
        <f t="shared" si="40"/>
        <v>1054982</v>
      </c>
      <c r="X288" s="83"/>
    </row>
    <row r="289" spans="1:24">
      <c r="A289" s="2">
        <f t="shared" si="38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37"/>
        <v>1574468.09</v>
      </c>
      <c r="T289" s="2"/>
      <c r="U289" s="4"/>
      <c r="V289" s="4"/>
      <c r="W289" s="4">
        <f t="shared" si="40"/>
        <v>1574468.09</v>
      </c>
      <c r="X289" s="83"/>
    </row>
    <row r="290" spans="1:24">
      <c r="A290" s="2">
        <f t="shared" si="38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37"/>
        <v>1785.22</v>
      </c>
      <c r="T290" s="2"/>
      <c r="U290" s="4"/>
      <c r="V290" s="4"/>
      <c r="W290" s="4">
        <f t="shared" si="40"/>
        <v>1785.22</v>
      </c>
      <c r="X290" s="83"/>
    </row>
    <row r="291" spans="1:24">
      <c r="A291" s="2">
        <f t="shared" si="38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37"/>
        <v>4250.1400000000003</v>
      </c>
      <c r="T291" s="2"/>
      <c r="U291" s="4"/>
      <c r="V291" s="4"/>
      <c r="W291" s="4">
        <f t="shared" si="40"/>
        <v>4250.1400000000003</v>
      </c>
      <c r="X291" s="83"/>
    </row>
    <row r="292" spans="1:24">
      <c r="A292" s="2">
        <f t="shared" si="38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37"/>
        <v>33454.019999999997</v>
      </c>
      <c r="T292" s="2"/>
      <c r="U292" s="4"/>
      <c r="V292" s="4"/>
      <c r="W292" s="4">
        <f t="shared" si="40"/>
        <v>33454.019999999997</v>
      </c>
      <c r="X292" s="83"/>
    </row>
    <row r="293" spans="1:24">
      <c r="A293" s="2">
        <f t="shared" si="38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37"/>
        <v>1590059.19</v>
      </c>
      <c r="T293" s="2"/>
      <c r="U293" s="4"/>
      <c r="V293" s="4"/>
      <c r="W293" s="4">
        <f t="shared" si="40"/>
        <v>1590059.19</v>
      </c>
      <c r="X293" s="83"/>
    </row>
    <row r="294" spans="1:24">
      <c r="A294" s="2">
        <f t="shared" si="38"/>
        <v>280</v>
      </c>
      <c r="B294" s="2"/>
      <c r="C294" s="2"/>
      <c r="D294" s="2"/>
      <c r="E294" s="50" t="s">
        <v>484</v>
      </c>
      <c r="F294" s="28">
        <f t="shared" ref="F294:R294" si="41">SUM(F279:F293)</f>
        <v>29055993.149999999</v>
      </c>
      <c r="G294" s="28">
        <f t="shared" si="41"/>
        <v>4110746.9500000007</v>
      </c>
      <c r="H294" s="28">
        <f t="shared" si="41"/>
        <v>7568028.5200000005</v>
      </c>
      <c r="I294" s="28">
        <f t="shared" si="41"/>
        <v>11015883.790000001</v>
      </c>
      <c r="J294" s="28">
        <f t="shared" si="41"/>
        <v>13592270.760000002</v>
      </c>
      <c r="K294" s="28">
        <f t="shared" si="41"/>
        <v>15418443.92</v>
      </c>
      <c r="L294" s="28">
        <f t="shared" si="41"/>
        <v>16918084.170000002</v>
      </c>
      <c r="M294" s="28">
        <f t="shared" si="41"/>
        <v>18289571.93</v>
      </c>
      <c r="N294" s="28">
        <f t="shared" si="41"/>
        <v>19409871.52</v>
      </c>
      <c r="O294" s="28">
        <f t="shared" si="41"/>
        <v>20812513.030000001</v>
      </c>
      <c r="P294" s="28">
        <f t="shared" si="41"/>
        <v>22691143.969999999</v>
      </c>
      <c r="Q294" s="28">
        <f t="shared" si="41"/>
        <v>25125535.849999998</v>
      </c>
      <c r="R294" s="28">
        <f t="shared" si="41"/>
        <v>28430305.460000001</v>
      </c>
      <c r="S294" s="25">
        <f t="shared" si="37"/>
        <v>19409871.52</v>
      </c>
      <c r="T294" s="2"/>
      <c r="U294" s="4"/>
      <c r="V294" s="4"/>
      <c r="W294" s="4"/>
      <c r="X294" s="83"/>
    </row>
    <row r="295" spans="1:24">
      <c r="A295" s="2">
        <f t="shared" si="38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25">
        <f t="shared" si="37"/>
        <v>0</v>
      </c>
      <c r="T295" s="5"/>
      <c r="U295" s="6"/>
      <c r="V295" s="6"/>
      <c r="W295" s="6"/>
      <c r="X295" s="26"/>
    </row>
    <row r="296" spans="1:24">
      <c r="A296" s="2">
        <f t="shared" si="38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 t="shared" si="37"/>
        <v>17192360</v>
      </c>
      <c r="T296" s="5"/>
      <c r="U296" s="6"/>
      <c r="V296" s="6"/>
      <c r="W296" s="6">
        <f>+S296</f>
        <v>17192360</v>
      </c>
      <c r="X296" s="26"/>
    </row>
    <row r="297" spans="1:24">
      <c r="A297" s="2">
        <f t="shared" si="38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 t="shared" si="37"/>
        <v>2280085.7999999998</v>
      </c>
      <c r="T297" s="5"/>
      <c r="U297" s="6"/>
      <c r="V297" s="6"/>
      <c r="W297" s="6">
        <f>+S297</f>
        <v>2280085.7999999998</v>
      </c>
      <c r="X297" s="26"/>
    </row>
    <row r="298" spans="1:24">
      <c r="A298" s="2">
        <f t="shared" si="38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 t="shared" si="37"/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38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R299" si="42">SUM(G296:G298)</f>
        <v>2394888.83</v>
      </c>
      <c r="H299" s="28">
        <f t="shared" si="42"/>
        <v>4798923.55</v>
      </c>
      <c r="I299" s="28">
        <f t="shared" si="42"/>
        <v>7210168.9900000002</v>
      </c>
      <c r="J299" s="28">
        <f t="shared" si="42"/>
        <v>9629797.2799999993</v>
      </c>
      <c r="K299" s="28">
        <f t="shared" si="42"/>
        <v>12062190.43</v>
      </c>
      <c r="L299" s="28">
        <f t="shared" si="42"/>
        <v>14509338.830000002</v>
      </c>
      <c r="M299" s="28">
        <f t="shared" si="42"/>
        <v>16982990.59</v>
      </c>
      <c r="N299" s="28">
        <f t="shared" si="42"/>
        <v>19472445.800000001</v>
      </c>
      <c r="O299" s="28">
        <f t="shared" si="42"/>
        <v>21990386.379999999</v>
      </c>
      <c r="P299" s="28">
        <f t="shared" si="42"/>
        <v>24538386.02</v>
      </c>
      <c r="Q299" s="28">
        <f t="shared" si="42"/>
        <v>27119736.559999999</v>
      </c>
      <c r="R299" s="28">
        <f t="shared" si="42"/>
        <v>29789773.009999998</v>
      </c>
      <c r="S299" s="25">
        <f t="shared" si="37"/>
        <v>19472445.800000001</v>
      </c>
      <c r="T299" s="5"/>
      <c r="U299" s="6"/>
      <c r="V299" s="6"/>
      <c r="W299" s="6"/>
      <c r="X299" s="26"/>
    </row>
    <row r="300" spans="1:24">
      <c r="A300" s="2">
        <f t="shared" si="38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25">
        <f t="shared" si="37"/>
        <v>0</v>
      </c>
      <c r="T300" s="5"/>
      <c r="U300" s="6"/>
      <c r="V300" s="6"/>
      <c r="W300" s="6"/>
      <c r="X300" s="26"/>
    </row>
    <row r="301" spans="1:24">
      <c r="A301" s="2">
        <f t="shared" si="38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si="37"/>
        <v>0</v>
      </c>
      <c r="T301" s="5"/>
      <c r="U301" s="6"/>
      <c r="V301" s="6"/>
      <c r="W301" s="6"/>
      <c r="X301" s="26"/>
    </row>
    <row r="302" spans="1:24">
      <c r="A302" s="2">
        <f t="shared" si="38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37"/>
        <v>7426365.21</v>
      </c>
      <c r="T302" s="5"/>
      <c r="U302" s="6"/>
      <c r="V302" s="6"/>
      <c r="W302" s="6">
        <f t="shared" ref="W302:W312" si="43">+S302</f>
        <v>7426365.21</v>
      </c>
      <c r="X302" s="26"/>
    </row>
    <row r="303" spans="1:24">
      <c r="A303" s="2">
        <f t="shared" si="38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37"/>
        <v>187132.93</v>
      </c>
      <c r="T303" s="5"/>
      <c r="U303" s="6"/>
      <c r="V303" s="6"/>
      <c r="W303" s="6">
        <f t="shared" si="43"/>
        <v>187132.93</v>
      </c>
      <c r="X303" s="26"/>
    </row>
    <row r="304" spans="1:24">
      <c r="A304" s="2">
        <f t="shared" si="38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37"/>
        <v>63281.279999999999</v>
      </c>
      <c r="T304" s="5"/>
      <c r="U304" s="6"/>
      <c r="V304" s="6"/>
      <c r="W304" s="6">
        <f t="shared" si="43"/>
        <v>63281.279999999999</v>
      </c>
      <c r="X304" s="26"/>
    </row>
    <row r="305" spans="1:24">
      <c r="A305" s="2">
        <f t="shared" si="38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37"/>
        <v>886.31</v>
      </c>
      <c r="T305" s="5"/>
      <c r="U305" s="6"/>
      <c r="V305" s="6"/>
      <c r="W305" s="6">
        <f t="shared" si="43"/>
        <v>886.31</v>
      </c>
      <c r="X305" s="26"/>
    </row>
    <row r="306" spans="1:24">
      <c r="A306" s="2">
        <f t="shared" si="38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37"/>
        <v>119460.57</v>
      </c>
      <c r="T306" s="5"/>
      <c r="U306" s="6"/>
      <c r="V306" s="6"/>
      <c r="W306" s="6">
        <f t="shared" si="43"/>
        <v>119460.57</v>
      </c>
      <c r="X306" s="26"/>
    </row>
    <row r="307" spans="1:24">
      <c r="A307" s="2">
        <f t="shared" si="38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37"/>
        <v>26395.13</v>
      </c>
      <c r="T307" s="5"/>
      <c r="U307" s="6"/>
      <c r="V307" s="6"/>
      <c r="W307" s="6">
        <f t="shared" si="43"/>
        <v>26395.13</v>
      </c>
      <c r="X307" s="26"/>
    </row>
    <row r="308" spans="1:24">
      <c r="A308" s="2">
        <f t="shared" si="38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37"/>
        <v>3548.58</v>
      </c>
      <c r="T308" s="5"/>
      <c r="U308" s="6"/>
      <c r="V308" s="6"/>
      <c r="W308" s="6">
        <f t="shared" si="43"/>
        <v>3548.58</v>
      </c>
      <c r="X308" s="26"/>
    </row>
    <row r="309" spans="1:24">
      <c r="A309" s="2">
        <f t="shared" si="38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37"/>
        <v>0</v>
      </c>
      <c r="T309" s="5"/>
      <c r="U309" s="6"/>
      <c r="V309" s="6"/>
      <c r="W309" s="6">
        <f t="shared" si="43"/>
        <v>0</v>
      </c>
      <c r="X309" s="26"/>
    </row>
    <row r="310" spans="1:24">
      <c r="A310" s="2">
        <f t="shared" si="38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37"/>
        <v>53464.6</v>
      </c>
      <c r="T310" s="5"/>
      <c r="U310" s="6"/>
      <c r="V310" s="6"/>
      <c r="W310" s="6">
        <f t="shared" si="43"/>
        <v>53464.6</v>
      </c>
      <c r="X310" s="26"/>
    </row>
    <row r="311" spans="1:24">
      <c r="A311" s="2">
        <f t="shared" si="38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37"/>
        <v>132886.91</v>
      </c>
      <c r="T311" s="5"/>
      <c r="U311" s="6"/>
      <c r="V311" s="6"/>
      <c r="W311" s="6">
        <f t="shared" si="43"/>
        <v>132886.91</v>
      </c>
      <c r="X311" s="26"/>
    </row>
    <row r="312" spans="1:24">
      <c r="A312" s="2">
        <f t="shared" si="38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37"/>
        <v>27313.759999999998</v>
      </c>
      <c r="T312" s="5"/>
      <c r="U312" s="6"/>
      <c r="V312" s="6"/>
      <c r="W312" s="6">
        <f t="shared" si="43"/>
        <v>27313.759999999998</v>
      </c>
      <c r="X312" s="26"/>
    </row>
    <row r="313" spans="1:24">
      <c r="A313" s="2">
        <f t="shared" si="38"/>
        <v>299</v>
      </c>
      <c r="B313" s="2"/>
      <c r="C313" s="2"/>
      <c r="D313" s="2"/>
      <c r="E313" s="23" t="s">
        <v>509</v>
      </c>
      <c r="F313" s="28">
        <f t="shared" ref="F313:R313" si="44">SUM(F301:F312)</f>
        <v>12404036.090000002</v>
      </c>
      <c r="G313" s="28">
        <f t="shared" si="44"/>
        <v>1017346.6499999999</v>
      </c>
      <c r="H313" s="28">
        <f t="shared" si="44"/>
        <v>2009984.89</v>
      </c>
      <c r="I313" s="28">
        <f t="shared" si="44"/>
        <v>3009291.6700000004</v>
      </c>
      <c r="J313" s="28">
        <f t="shared" si="44"/>
        <v>4001668.7199999997</v>
      </c>
      <c r="K313" s="28">
        <f t="shared" si="44"/>
        <v>4998259.129999999</v>
      </c>
      <c r="L313" s="28">
        <f t="shared" si="44"/>
        <v>5989631.7300000004</v>
      </c>
      <c r="M313" s="28">
        <f t="shared" si="44"/>
        <v>6997855.7299999995</v>
      </c>
      <c r="N313" s="28">
        <f t="shared" si="44"/>
        <v>8040735.2799999993</v>
      </c>
      <c r="O313" s="28">
        <f t="shared" si="44"/>
        <v>9092823.1299999971</v>
      </c>
      <c r="P313" s="28">
        <f t="shared" si="44"/>
        <v>10107771.119999999</v>
      </c>
      <c r="Q313" s="28">
        <f t="shared" si="44"/>
        <v>11168005.91</v>
      </c>
      <c r="R313" s="28">
        <f t="shared" si="44"/>
        <v>12288416.85</v>
      </c>
      <c r="S313" s="25">
        <f t="shared" si="37"/>
        <v>8040735.2799999993</v>
      </c>
      <c r="T313" s="5"/>
      <c r="U313" s="6"/>
      <c r="V313" s="6"/>
      <c r="W313" s="6"/>
      <c r="X313" s="26"/>
    </row>
    <row r="314" spans="1:24">
      <c r="A314" s="2">
        <f t="shared" si="38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25">
        <f t="shared" si="37"/>
        <v>0</v>
      </c>
      <c r="T314" s="5"/>
      <c r="U314" s="6"/>
      <c r="V314" s="6"/>
      <c r="W314" s="6"/>
      <c r="X314" s="26"/>
    </row>
    <row r="315" spans="1:24">
      <c r="A315" s="2">
        <f t="shared" si="38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si="37"/>
        <v>213367.17</v>
      </c>
      <c r="T315" s="5"/>
      <c r="U315" s="6"/>
      <c r="V315" s="6"/>
      <c r="W315" s="6">
        <f t="shared" ref="W315:W335" si="45">+S315</f>
        <v>213367.17</v>
      </c>
      <c r="X315" s="26"/>
    </row>
    <row r="316" spans="1:24">
      <c r="A316" s="2">
        <f t="shared" si="38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37"/>
        <v>250347.5</v>
      </c>
      <c r="T316" s="5"/>
      <c r="U316" s="6"/>
      <c r="V316" s="6"/>
      <c r="W316" s="6">
        <f t="shared" si="45"/>
        <v>250347.5</v>
      </c>
      <c r="X316" s="26"/>
    </row>
    <row r="317" spans="1:24">
      <c r="A317" s="2">
        <f t="shared" si="38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37"/>
        <v>2666081.7999999998</v>
      </c>
      <c r="T317" s="5"/>
      <c r="U317" s="6"/>
      <c r="V317" s="6"/>
      <c r="W317" s="6">
        <f t="shared" si="45"/>
        <v>2666081.7999999998</v>
      </c>
      <c r="X317" s="26"/>
    </row>
    <row r="318" spans="1:24">
      <c r="A318" s="2">
        <f t="shared" si="38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37"/>
        <v>-168358.7</v>
      </c>
      <c r="T318" s="5"/>
      <c r="U318" s="6"/>
      <c r="V318" s="6"/>
      <c r="W318" s="6">
        <f t="shared" si="45"/>
        <v>-168358.7</v>
      </c>
      <c r="X318" s="26"/>
    </row>
    <row r="319" spans="1:24">
      <c r="A319" s="2">
        <f t="shared" si="38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37"/>
        <v>0</v>
      </c>
      <c r="T319" s="5"/>
      <c r="U319" s="6"/>
      <c r="V319" s="6"/>
      <c r="W319" s="6">
        <f t="shared" si="45"/>
        <v>0</v>
      </c>
      <c r="X319" s="26"/>
    </row>
    <row r="320" spans="1:24">
      <c r="A320" s="2">
        <f t="shared" si="38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37"/>
        <v>0</v>
      </c>
      <c r="T320" s="5"/>
      <c r="U320" s="6"/>
      <c r="V320" s="6"/>
      <c r="W320" s="6">
        <f t="shared" si="45"/>
        <v>0</v>
      </c>
      <c r="X320" s="26"/>
    </row>
    <row r="321" spans="1:24">
      <c r="A321" s="2">
        <f t="shared" si="38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37"/>
        <v>-14637.59</v>
      </c>
      <c r="T321" s="5"/>
      <c r="U321" s="6"/>
      <c r="V321" s="6"/>
      <c r="W321" s="6">
        <f t="shared" si="45"/>
        <v>-14637.59</v>
      </c>
      <c r="X321" s="26"/>
    </row>
    <row r="322" spans="1:24">
      <c r="A322" s="2">
        <f t="shared" si="38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37"/>
        <v>-291376.15999999997</v>
      </c>
      <c r="T322" s="5"/>
      <c r="U322" s="6"/>
      <c r="V322" s="6"/>
      <c r="W322" s="6">
        <f t="shared" si="45"/>
        <v>-291376.15999999997</v>
      </c>
      <c r="X322" s="26"/>
    </row>
    <row r="323" spans="1:24">
      <c r="A323" s="2">
        <f t="shared" si="38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37"/>
        <v>-148126.51</v>
      </c>
      <c r="T323" s="5"/>
      <c r="U323" s="6"/>
      <c r="V323" s="6"/>
      <c r="W323" s="6">
        <f t="shared" si="45"/>
        <v>-148126.51</v>
      </c>
      <c r="X323" s="26"/>
    </row>
    <row r="324" spans="1:24">
      <c r="A324" s="2">
        <f t="shared" si="38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37"/>
        <v>-3640825.78</v>
      </c>
      <c r="T324" s="5"/>
      <c r="U324" s="6"/>
      <c r="V324" s="6"/>
      <c r="W324" s="6">
        <f t="shared" si="45"/>
        <v>-3640825.78</v>
      </c>
      <c r="X324" s="26"/>
    </row>
    <row r="325" spans="1:24">
      <c r="A325" s="2">
        <f t="shared" si="38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37"/>
        <v>-16194.58</v>
      </c>
      <c r="T325" s="5"/>
      <c r="U325" s="6"/>
      <c r="V325" s="6"/>
      <c r="W325" s="6">
        <f t="shared" si="45"/>
        <v>-16194.58</v>
      </c>
      <c r="X325" s="26"/>
    </row>
    <row r="326" spans="1:24">
      <c r="A326" s="2">
        <f t="shared" si="38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37"/>
        <v>0</v>
      </c>
      <c r="T326" s="5"/>
      <c r="U326" s="6"/>
      <c r="V326" s="6"/>
      <c r="W326" s="6">
        <f t="shared" si="45"/>
        <v>0</v>
      </c>
      <c r="X326" s="26"/>
    </row>
    <row r="327" spans="1:24">
      <c r="A327" s="2">
        <f t="shared" si="38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37"/>
        <v>0</v>
      </c>
      <c r="T327" s="5"/>
      <c r="U327" s="6"/>
      <c r="V327" s="6"/>
      <c r="W327" s="6">
        <f t="shared" si="45"/>
        <v>0</v>
      </c>
      <c r="X327" s="26"/>
    </row>
    <row r="328" spans="1:24">
      <c r="A328" s="2">
        <f t="shared" si="38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37"/>
        <v>-1417.44</v>
      </c>
      <c r="T328" s="5"/>
      <c r="U328" s="6"/>
      <c r="V328" s="6"/>
      <c r="W328" s="6">
        <f t="shared" si="45"/>
        <v>-1417.44</v>
      </c>
      <c r="X328" s="26"/>
    </row>
    <row r="329" spans="1:24">
      <c r="A329" s="2">
        <f t="shared" si="38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37"/>
        <v>0</v>
      </c>
      <c r="T329" s="5"/>
      <c r="U329" s="6"/>
      <c r="V329" s="6"/>
      <c r="W329" s="6">
        <f t="shared" si="45"/>
        <v>0</v>
      </c>
      <c r="X329" s="26"/>
    </row>
    <row r="330" spans="1:24">
      <c r="A330" s="2">
        <f t="shared" si="38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37"/>
        <v>0</v>
      </c>
      <c r="T330" s="5"/>
      <c r="U330" s="6"/>
      <c r="V330" s="6"/>
      <c r="W330" s="6">
        <f t="shared" si="45"/>
        <v>0</v>
      </c>
      <c r="X330" s="26"/>
    </row>
    <row r="331" spans="1:24">
      <c r="A331" s="2">
        <f t="shared" si="38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37"/>
        <v>0</v>
      </c>
      <c r="T331" s="5"/>
      <c r="U331" s="6"/>
      <c r="V331" s="6"/>
      <c r="W331" s="6">
        <f t="shared" si="45"/>
        <v>0</v>
      </c>
      <c r="X331" s="26"/>
    </row>
    <row r="332" spans="1:24">
      <c r="A332" s="2">
        <f t="shared" si="38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37"/>
        <v>0</v>
      </c>
      <c r="T332" s="5"/>
      <c r="U332" s="6"/>
      <c r="V332" s="6"/>
      <c r="W332" s="6">
        <f t="shared" si="45"/>
        <v>0</v>
      </c>
      <c r="X332" s="26"/>
    </row>
    <row r="333" spans="1:24">
      <c r="A333" s="2">
        <f t="shared" si="38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37"/>
        <v>0</v>
      </c>
      <c r="T333" s="5"/>
      <c r="U333" s="6"/>
      <c r="V333" s="6"/>
      <c r="W333" s="6">
        <f t="shared" si="45"/>
        <v>0</v>
      </c>
      <c r="X333" s="26"/>
    </row>
    <row r="334" spans="1:24">
      <c r="A334" s="2">
        <f t="shared" si="38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37"/>
        <v>0</v>
      </c>
      <c r="T334" s="5"/>
      <c r="U334" s="6"/>
      <c r="V334" s="6"/>
      <c r="W334" s="6">
        <f t="shared" si="45"/>
        <v>0</v>
      </c>
      <c r="X334" s="26"/>
    </row>
    <row r="335" spans="1:24">
      <c r="A335" s="2">
        <f t="shared" si="38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37"/>
        <v>-28534.67</v>
      </c>
      <c r="T335" s="5"/>
      <c r="U335" s="6"/>
      <c r="V335" s="6"/>
      <c r="W335" s="6">
        <f t="shared" si="45"/>
        <v>-28534.67</v>
      </c>
      <c r="X335" s="26"/>
    </row>
    <row r="336" spans="1:24">
      <c r="A336" s="2">
        <f t="shared" si="38"/>
        <v>322</v>
      </c>
      <c r="B336" s="2"/>
      <c r="C336" s="2"/>
      <c r="D336" s="2"/>
      <c r="E336" s="23" t="s">
        <v>532</v>
      </c>
      <c r="F336" s="28">
        <f t="shared" ref="F336:R336" si="46">SUM(F315:F335)</f>
        <v>8732811.5300000012</v>
      </c>
      <c r="G336" s="28">
        <f t="shared" si="46"/>
        <v>1357344.91</v>
      </c>
      <c r="H336" s="28">
        <f t="shared" si="46"/>
        <v>2455923.0800000005</v>
      </c>
      <c r="I336" s="28">
        <f t="shared" si="46"/>
        <v>2920498.4399999995</v>
      </c>
      <c r="J336" s="28">
        <f t="shared" si="46"/>
        <v>2745431.5599999996</v>
      </c>
      <c r="K336" s="28">
        <f t="shared" si="46"/>
        <v>1875291.6999999997</v>
      </c>
      <c r="L336" s="28">
        <f t="shared" si="46"/>
        <v>825967.32000000018</v>
      </c>
      <c r="M336" s="28">
        <f t="shared" si="46"/>
        <v>-203434.80999999901</v>
      </c>
      <c r="N336" s="28">
        <f t="shared" si="46"/>
        <v>-1179674.96</v>
      </c>
      <c r="O336" s="28">
        <f t="shared" si="46"/>
        <v>-2147272.77</v>
      </c>
      <c r="P336" s="28">
        <f t="shared" si="46"/>
        <v>-2302304.4000000004</v>
      </c>
      <c r="Q336" s="28">
        <f t="shared" si="46"/>
        <v>-1308131.1799999985</v>
      </c>
      <c r="R336" s="28">
        <f t="shared" si="46"/>
        <v>221750.09999999934</v>
      </c>
      <c r="S336" s="25">
        <f t="shared" ref="S336:S399" si="47">+N336</f>
        <v>-1179674.96</v>
      </c>
      <c r="T336" s="2"/>
      <c r="U336" s="4"/>
      <c r="V336" s="4"/>
      <c r="W336" s="4"/>
      <c r="X336" s="83"/>
    </row>
    <row r="337" spans="1:24">
      <c r="A337" s="2">
        <f t="shared" ref="A337:A400" si="48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25">
        <f t="shared" si="47"/>
        <v>0</v>
      </c>
      <c r="T337" s="2"/>
      <c r="U337" s="4"/>
      <c r="V337" s="4"/>
      <c r="W337" s="4"/>
      <c r="X337" s="83"/>
    </row>
    <row r="338" spans="1:24">
      <c r="A338" s="2">
        <f t="shared" si="48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25">
        <f t="shared" si="47"/>
        <v>0</v>
      </c>
      <c r="T338" s="2"/>
      <c r="U338" s="4"/>
      <c r="V338" s="4"/>
      <c r="W338" s="4"/>
      <c r="X338" s="83"/>
    </row>
    <row r="339" spans="1:24">
      <c r="A339" s="2">
        <f t="shared" si="48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si="47"/>
        <v>0</v>
      </c>
      <c r="T339" s="2"/>
      <c r="U339" s="4"/>
      <c r="V339" s="4"/>
      <c r="W339" s="4">
        <f t="shared" ref="W339:W347" si="49">+S339</f>
        <v>0</v>
      </c>
      <c r="X339" s="83"/>
    </row>
    <row r="340" spans="1:24">
      <c r="A340" s="2">
        <f t="shared" si="48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47"/>
        <v>0</v>
      </c>
      <c r="T340" s="2"/>
      <c r="U340" s="4"/>
      <c r="V340" s="4"/>
      <c r="W340" s="4">
        <f t="shared" si="49"/>
        <v>0</v>
      </c>
      <c r="X340" s="83"/>
    </row>
    <row r="341" spans="1:24">
      <c r="A341" s="2">
        <f t="shared" si="48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47"/>
        <v>126822.82</v>
      </c>
      <c r="T341" s="2"/>
      <c r="U341" s="4"/>
      <c r="V341" s="4"/>
      <c r="W341" s="4">
        <f t="shared" si="49"/>
        <v>126822.82</v>
      </c>
      <c r="X341" s="83"/>
    </row>
    <row r="342" spans="1:24">
      <c r="A342" s="2">
        <f t="shared" si="48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47"/>
        <v>-515431.54</v>
      </c>
      <c r="T342" s="2"/>
      <c r="U342" s="4"/>
      <c r="V342" s="4"/>
      <c r="W342" s="4">
        <f t="shared" si="49"/>
        <v>-515431.54</v>
      </c>
      <c r="X342" s="83"/>
    </row>
    <row r="343" spans="1:24">
      <c r="A343" s="2">
        <f t="shared" si="48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47"/>
        <v>50.76</v>
      </c>
      <c r="T343" s="2"/>
      <c r="U343" s="4"/>
      <c r="V343" s="4"/>
      <c r="W343" s="4">
        <f t="shared" si="49"/>
        <v>50.76</v>
      </c>
      <c r="X343" s="83"/>
    </row>
    <row r="344" spans="1:24">
      <c r="A344" s="2">
        <f t="shared" si="48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47"/>
        <v>127888.1</v>
      </c>
      <c r="T344" s="2"/>
      <c r="U344" s="4"/>
      <c r="V344" s="4"/>
      <c r="W344" s="4">
        <f t="shared" si="49"/>
        <v>127888.1</v>
      </c>
      <c r="X344" s="83"/>
    </row>
    <row r="345" spans="1:24">
      <c r="A345" s="2">
        <f t="shared" si="48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47"/>
        <v>1007417.53</v>
      </c>
      <c r="T345" s="2"/>
      <c r="U345" s="4"/>
      <c r="V345" s="4"/>
      <c r="W345" s="4">
        <f t="shared" si="49"/>
        <v>1007417.53</v>
      </c>
      <c r="X345" s="83"/>
    </row>
    <row r="346" spans="1:24">
      <c r="A346" s="2">
        <f t="shared" si="48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47"/>
        <v>0</v>
      </c>
      <c r="T346" s="2"/>
      <c r="U346" s="4"/>
      <c r="V346" s="4"/>
      <c r="W346" s="4">
        <f t="shared" si="49"/>
        <v>0</v>
      </c>
      <c r="X346" s="83"/>
    </row>
    <row r="347" spans="1:24">
      <c r="A347" s="2">
        <f t="shared" si="48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47"/>
        <v>0</v>
      </c>
      <c r="T347" s="2"/>
      <c r="U347" s="4"/>
      <c r="V347" s="4"/>
      <c r="W347" s="4">
        <f t="shared" si="49"/>
        <v>0</v>
      </c>
      <c r="X347" s="83"/>
    </row>
    <row r="348" spans="1:24">
      <c r="A348" s="2">
        <f t="shared" si="48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47"/>
        <v>1144.68</v>
      </c>
      <c r="T348" s="2"/>
      <c r="U348" s="4"/>
      <c r="V348" s="4"/>
      <c r="W348" s="4">
        <f>+S348</f>
        <v>1144.68</v>
      </c>
      <c r="X348" s="83"/>
    </row>
    <row r="349" spans="1:24">
      <c r="A349" s="2">
        <f t="shared" si="48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R349" si="50">SUM(G339:G348)</f>
        <v>-43358.83</v>
      </c>
      <c r="H349" s="28">
        <f t="shared" si="50"/>
        <v>296047.94</v>
      </c>
      <c r="I349" s="28">
        <f t="shared" si="50"/>
        <v>-275821.55</v>
      </c>
      <c r="J349" s="28">
        <f t="shared" si="50"/>
        <v>-153889.18</v>
      </c>
      <c r="K349" s="28">
        <f t="shared" si="50"/>
        <v>780436.14</v>
      </c>
      <c r="L349" s="28">
        <f t="shared" si="50"/>
        <v>811712.05999999994</v>
      </c>
      <c r="M349" s="28">
        <f t="shared" si="50"/>
        <v>811949.08</v>
      </c>
      <c r="N349" s="28">
        <f t="shared" si="50"/>
        <v>747892.35000000009</v>
      </c>
      <c r="O349" s="28">
        <f t="shared" si="50"/>
        <v>406424.87000000005</v>
      </c>
      <c r="P349" s="28">
        <f t="shared" si="50"/>
        <v>1018160.4400000001</v>
      </c>
      <c r="Q349" s="28">
        <f t="shared" si="50"/>
        <v>1000493.1</v>
      </c>
      <c r="R349" s="28">
        <f t="shared" si="50"/>
        <v>1382743.1300000001</v>
      </c>
      <c r="S349" s="25">
        <f t="shared" si="47"/>
        <v>747892.35000000009</v>
      </c>
      <c r="T349" s="2"/>
      <c r="U349" s="4"/>
      <c r="V349" s="4"/>
      <c r="W349" s="4"/>
      <c r="X349" s="83"/>
    </row>
    <row r="350" spans="1:24">
      <c r="A350" s="2">
        <f t="shared" si="48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25">
        <f t="shared" si="47"/>
        <v>0</v>
      </c>
      <c r="T350" s="2"/>
      <c r="U350" s="4"/>
      <c r="V350" s="4"/>
      <c r="W350" s="4"/>
      <c r="X350" s="83"/>
    </row>
    <row r="351" spans="1:24">
      <c r="A351" s="2">
        <f t="shared" si="48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 t="shared" si="47"/>
        <v>7650000</v>
      </c>
      <c r="T351" s="2"/>
      <c r="U351" s="4"/>
      <c r="V351" s="4"/>
      <c r="W351" s="4">
        <f>+S351</f>
        <v>7650000</v>
      </c>
      <c r="X351" s="83"/>
    </row>
    <row r="352" spans="1:24">
      <c r="A352" s="2">
        <f t="shared" si="48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R352" si="51">+G351</f>
        <v>0</v>
      </c>
      <c r="H352" s="28">
        <f t="shared" si="51"/>
        <v>2550000</v>
      </c>
      <c r="I352" s="28">
        <f t="shared" si="51"/>
        <v>2550000</v>
      </c>
      <c r="J352" s="28">
        <f t="shared" si="51"/>
        <v>2550000</v>
      </c>
      <c r="K352" s="28">
        <f t="shared" si="51"/>
        <v>5100000</v>
      </c>
      <c r="L352" s="28">
        <f t="shared" si="51"/>
        <v>5100000</v>
      </c>
      <c r="M352" s="28">
        <f t="shared" si="51"/>
        <v>5100000</v>
      </c>
      <c r="N352" s="28">
        <f t="shared" si="51"/>
        <v>7650000</v>
      </c>
      <c r="O352" s="28">
        <f t="shared" si="51"/>
        <v>7650000</v>
      </c>
      <c r="P352" s="28">
        <f t="shared" si="51"/>
        <v>7650000</v>
      </c>
      <c r="Q352" s="28">
        <f t="shared" si="51"/>
        <v>10610000</v>
      </c>
      <c r="R352" s="28">
        <f t="shared" si="51"/>
        <v>10610000</v>
      </c>
      <c r="S352" s="25">
        <f t="shared" si="47"/>
        <v>7650000</v>
      </c>
      <c r="T352" s="2"/>
      <c r="U352" s="4"/>
      <c r="V352" s="4"/>
      <c r="W352" s="4"/>
      <c r="X352" s="83"/>
    </row>
    <row r="353" spans="1:24">
      <c r="A353" s="2">
        <f t="shared" si="48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25">
        <f t="shared" si="47"/>
        <v>0</v>
      </c>
      <c r="T353" s="2"/>
      <c r="U353" s="4"/>
      <c r="V353" s="4"/>
      <c r="W353" s="4"/>
      <c r="X353" s="83"/>
    </row>
    <row r="354" spans="1:24" ht="15.75" thickBot="1">
      <c r="A354" s="2">
        <f t="shared" si="48"/>
        <v>340</v>
      </c>
      <c r="B354" s="104"/>
      <c r="C354" s="104"/>
      <c r="D354" s="104"/>
      <c r="E354" s="105" t="s">
        <v>557</v>
      </c>
      <c r="F354" s="106">
        <f t="shared" ref="F354:R354" si="52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52"/>
        <v>755596030.13999987</v>
      </c>
      <c r="H354" s="106">
        <f t="shared" si="52"/>
        <v>785949713.56999993</v>
      </c>
      <c r="I354" s="106">
        <f t="shared" si="52"/>
        <v>809849531.25999987</v>
      </c>
      <c r="J354" s="106">
        <f t="shared" si="52"/>
        <v>821119251.98000026</v>
      </c>
      <c r="K354" s="106">
        <f t="shared" si="52"/>
        <v>834114722.88999987</v>
      </c>
      <c r="L354" s="106">
        <f t="shared" si="52"/>
        <v>850558705.20000017</v>
      </c>
      <c r="M354" s="106">
        <f t="shared" si="52"/>
        <v>868721350.27999997</v>
      </c>
      <c r="N354" s="106">
        <f t="shared" si="52"/>
        <v>891100472.71000004</v>
      </c>
      <c r="O354" s="106">
        <f t="shared" si="52"/>
        <v>918592888.94000041</v>
      </c>
      <c r="P354" s="106">
        <f t="shared" si="52"/>
        <v>955424093.4599998</v>
      </c>
      <c r="Q354" s="106">
        <f t="shared" si="52"/>
        <v>1022043333.5399998</v>
      </c>
      <c r="R354" s="106">
        <f t="shared" si="52"/>
        <v>1117173255.4100006</v>
      </c>
      <c r="S354" s="25">
        <f t="shared" si="47"/>
        <v>891100472.71000004</v>
      </c>
      <c r="T354" s="104"/>
      <c r="U354" s="107"/>
      <c r="V354" s="107"/>
      <c r="W354" s="107"/>
      <c r="X354" s="108"/>
    </row>
    <row r="355" spans="1:24" ht="15.75" thickTop="1">
      <c r="A355" s="2">
        <f t="shared" si="48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25">
        <f t="shared" si="47"/>
        <v>0</v>
      </c>
      <c r="T355" s="2"/>
      <c r="U355" s="4"/>
      <c r="V355" s="4"/>
      <c r="W355" s="4"/>
      <c r="X355" s="83"/>
    </row>
    <row r="356" spans="1:24">
      <c r="A356" s="2">
        <f t="shared" si="48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25">
        <f t="shared" si="47"/>
        <v>0</v>
      </c>
      <c r="T356" s="5"/>
      <c r="U356" s="6"/>
      <c r="V356" s="6"/>
      <c r="W356" s="6"/>
      <c r="X356" s="26"/>
    </row>
    <row r="357" spans="1:24">
      <c r="A357" s="2">
        <f t="shared" si="48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si="47"/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48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47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48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47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48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47"/>
        <v>293064.51</v>
      </c>
      <c r="T360" s="5"/>
      <c r="U360" s="6"/>
      <c r="V360" s="6"/>
      <c r="W360" s="6">
        <f t="shared" ref="W360:W365" si="53">+S360</f>
        <v>293064.51</v>
      </c>
      <c r="X360" s="26"/>
    </row>
    <row r="361" spans="1:24">
      <c r="A361" s="2">
        <f t="shared" si="48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47"/>
        <v>0</v>
      </c>
      <c r="T361" s="5"/>
      <c r="U361" s="6"/>
      <c r="V361" s="6"/>
      <c r="W361" s="6">
        <f t="shared" si="53"/>
        <v>0</v>
      </c>
      <c r="X361" s="26"/>
    </row>
    <row r="362" spans="1:24">
      <c r="A362" s="2">
        <f t="shared" si="48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47"/>
        <v>-192117553.21000001</v>
      </c>
      <c r="T362" s="5"/>
      <c r="U362" s="6"/>
      <c r="V362" s="6"/>
      <c r="W362" s="6">
        <f t="shared" si="53"/>
        <v>-192117553.21000001</v>
      </c>
      <c r="X362" s="26"/>
    </row>
    <row r="363" spans="1:24">
      <c r="A363" s="2">
        <f t="shared" si="48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47"/>
        <v>0</v>
      </c>
      <c r="T363" s="5"/>
      <c r="U363" s="6"/>
      <c r="V363" s="6"/>
      <c r="W363" s="6">
        <f t="shared" si="53"/>
        <v>0</v>
      </c>
      <c r="X363" s="26"/>
    </row>
    <row r="364" spans="1:24">
      <c r="A364" s="2">
        <f t="shared" si="48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47"/>
        <v>-1810739.96</v>
      </c>
      <c r="T364" s="5"/>
      <c r="U364" s="6"/>
      <c r="V364" s="6"/>
      <c r="W364" s="6">
        <f t="shared" si="53"/>
        <v>-1810739.96</v>
      </c>
      <c r="X364" s="26"/>
    </row>
    <row r="365" spans="1:24">
      <c r="A365" s="2">
        <f t="shared" si="48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47"/>
        <v>266398.95</v>
      </c>
      <c r="T365" s="5"/>
      <c r="U365" s="6"/>
      <c r="V365" s="6"/>
      <c r="W365" s="6">
        <f t="shared" si="53"/>
        <v>266398.95</v>
      </c>
      <c r="X365" s="26"/>
    </row>
    <row r="366" spans="1:24">
      <c r="A366" s="2">
        <f t="shared" si="48"/>
        <v>352</v>
      </c>
      <c r="B366" s="2"/>
      <c r="C366" s="2"/>
      <c r="D366" s="2"/>
      <c r="E366" s="50" t="s">
        <v>575</v>
      </c>
      <c r="F366" s="28">
        <f t="shared" ref="F366:R366" si="54">SUM(F357:F365)</f>
        <v>-225638946.18000001</v>
      </c>
      <c r="G366" s="28">
        <f t="shared" si="54"/>
        <v>-224510927.53</v>
      </c>
      <c r="H366" s="28">
        <f t="shared" si="54"/>
        <v>-224073041.16000003</v>
      </c>
      <c r="I366" s="28">
        <f t="shared" si="54"/>
        <v>-224070618.16000003</v>
      </c>
      <c r="J366" s="28">
        <f t="shared" si="54"/>
        <v>-224068195.16000003</v>
      </c>
      <c r="K366" s="28">
        <f t="shared" si="54"/>
        <v>-224065772.16000003</v>
      </c>
      <c r="L366" s="28">
        <f t="shared" si="54"/>
        <v>-224063349.16000003</v>
      </c>
      <c r="M366" s="28">
        <f t="shared" si="54"/>
        <v>-224060926.16000003</v>
      </c>
      <c r="N366" s="28">
        <f t="shared" si="54"/>
        <v>-224058503.16000003</v>
      </c>
      <c r="O366" s="28">
        <f t="shared" si="54"/>
        <v>-254056080.16000003</v>
      </c>
      <c r="P366" s="28">
        <f t="shared" si="54"/>
        <v>-254053657.16000003</v>
      </c>
      <c r="Q366" s="28">
        <f t="shared" si="54"/>
        <v>-254051234.16000003</v>
      </c>
      <c r="R366" s="28">
        <f t="shared" si="54"/>
        <v>-254809227.50999999</v>
      </c>
      <c r="S366" s="25">
        <f t="shared" si="47"/>
        <v>-224058503.16000003</v>
      </c>
      <c r="T366" s="5"/>
      <c r="U366" s="6"/>
      <c r="V366" s="6"/>
      <c r="W366" s="6"/>
      <c r="X366" s="26"/>
    </row>
    <row r="367" spans="1:24">
      <c r="A367" s="2">
        <f t="shared" si="48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25">
        <f t="shared" si="47"/>
        <v>0</v>
      </c>
      <c r="T367" s="5"/>
      <c r="U367" s="6"/>
      <c r="V367" s="6"/>
      <c r="W367" s="6"/>
      <c r="X367" s="26"/>
    </row>
    <row r="368" spans="1:24" ht="26.25">
      <c r="A368" s="2">
        <f t="shared" si="48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47"/>
        <v>-20000000</v>
      </c>
      <c r="T368" s="5"/>
      <c r="U368" s="6"/>
      <c r="V368" s="6"/>
      <c r="W368" s="6">
        <f t="shared" ref="W368:W380" si="55">+S368</f>
        <v>-20000000</v>
      </c>
      <c r="X368" s="26"/>
    </row>
    <row r="369" spans="1:24" ht="26.25">
      <c r="A369" s="2">
        <f t="shared" si="48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47"/>
        <v>-15000000</v>
      </c>
      <c r="T369" s="5"/>
      <c r="U369" s="6"/>
      <c r="V369" s="6"/>
      <c r="W369" s="6">
        <f t="shared" si="55"/>
        <v>-15000000</v>
      </c>
      <c r="X369" s="26"/>
    </row>
    <row r="370" spans="1:24" ht="26.25">
      <c r="A370" s="2">
        <f t="shared" si="48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47"/>
        <v>-24401000</v>
      </c>
      <c r="T370" s="5"/>
      <c r="U370" s="6"/>
      <c r="V370" s="6"/>
      <c r="W370" s="6">
        <f t="shared" si="55"/>
        <v>-24401000</v>
      </c>
      <c r="X370" s="26"/>
    </row>
    <row r="371" spans="1:24" ht="26.25">
      <c r="A371" s="2">
        <f t="shared" si="48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47"/>
        <v>-15000000</v>
      </c>
      <c r="T371" s="5"/>
      <c r="U371" s="6"/>
      <c r="V371" s="6"/>
      <c r="W371" s="6">
        <f t="shared" si="55"/>
        <v>-15000000</v>
      </c>
      <c r="X371" s="26"/>
    </row>
    <row r="372" spans="1:24" ht="26.25">
      <c r="A372" s="2">
        <f t="shared" si="48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47"/>
        <v>-40000000</v>
      </c>
      <c r="T372" s="5"/>
      <c r="U372" s="6"/>
      <c r="V372" s="6"/>
      <c r="W372" s="6">
        <f t="shared" si="55"/>
        <v>-40000000</v>
      </c>
      <c r="X372" s="26"/>
    </row>
    <row r="373" spans="1:24" ht="26.25">
      <c r="A373" s="2">
        <f t="shared" si="48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47"/>
        <v>-25000000</v>
      </c>
      <c r="T373" s="5"/>
      <c r="U373" s="6"/>
      <c r="V373" s="6"/>
      <c r="W373" s="6">
        <f t="shared" si="55"/>
        <v>-25000000</v>
      </c>
      <c r="X373" s="26"/>
    </row>
    <row r="374" spans="1:24" ht="26.25">
      <c r="A374" s="2">
        <f t="shared" si="48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47"/>
        <v>-25000000</v>
      </c>
      <c r="T374" s="5"/>
      <c r="U374" s="6"/>
      <c r="V374" s="6"/>
      <c r="W374" s="6">
        <f t="shared" si="55"/>
        <v>-25000000</v>
      </c>
      <c r="X374" s="26"/>
    </row>
    <row r="375" spans="1:24" ht="26.25">
      <c r="A375" s="2">
        <f t="shared" si="48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47"/>
        <v>-12500000</v>
      </c>
      <c r="T375" s="5"/>
      <c r="U375" s="6"/>
      <c r="V375" s="6"/>
      <c r="W375" s="6">
        <f t="shared" si="55"/>
        <v>-12500000</v>
      </c>
      <c r="X375" s="26"/>
    </row>
    <row r="376" spans="1:24" ht="26.25">
      <c r="A376" s="2">
        <f t="shared" si="48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47"/>
        <v>-12500000</v>
      </c>
      <c r="T376" s="5"/>
      <c r="U376" s="6"/>
      <c r="V376" s="6"/>
      <c r="W376" s="6">
        <f t="shared" si="55"/>
        <v>-12500000</v>
      </c>
      <c r="X376" s="26"/>
    </row>
    <row r="377" spans="1:24" ht="26.25">
      <c r="A377" s="2">
        <f t="shared" si="48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47"/>
        <v>-12500000</v>
      </c>
      <c r="T377" s="5"/>
      <c r="U377" s="6"/>
      <c r="V377" s="6"/>
      <c r="W377" s="6">
        <f t="shared" si="55"/>
        <v>-12500000</v>
      </c>
      <c r="X377" s="26"/>
    </row>
    <row r="378" spans="1:24" ht="26.25">
      <c r="A378" s="2">
        <f t="shared" si="48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47"/>
        <v>-12500000</v>
      </c>
      <c r="T378" s="5"/>
      <c r="U378" s="6"/>
      <c r="V378" s="6"/>
      <c r="W378" s="6">
        <f t="shared" si="55"/>
        <v>-12500000</v>
      </c>
      <c r="X378" s="26"/>
    </row>
    <row r="379" spans="1:24" ht="26.25">
      <c r="A379" s="2">
        <f t="shared" si="48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47"/>
        <v>1566744.14</v>
      </c>
      <c r="T379" s="5"/>
      <c r="U379" s="6"/>
      <c r="V379" s="6"/>
      <c r="W379" s="6">
        <f t="shared" si="55"/>
        <v>1566744.14</v>
      </c>
      <c r="X379" s="26"/>
    </row>
    <row r="380" spans="1:24">
      <c r="A380" s="2">
        <f t="shared" si="48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47"/>
        <v>-21850000</v>
      </c>
      <c r="T380" s="5"/>
      <c r="U380" s="6"/>
      <c r="V380" s="6"/>
      <c r="W380" s="6">
        <f t="shared" si="55"/>
        <v>-21850000</v>
      </c>
      <c r="X380" s="26"/>
    </row>
    <row r="381" spans="1:24">
      <c r="A381" s="2">
        <f t="shared" si="48"/>
        <v>367</v>
      </c>
      <c r="B381" s="2"/>
      <c r="C381" s="2"/>
      <c r="D381" s="2"/>
      <c r="E381" s="50" t="s">
        <v>591</v>
      </c>
      <c r="F381" s="28">
        <f t="shared" ref="F381:R381" si="56">SUM(F368:F380)</f>
        <v>-230084028.38999999</v>
      </c>
      <c r="G381" s="28">
        <f t="shared" si="56"/>
        <v>-228943922.84999999</v>
      </c>
      <c r="H381" s="28">
        <f t="shared" si="56"/>
        <v>-227079737.68000001</v>
      </c>
      <c r="I381" s="28">
        <f t="shared" si="56"/>
        <v>-218689627.59999999</v>
      </c>
      <c r="J381" s="28">
        <f t="shared" si="56"/>
        <v>-216999517.52000001</v>
      </c>
      <c r="K381" s="28">
        <f t="shared" si="56"/>
        <v>-214854588.80000001</v>
      </c>
      <c r="L381" s="28">
        <f t="shared" si="56"/>
        <v>-217364477.81999999</v>
      </c>
      <c r="M381" s="28">
        <f t="shared" si="56"/>
        <v>-223224366.84</v>
      </c>
      <c r="N381" s="28">
        <f t="shared" si="56"/>
        <v>-234684255.86000001</v>
      </c>
      <c r="O381" s="28">
        <f t="shared" si="56"/>
        <v>-219894144.88</v>
      </c>
      <c r="P381" s="28">
        <f t="shared" si="56"/>
        <v>-232104033.90000001</v>
      </c>
      <c r="Q381" s="28">
        <f t="shared" si="56"/>
        <v>-246675330.22</v>
      </c>
      <c r="R381" s="28">
        <f t="shared" si="56"/>
        <v>-266685211.97999999</v>
      </c>
      <c r="S381" s="25">
        <f t="shared" si="47"/>
        <v>-234684255.86000001</v>
      </c>
      <c r="T381" s="5"/>
      <c r="U381" s="6"/>
      <c r="V381" s="6"/>
      <c r="W381" s="6"/>
      <c r="X381" s="26"/>
    </row>
    <row r="382" spans="1:24">
      <c r="A382" s="2">
        <f t="shared" si="48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25">
        <f t="shared" si="47"/>
        <v>0</v>
      </c>
      <c r="T382" s="2"/>
      <c r="U382" s="4"/>
      <c r="V382" s="4"/>
      <c r="W382" s="4"/>
      <c r="X382" s="83"/>
    </row>
    <row r="383" spans="1:24">
      <c r="A383" s="2">
        <f t="shared" si="48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si="47"/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48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4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48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47"/>
        <v>0</v>
      </c>
      <c r="T385" s="2"/>
      <c r="U385" s="4"/>
      <c r="V385" s="4"/>
      <c r="W385" s="4"/>
      <c r="X385" s="83"/>
    </row>
    <row r="386" spans="1:24">
      <c r="A386" s="2">
        <f t="shared" si="48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47"/>
        <v>-6557557.4699999997</v>
      </c>
      <c r="T386" s="2"/>
      <c r="U386" s="4"/>
      <c r="V386" s="4">
        <f t="shared" ref="V386:V398" si="57">+S386</f>
        <v>-6557557.4699999997</v>
      </c>
      <c r="W386" s="4"/>
      <c r="X386" s="83"/>
    </row>
    <row r="387" spans="1:24">
      <c r="A387" s="2">
        <f t="shared" si="48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47"/>
        <v>-252891.51999999999</v>
      </c>
      <c r="T387" s="5"/>
      <c r="U387" s="6"/>
      <c r="V387" s="6">
        <f t="shared" si="57"/>
        <v>-252891.51999999999</v>
      </c>
      <c r="W387" s="6"/>
      <c r="X387" s="26"/>
    </row>
    <row r="388" spans="1:24">
      <c r="A388" s="2">
        <f t="shared" si="48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47"/>
        <v>-7152777.5</v>
      </c>
      <c r="T388" s="5"/>
      <c r="U388" s="6"/>
      <c r="V388" s="6">
        <f t="shared" si="57"/>
        <v>-7152777.5</v>
      </c>
      <c r="W388" s="6"/>
      <c r="X388" s="26"/>
    </row>
    <row r="389" spans="1:24">
      <c r="A389" s="2">
        <f t="shared" si="48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47"/>
        <v>-164607.32</v>
      </c>
      <c r="T389" s="5"/>
      <c r="U389" s="6"/>
      <c r="V389" s="6">
        <f t="shared" si="57"/>
        <v>-164607.32</v>
      </c>
      <c r="W389" s="6"/>
      <c r="X389" s="26"/>
    </row>
    <row r="390" spans="1:24">
      <c r="A390" s="2">
        <f t="shared" si="48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47"/>
        <v>-6768688.2300000004</v>
      </c>
      <c r="T390" s="5"/>
      <c r="U390" s="6"/>
      <c r="V390" s="6">
        <f t="shared" si="57"/>
        <v>-6768688.2300000004</v>
      </c>
      <c r="W390" s="6"/>
      <c r="X390" s="26"/>
    </row>
    <row r="391" spans="1:24">
      <c r="A391" s="2">
        <f t="shared" si="48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47"/>
        <v>-817857.78</v>
      </c>
      <c r="T391" s="5"/>
      <c r="U391" s="6"/>
      <c r="V391" s="6">
        <f t="shared" si="57"/>
        <v>-817857.78</v>
      </c>
      <c r="W391" s="6"/>
      <c r="X391" s="26"/>
    </row>
    <row r="392" spans="1:24">
      <c r="A392" s="2">
        <f t="shared" si="48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47"/>
        <v>-6523.45</v>
      </c>
      <c r="T392" s="5"/>
      <c r="U392" s="6"/>
      <c r="V392" s="6">
        <f t="shared" si="57"/>
        <v>-6523.45</v>
      </c>
      <c r="W392" s="6"/>
      <c r="X392" s="26"/>
    </row>
    <row r="393" spans="1:24">
      <c r="A393" s="2">
        <f t="shared" si="48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47"/>
        <v>0</v>
      </c>
      <c r="T393" s="5"/>
      <c r="U393" s="6"/>
      <c r="V393" s="6">
        <f t="shared" si="57"/>
        <v>0</v>
      </c>
      <c r="W393" s="6"/>
      <c r="X393" s="26"/>
    </row>
    <row r="394" spans="1:24">
      <c r="A394" s="2">
        <f t="shared" si="48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47"/>
        <v>-110319.8</v>
      </c>
      <c r="T394" s="5"/>
      <c r="U394" s="6"/>
      <c r="V394" s="6">
        <f t="shared" si="57"/>
        <v>-110319.8</v>
      </c>
      <c r="W394" s="6"/>
      <c r="X394" s="26"/>
    </row>
    <row r="395" spans="1:24">
      <c r="A395" s="2">
        <f t="shared" si="48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47"/>
        <v>-16176.82</v>
      </c>
      <c r="T395" s="5"/>
      <c r="U395" s="6"/>
      <c r="V395" s="6">
        <f t="shared" si="57"/>
        <v>-16176.82</v>
      </c>
      <c r="W395" s="6"/>
      <c r="X395" s="26"/>
    </row>
    <row r="396" spans="1:24">
      <c r="A396" s="2">
        <f t="shared" si="48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47"/>
        <v>0</v>
      </c>
      <c r="T396" s="5"/>
      <c r="U396" s="6"/>
      <c r="V396" s="6">
        <f t="shared" si="57"/>
        <v>0</v>
      </c>
      <c r="W396" s="6"/>
      <c r="X396" s="26"/>
    </row>
    <row r="397" spans="1:24">
      <c r="A397" s="2">
        <f t="shared" si="48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47"/>
        <v>-22705.48</v>
      </c>
      <c r="T397" s="5"/>
      <c r="U397" s="6"/>
      <c r="V397" s="6">
        <f t="shared" si="57"/>
        <v>-22705.48</v>
      </c>
      <c r="W397" s="6"/>
      <c r="X397" s="26"/>
    </row>
    <row r="398" spans="1:24">
      <c r="A398" s="2">
        <f t="shared" si="48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47"/>
        <v>-1107878.17</v>
      </c>
      <c r="T398" s="5"/>
      <c r="U398" s="6"/>
      <c r="V398" s="6">
        <f t="shared" si="57"/>
        <v>-1107878.17</v>
      </c>
      <c r="W398" s="6"/>
      <c r="X398" s="26"/>
    </row>
    <row r="399" spans="1:24">
      <c r="A399" s="2">
        <f t="shared" si="48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47"/>
        <v>0</v>
      </c>
      <c r="T399" s="5"/>
      <c r="U399" s="6"/>
      <c r="V399" s="6"/>
      <c r="W399" s="6"/>
      <c r="X399" s="26"/>
    </row>
    <row r="400" spans="1:24">
      <c r="A400" s="2">
        <f t="shared" si="48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ref="S400:S463" si="58">+N400</f>
        <v>-1059495.57</v>
      </c>
      <c r="T400" s="5"/>
      <c r="U400" s="6"/>
      <c r="V400" s="6"/>
      <c r="W400" s="6"/>
      <c r="X400" s="26">
        <f>+S400</f>
        <v>-1059495.57</v>
      </c>
    </row>
    <row r="401" spans="1:24">
      <c r="A401" s="2">
        <f t="shared" ref="A401:A464" si="5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58"/>
        <v>0</v>
      </c>
      <c r="T401" s="5"/>
      <c r="U401" s="6"/>
      <c r="V401" s="6"/>
      <c r="W401" s="6"/>
      <c r="X401" s="26">
        <f t="shared" ref="X401:X407" si="60">+S401</f>
        <v>0</v>
      </c>
    </row>
    <row r="402" spans="1:24">
      <c r="A402" s="2">
        <f t="shared" si="5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58"/>
        <v>-3030.3500000002</v>
      </c>
      <c r="T402" s="5"/>
      <c r="U402" s="6"/>
      <c r="V402" s="6"/>
      <c r="W402" s="6"/>
      <c r="X402" s="26">
        <f t="shared" si="60"/>
        <v>-3030.3500000002</v>
      </c>
    </row>
    <row r="403" spans="1:24">
      <c r="A403" s="2">
        <f t="shared" si="5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58"/>
        <v>0</v>
      </c>
      <c r="T403" s="5"/>
      <c r="U403" s="6"/>
      <c r="V403" s="6"/>
      <c r="W403" s="6"/>
      <c r="X403" s="26">
        <f t="shared" si="60"/>
        <v>0</v>
      </c>
    </row>
    <row r="404" spans="1:24">
      <c r="A404" s="2">
        <f t="shared" si="5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58"/>
        <v>-1596.21</v>
      </c>
      <c r="T404" s="5"/>
      <c r="U404" s="6"/>
      <c r="V404" s="6"/>
      <c r="W404" s="6"/>
      <c r="X404" s="26">
        <f t="shared" si="60"/>
        <v>-1596.21</v>
      </c>
    </row>
    <row r="405" spans="1:24">
      <c r="A405" s="2">
        <f t="shared" si="5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58"/>
        <v>0</v>
      </c>
      <c r="T405" s="5"/>
      <c r="U405" s="6"/>
      <c r="V405" s="6"/>
      <c r="W405" s="6"/>
      <c r="X405" s="26">
        <f t="shared" si="60"/>
        <v>0</v>
      </c>
    </row>
    <row r="406" spans="1:24">
      <c r="A406" s="2">
        <f t="shared" si="5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58"/>
        <v>0</v>
      </c>
      <c r="T406" s="5"/>
      <c r="U406" s="6"/>
      <c r="V406" s="6"/>
      <c r="W406" s="6"/>
      <c r="X406" s="26"/>
    </row>
    <row r="407" spans="1:24">
      <c r="A407" s="2">
        <f t="shared" si="5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58"/>
        <v>-139413.17000000001</v>
      </c>
      <c r="T407" s="5"/>
      <c r="U407" s="6"/>
      <c r="V407" s="6"/>
      <c r="W407" s="6"/>
      <c r="X407" s="26">
        <f t="shared" si="60"/>
        <v>-139413.17000000001</v>
      </c>
    </row>
    <row r="408" spans="1:24">
      <c r="A408" s="2">
        <f t="shared" si="59"/>
        <v>394</v>
      </c>
      <c r="B408" s="2"/>
      <c r="C408" s="2"/>
      <c r="D408" s="2"/>
      <c r="E408" s="50" t="s">
        <v>635</v>
      </c>
      <c r="F408" s="28">
        <f t="shared" ref="F408:R408" si="61">SUM(F400:F407)</f>
        <v>-1690801.4200000002</v>
      </c>
      <c r="G408" s="28">
        <f t="shared" si="61"/>
        <v>-2793425.97</v>
      </c>
      <c r="H408" s="28">
        <f t="shared" si="61"/>
        <v>-3104151.63</v>
      </c>
      <c r="I408" s="28">
        <f t="shared" si="61"/>
        <v>-2720311.4400000004</v>
      </c>
      <c r="J408" s="28">
        <f t="shared" si="61"/>
        <v>-1572156.0900000003</v>
      </c>
      <c r="K408" s="28">
        <f t="shared" si="61"/>
        <v>-1420988.77</v>
      </c>
      <c r="L408" s="28">
        <f t="shared" si="61"/>
        <v>-1190608.6800000002</v>
      </c>
      <c r="M408" s="28">
        <f t="shared" si="61"/>
        <v>-1458686.4600000002</v>
      </c>
      <c r="N408" s="28">
        <f t="shared" si="61"/>
        <v>-1203535.3</v>
      </c>
      <c r="O408" s="28">
        <f t="shared" si="61"/>
        <v>-1281677.2000000004</v>
      </c>
      <c r="P408" s="28">
        <f t="shared" si="61"/>
        <v>-1682425.7300000004</v>
      </c>
      <c r="Q408" s="28">
        <f t="shared" si="61"/>
        <v>-1626851.58</v>
      </c>
      <c r="R408" s="28">
        <f t="shared" si="61"/>
        <v>-2007577.1700000002</v>
      </c>
      <c r="S408" s="25">
        <f t="shared" si="58"/>
        <v>-1203535.3</v>
      </c>
      <c r="T408" s="5"/>
      <c r="U408" s="6"/>
      <c r="V408" s="6"/>
      <c r="W408" s="6"/>
      <c r="X408" s="26"/>
    </row>
    <row r="409" spans="1:24">
      <c r="A409" s="2">
        <f t="shared" si="5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25">
        <f t="shared" si="58"/>
        <v>0</v>
      </c>
      <c r="T409" s="5"/>
      <c r="U409" s="6"/>
      <c r="V409" s="6"/>
      <c r="W409" s="6"/>
      <c r="X409" s="26"/>
    </row>
    <row r="410" spans="1:24">
      <c r="A410" s="2">
        <f t="shared" si="5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58"/>
        <v>-14970.74</v>
      </c>
      <c r="T410" s="5"/>
      <c r="U410" s="6"/>
      <c r="V410" s="6">
        <f>+S410</f>
        <v>-14970.74</v>
      </c>
      <c r="W410" s="6"/>
      <c r="X410" s="26"/>
    </row>
    <row r="411" spans="1:24">
      <c r="A411" s="2">
        <f t="shared" si="5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58"/>
        <v>-1049.1500000000001</v>
      </c>
      <c r="T411" s="5"/>
      <c r="U411" s="6"/>
      <c r="V411" s="6">
        <f>+S411</f>
        <v>-1049.1500000000001</v>
      </c>
      <c r="W411" s="6"/>
      <c r="X411" s="26"/>
    </row>
    <row r="412" spans="1:24">
      <c r="A412" s="2">
        <f t="shared" si="5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58"/>
        <v>-114929.45</v>
      </c>
      <c r="T412" s="5"/>
      <c r="U412" s="6"/>
      <c r="V412" s="6">
        <f>+S412</f>
        <v>-114929.45</v>
      </c>
      <c r="W412" s="6"/>
      <c r="X412" s="26"/>
    </row>
    <row r="413" spans="1:24">
      <c r="A413" s="2">
        <f t="shared" si="5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58"/>
        <v>-81925.81</v>
      </c>
      <c r="T413" s="5"/>
      <c r="U413" s="6"/>
      <c r="V413" s="6">
        <f>+S413</f>
        <v>-81925.81</v>
      </c>
      <c r="W413" s="6"/>
      <c r="X413" s="26"/>
    </row>
    <row r="414" spans="1:24">
      <c r="A414" s="2">
        <f t="shared" si="59"/>
        <v>400</v>
      </c>
      <c r="B414" s="2"/>
      <c r="C414" s="2"/>
      <c r="D414" s="2"/>
      <c r="E414" s="50" t="s">
        <v>643</v>
      </c>
      <c r="F414" s="28">
        <f t="shared" ref="F414:R414" si="62">SUM(F410:F413)</f>
        <v>-2.2737367544323201E-13</v>
      </c>
      <c r="G414" s="28">
        <f t="shared" si="62"/>
        <v>0</v>
      </c>
      <c r="H414" s="28">
        <f t="shared" si="62"/>
        <v>0</v>
      </c>
      <c r="I414" s="28">
        <f t="shared" si="62"/>
        <v>0</v>
      </c>
      <c r="J414" s="28">
        <f t="shared" si="62"/>
        <v>-614.49</v>
      </c>
      <c r="K414" s="28">
        <f t="shared" si="62"/>
        <v>0</v>
      </c>
      <c r="L414" s="28">
        <f t="shared" si="62"/>
        <v>-15863.33</v>
      </c>
      <c r="M414" s="28">
        <f t="shared" si="62"/>
        <v>-142404.87</v>
      </c>
      <c r="N414" s="28">
        <f t="shared" si="62"/>
        <v>-212875.15</v>
      </c>
      <c r="O414" s="28">
        <f t="shared" si="62"/>
        <v>-214592.15000000002</v>
      </c>
      <c r="P414" s="28">
        <f t="shared" si="62"/>
        <v>-442.86999999999819</v>
      </c>
      <c r="Q414" s="28">
        <f t="shared" si="62"/>
        <v>-2174.9299999999976</v>
      </c>
      <c r="R414" s="28">
        <f t="shared" si="62"/>
        <v>-1309.0499999999981</v>
      </c>
      <c r="S414" s="25">
        <f t="shared" si="58"/>
        <v>-212875.15</v>
      </c>
      <c r="T414" s="2"/>
      <c r="U414" s="4"/>
      <c r="V414" s="4"/>
      <c r="W414" s="4"/>
      <c r="X414" s="83"/>
    </row>
    <row r="415" spans="1:24">
      <c r="A415" s="2">
        <f t="shared" si="5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25">
        <f t="shared" si="58"/>
        <v>0</v>
      </c>
      <c r="T415" s="2"/>
      <c r="U415" s="4"/>
      <c r="V415" s="4"/>
      <c r="W415" s="4"/>
      <c r="X415" s="83"/>
    </row>
    <row r="416" spans="1:24">
      <c r="A416" s="2">
        <f t="shared" si="59"/>
        <v>402</v>
      </c>
      <c r="B416" s="2"/>
      <c r="C416" s="2"/>
      <c r="D416" s="2"/>
      <c r="E416" s="50" t="s">
        <v>644</v>
      </c>
      <c r="F416" s="28">
        <f t="shared" ref="F416:R416" si="63">SUM(F383:F398)+F408+F414</f>
        <v>-31459521.429999996</v>
      </c>
      <c r="G416" s="28">
        <f t="shared" si="63"/>
        <v>-27602827.529999994</v>
      </c>
      <c r="H416" s="28">
        <f t="shared" si="63"/>
        <v>-21733270.999999996</v>
      </c>
      <c r="I416" s="28">
        <f t="shared" si="63"/>
        <v>-20434359.57</v>
      </c>
      <c r="J416" s="28">
        <f t="shared" si="63"/>
        <v>-17870109.389999997</v>
      </c>
      <c r="K416" s="28">
        <f t="shared" si="63"/>
        <v>-17947259.619999997</v>
      </c>
      <c r="L416" s="28">
        <f t="shared" si="63"/>
        <v>-17318553.23</v>
      </c>
      <c r="M416" s="28">
        <f t="shared" si="63"/>
        <v>-21992960.800000004</v>
      </c>
      <c r="N416" s="28">
        <f t="shared" si="63"/>
        <v>-24394393.989999998</v>
      </c>
      <c r="O416" s="28">
        <f t="shared" si="63"/>
        <v>-22848267.510000002</v>
      </c>
      <c r="P416" s="28">
        <f t="shared" si="63"/>
        <v>-25618007.370000005</v>
      </c>
      <c r="Q416" s="28">
        <f t="shared" si="63"/>
        <v>-39787788.860000007</v>
      </c>
      <c r="R416" s="28">
        <f t="shared" si="63"/>
        <v>-68448004.469999999</v>
      </c>
      <c r="S416" s="25">
        <f t="shared" si="58"/>
        <v>-24394393.989999998</v>
      </c>
      <c r="T416" s="2"/>
      <c r="U416" s="4"/>
      <c r="V416" s="4"/>
      <c r="W416" s="4"/>
      <c r="X416" s="83"/>
    </row>
    <row r="417" spans="1:24">
      <c r="A417" s="2">
        <f t="shared" si="5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25">
        <f t="shared" si="58"/>
        <v>0</v>
      </c>
      <c r="T417" s="5"/>
      <c r="U417" s="6"/>
      <c r="V417" s="6"/>
      <c r="W417" s="6"/>
      <c r="X417" s="26"/>
    </row>
    <row r="418" spans="1:24">
      <c r="A418" s="2">
        <f t="shared" si="5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si="58"/>
        <v>0</v>
      </c>
      <c r="T418" s="5"/>
      <c r="U418" s="6"/>
      <c r="V418" s="6">
        <f t="shared" ref="V418:V439" si="64">+S418</f>
        <v>0</v>
      </c>
      <c r="W418" s="6"/>
      <c r="X418" s="26"/>
    </row>
    <row r="419" spans="1:24">
      <c r="A419" s="2">
        <f t="shared" si="5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58"/>
        <v>-1063505.19</v>
      </c>
      <c r="T419" s="5"/>
      <c r="U419" s="6"/>
      <c r="V419" s="6">
        <f t="shared" si="64"/>
        <v>-1063505.19</v>
      </c>
      <c r="W419" s="6"/>
      <c r="X419" s="26"/>
    </row>
    <row r="420" spans="1:24">
      <c r="A420" s="2">
        <f t="shared" si="5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58"/>
        <v>324700.31</v>
      </c>
      <c r="T420" s="5"/>
      <c r="U420" s="6"/>
      <c r="V420" s="6">
        <f t="shared" si="64"/>
        <v>324700.31</v>
      </c>
      <c r="W420" s="6"/>
      <c r="X420" s="26"/>
    </row>
    <row r="421" spans="1:24">
      <c r="A421" s="2">
        <f t="shared" si="5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58"/>
        <v>-163545.32</v>
      </c>
      <c r="T421" s="5"/>
      <c r="U421" s="6"/>
      <c r="V421" s="6">
        <f t="shared" si="64"/>
        <v>-163545.32</v>
      </c>
      <c r="W421" s="6"/>
      <c r="X421" s="26"/>
    </row>
    <row r="422" spans="1:24">
      <c r="A422" s="2">
        <f t="shared" si="5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58"/>
        <v>-85312.88</v>
      </c>
      <c r="T422" s="5"/>
      <c r="U422" s="6"/>
      <c r="V422" s="6">
        <f t="shared" si="64"/>
        <v>-85312.88</v>
      </c>
      <c r="W422" s="6"/>
      <c r="X422" s="26"/>
    </row>
    <row r="423" spans="1:24">
      <c r="A423" s="2">
        <f t="shared" si="5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58"/>
        <v>-752.31999999999903</v>
      </c>
      <c r="T423" s="5"/>
      <c r="U423" s="6"/>
      <c r="V423" s="6">
        <f t="shared" si="64"/>
        <v>-752.31999999999903</v>
      </c>
      <c r="W423" s="6"/>
      <c r="X423" s="26"/>
    </row>
    <row r="424" spans="1:24">
      <c r="A424" s="2">
        <f t="shared" si="5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58"/>
        <v>-2093.81</v>
      </c>
      <c r="T424" s="5"/>
      <c r="U424" s="6"/>
      <c r="V424" s="6">
        <f t="shared" si="64"/>
        <v>-2093.81</v>
      </c>
      <c r="W424" s="6"/>
      <c r="X424" s="26"/>
    </row>
    <row r="425" spans="1:24">
      <c r="A425" s="2">
        <f t="shared" si="5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58"/>
        <v>0</v>
      </c>
      <c r="T425" s="5"/>
      <c r="U425" s="6"/>
      <c r="V425" s="6">
        <f t="shared" si="64"/>
        <v>0</v>
      </c>
      <c r="W425" s="6"/>
      <c r="X425" s="26"/>
    </row>
    <row r="426" spans="1:24">
      <c r="A426" s="2">
        <f t="shared" si="5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58"/>
        <v>-2562.17</v>
      </c>
      <c r="T426" s="5"/>
      <c r="U426" s="6"/>
      <c r="V426" s="6">
        <f t="shared" si="64"/>
        <v>-2562.17</v>
      </c>
      <c r="W426" s="6"/>
      <c r="X426" s="26"/>
    </row>
    <row r="427" spans="1:24">
      <c r="A427" s="2">
        <f t="shared" si="5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58"/>
        <v>-7156.66</v>
      </c>
      <c r="T427" s="5"/>
      <c r="U427" s="6"/>
      <c r="V427" s="6">
        <f t="shared" si="64"/>
        <v>-7156.66</v>
      </c>
      <c r="W427" s="6"/>
      <c r="X427" s="26"/>
    </row>
    <row r="428" spans="1:24">
      <c r="A428" s="2">
        <f t="shared" si="5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58"/>
        <v>-43640</v>
      </c>
      <c r="T428" s="5"/>
      <c r="U428" s="6"/>
      <c r="V428" s="6">
        <f t="shared" si="64"/>
        <v>-43640</v>
      </c>
      <c r="W428" s="6"/>
      <c r="X428" s="26"/>
    </row>
    <row r="429" spans="1:24">
      <c r="A429" s="2">
        <f t="shared" si="5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58"/>
        <v>-13359.02</v>
      </c>
      <c r="T429" s="5"/>
      <c r="U429" s="6"/>
      <c r="V429" s="6">
        <f t="shared" si="64"/>
        <v>-13359.02</v>
      </c>
      <c r="W429" s="6"/>
      <c r="X429" s="26"/>
    </row>
    <row r="430" spans="1:24">
      <c r="A430" s="2">
        <f t="shared" si="5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58"/>
        <v>-2.7700000000000098</v>
      </c>
      <c r="T430" s="5"/>
      <c r="U430" s="6"/>
      <c r="V430" s="6">
        <f t="shared" si="64"/>
        <v>-2.7700000000000098</v>
      </c>
      <c r="W430" s="6"/>
      <c r="X430" s="26"/>
    </row>
    <row r="431" spans="1:24">
      <c r="A431" s="2">
        <f t="shared" si="5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58"/>
        <v>-280640</v>
      </c>
      <c r="T431" s="5"/>
      <c r="U431" s="6"/>
      <c r="V431" s="6">
        <f t="shared" si="64"/>
        <v>-280640</v>
      </c>
      <c r="W431" s="6"/>
      <c r="X431" s="26"/>
    </row>
    <row r="432" spans="1:24">
      <c r="A432" s="2">
        <f t="shared" si="5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58"/>
        <v>-160852.4</v>
      </c>
      <c r="T432" s="5"/>
      <c r="U432" s="6"/>
      <c r="V432" s="6">
        <f t="shared" si="64"/>
        <v>-160852.4</v>
      </c>
      <c r="W432" s="6"/>
      <c r="X432" s="26"/>
    </row>
    <row r="433" spans="1:24">
      <c r="A433" s="2">
        <f t="shared" si="5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58"/>
        <v>-1739723</v>
      </c>
      <c r="T433" s="5"/>
      <c r="U433" s="6"/>
      <c r="V433" s="6">
        <f t="shared" si="64"/>
        <v>-1739723</v>
      </c>
      <c r="W433" s="6"/>
      <c r="X433" s="26"/>
    </row>
    <row r="434" spans="1:24">
      <c r="A434" s="2">
        <f t="shared" si="5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58"/>
        <v>-6834.81</v>
      </c>
      <c r="T434" s="5"/>
      <c r="U434" s="6"/>
      <c r="V434" s="6">
        <f t="shared" si="64"/>
        <v>-6834.81</v>
      </c>
      <c r="W434" s="6"/>
      <c r="X434" s="26"/>
    </row>
    <row r="435" spans="1:24">
      <c r="A435" s="2">
        <f t="shared" si="5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58"/>
        <v>-459178.41</v>
      </c>
      <c r="T435" s="5"/>
      <c r="U435" s="6"/>
      <c r="V435" s="6">
        <f t="shared" si="64"/>
        <v>-459178.41</v>
      </c>
      <c r="W435" s="6"/>
      <c r="X435" s="26"/>
    </row>
    <row r="436" spans="1:24">
      <c r="A436" s="2">
        <f t="shared" si="5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58"/>
        <v>-3017.88</v>
      </c>
      <c r="T436" s="2"/>
      <c r="U436" s="4"/>
      <c r="V436" s="6">
        <f t="shared" si="64"/>
        <v>-3017.88</v>
      </c>
      <c r="W436" s="4"/>
      <c r="X436" s="83"/>
    </row>
    <row r="437" spans="1:24">
      <c r="A437" s="2">
        <f t="shared" si="5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58"/>
        <v>-518.08000000000004</v>
      </c>
      <c r="T437" s="2"/>
      <c r="U437" s="4"/>
      <c r="V437" s="6">
        <f t="shared" si="64"/>
        <v>-518.08000000000004</v>
      </c>
      <c r="W437" s="4"/>
      <c r="X437" s="83"/>
    </row>
    <row r="438" spans="1:24">
      <c r="A438" s="2">
        <f t="shared" si="5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58"/>
        <v>-331836.7</v>
      </c>
      <c r="T438" s="2"/>
      <c r="U438" s="4"/>
      <c r="V438" s="6">
        <f t="shared" si="64"/>
        <v>-331836.7</v>
      </c>
      <c r="W438" s="4"/>
      <c r="X438" s="83"/>
    </row>
    <row r="439" spans="1:24">
      <c r="A439" s="2">
        <f t="shared" si="5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58"/>
        <v>-480681.23</v>
      </c>
      <c r="T439" s="5"/>
      <c r="U439" s="6"/>
      <c r="V439" s="6">
        <f t="shared" si="64"/>
        <v>-480681.23</v>
      </c>
      <c r="W439" s="6"/>
      <c r="X439" s="26"/>
    </row>
    <row r="440" spans="1:24">
      <c r="A440" s="2">
        <f t="shared" si="5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58"/>
        <v>-2550000</v>
      </c>
      <c r="T440" s="5"/>
      <c r="U440" s="6"/>
      <c r="W440" s="6">
        <f>+S440</f>
        <v>-2550000</v>
      </c>
      <c r="X440" s="26"/>
    </row>
    <row r="441" spans="1:24">
      <c r="A441" s="2">
        <f t="shared" si="5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58"/>
        <v>-206727.98</v>
      </c>
      <c r="T441" s="5"/>
      <c r="U441" s="6"/>
      <c r="W441" s="6"/>
      <c r="X441" s="6">
        <f>+S441</f>
        <v>-206727.98</v>
      </c>
    </row>
    <row r="442" spans="1:24">
      <c r="A442" s="2">
        <f t="shared" si="5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58"/>
        <v>-650519.93999999994</v>
      </c>
      <c r="T442" s="5"/>
      <c r="U442" s="6"/>
      <c r="W442" s="6"/>
      <c r="X442" s="6">
        <f>+S442</f>
        <v>-650519.93999999994</v>
      </c>
    </row>
    <row r="443" spans="1:24">
      <c r="A443" s="2">
        <f t="shared" si="5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58"/>
        <v>-623333.34</v>
      </c>
      <c r="T443" s="5"/>
      <c r="U443" s="6"/>
      <c r="V443" s="6">
        <f t="shared" ref="V443:V478" si="65">+S443</f>
        <v>-623333.34</v>
      </c>
      <c r="W443" s="6"/>
      <c r="X443" s="26"/>
    </row>
    <row r="444" spans="1:24">
      <c r="A444" s="2">
        <f t="shared" si="5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58"/>
        <v>-443625</v>
      </c>
      <c r="T444" s="5"/>
      <c r="U444" s="6"/>
      <c r="V444" s="6">
        <f t="shared" si="65"/>
        <v>-443625</v>
      </c>
      <c r="W444" s="6"/>
      <c r="X444" s="26"/>
    </row>
    <row r="445" spans="1:24">
      <c r="A445" s="2">
        <f t="shared" si="5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58"/>
        <v>-106754.38</v>
      </c>
      <c r="T445" s="5"/>
      <c r="U445" s="6"/>
      <c r="V445" s="6">
        <f t="shared" si="65"/>
        <v>-106754.38</v>
      </c>
      <c r="W445" s="6"/>
      <c r="X445" s="26"/>
    </row>
    <row r="446" spans="1:24">
      <c r="A446" s="2">
        <f t="shared" si="5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58"/>
        <v>-390750</v>
      </c>
      <c r="T446" s="5"/>
      <c r="U446" s="6"/>
      <c r="V446" s="6">
        <f t="shared" si="65"/>
        <v>-390750</v>
      </c>
      <c r="W446" s="6"/>
      <c r="X446" s="26"/>
    </row>
    <row r="447" spans="1:24">
      <c r="A447" s="2">
        <f t="shared" si="5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58"/>
        <v>-1158000</v>
      </c>
      <c r="T447" s="5"/>
      <c r="U447" s="6"/>
      <c r="V447" s="6">
        <f t="shared" si="65"/>
        <v>-1158000</v>
      </c>
      <c r="W447" s="6"/>
      <c r="X447" s="26"/>
    </row>
    <row r="448" spans="1:24">
      <c r="A448" s="2">
        <f t="shared" si="5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58"/>
        <v>0</v>
      </c>
      <c r="T448" s="5"/>
      <c r="U448" s="6"/>
      <c r="V448" s="6">
        <f t="shared" si="65"/>
        <v>0</v>
      </c>
      <c r="W448" s="6"/>
      <c r="X448" s="26"/>
    </row>
    <row r="449" spans="1:24">
      <c r="A449" s="2">
        <f t="shared" si="5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58"/>
        <v>-1.16415321826935E-10</v>
      </c>
      <c r="T449" s="5"/>
      <c r="U449" s="6"/>
      <c r="V449" s="6">
        <f t="shared" si="65"/>
        <v>-1.16415321826935E-10</v>
      </c>
      <c r="W449" s="6"/>
      <c r="X449" s="26"/>
    </row>
    <row r="450" spans="1:24">
      <c r="A450" s="2">
        <f t="shared" si="5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58"/>
        <v>-127812.5</v>
      </c>
      <c r="T450" s="5"/>
      <c r="U450" s="6"/>
      <c r="V450" s="6">
        <f t="shared" si="65"/>
        <v>-127812.5</v>
      </c>
      <c r="W450" s="6"/>
      <c r="X450" s="26"/>
    </row>
    <row r="451" spans="1:24">
      <c r="A451" s="2">
        <f t="shared" si="5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58"/>
        <v>-132500</v>
      </c>
      <c r="T451" s="5"/>
      <c r="U451" s="6"/>
      <c r="V451" s="6">
        <f t="shared" si="65"/>
        <v>-132500</v>
      </c>
      <c r="W451" s="6"/>
      <c r="X451" s="26"/>
    </row>
    <row r="452" spans="1:24">
      <c r="A452" s="2">
        <f t="shared" si="5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58"/>
        <v>-42604.17</v>
      </c>
      <c r="T452" s="5"/>
      <c r="U452" s="6"/>
      <c r="V452" s="6">
        <f t="shared" si="65"/>
        <v>-42604.17</v>
      </c>
      <c r="W452" s="6"/>
      <c r="X452" s="26"/>
    </row>
    <row r="453" spans="1:24">
      <c r="A453" s="2">
        <f t="shared" si="5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58"/>
        <v>-44166.67</v>
      </c>
      <c r="T453" s="5"/>
      <c r="U453" s="6"/>
      <c r="V453" s="6">
        <f t="shared" si="65"/>
        <v>-44166.67</v>
      </c>
      <c r="W453" s="6"/>
      <c r="X453" s="26"/>
    </row>
    <row r="454" spans="1:24">
      <c r="A454" s="2">
        <f t="shared" si="5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58"/>
        <v>-16406.3</v>
      </c>
      <c r="T454" s="5"/>
      <c r="U454" s="6"/>
      <c r="V454" s="6">
        <f t="shared" si="65"/>
        <v>-16406.3</v>
      </c>
      <c r="W454" s="6"/>
      <c r="X454" s="26"/>
    </row>
    <row r="455" spans="1:24">
      <c r="A455" s="2">
        <f t="shared" si="5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58"/>
        <v>-89381.9</v>
      </c>
      <c r="T455" s="5"/>
      <c r="U455" s="6"/>
      <c r="V455" s="6">
        <f t="shared" si="65"/>
        <v>-89381.9</v>
      </c>
      <c r="W455" s="6"/>
      <c r="X455" s="26"/>
    </row>
    <row r="456" spans="1:24">
      <c r="A456" s="2">
        <f t="shared" si="5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58"/>
        <v>-1151382.69</v>
      </c>
      <c r="T456" s="5"/>
      <c r="U456" s="6"/>
      <c r="V456" s="6">
        <f t="shared" si="65"/>
        <v>-1151382.69</v>
      </c>
      <c r="W456" s="6"/>
      <c r="X456" s="26"/>
    </row>
    <row r="457" spans="1:24">
      <c r="A457" s="2">
        <f t="shared" si="5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58"/>
        <v>-886464.92</v>
      </c>
      <c r="T457" s="5"/>
      <c r="U457" s="6"/>
      <c r="V457" s="6">
        <f t="shared" si="65"/>
        <v>-886464.92</v>
      </c>
      <c r="W457" s="6"/>
      <c r="X457" s="26"/>
    </row>
    <row r="458" spans="1:24">
      <c r="A458" s="2">
        <f t="shared" si="5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58"/>
        <v>-5716094.1799999997</v>
      </c>
      <c r="T458" s="5"/>
      <c r="U458" s="6"/>
      <c r="V458" s="6">
        <f t="shared" si="65"/>
        <v>-5716094.1799999997</v>
      </c>
      <c r="W458" s="6"/>
      <c r="X458" s="26"/>
    </row>
    <row r="459" spans="1:24">
      <c r="A459" s="2">
        <f t="shared" si="5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58"/>
        <v>-58804.32</v>
      </c>
      <c r="T459" s="5"/>
      <c r="U459" s="6"/>
      <c r="V459" s="6">
        <f t="shared" si="65"/>
        <v>-58804.32</v>
      </c>
      <c r="W459" s="6"/>
      <c r="X459" s="26"/>
    </row>
    <row r="460" spans="1:24">
      <c r="A460" s="2">
        <f t="shared" si="5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58"/>
        <v>-580796</v>
      </c>
      <c r="T460" s="5"/>
      <c r="U460" s="6"/>
      <c r="V460" s="6">
        <f t="shared" si="65"/>
        <v>-580796</v>
      </c>
      <c r="W460" s="6"/>
      <c r="X460" s="26"/>
    </row>
    <row r="461" spans="1:24">
      <c r="A461" s="2">
        <f t="shared" si="5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58"/>
        <v>0</v>
      </c>
      <c r="T461" s="5"/>
      <c r="U461" s="6"/>
      <c r="V461" s="6">
        <f t="shared" si="65"/>
        <v>0</v>
      </c>
      <c r="W461" s="6"/>
      <c r="X461" s="26"/>
    </row>
    <row r="462" spans="1:24">
      <c r="A462" s="2">
        <f t="shared" si="5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58"/>
        <v>-2078691.53</v>
      </c>
      <c r="T462" s="5"/>
      <c r="U462" s="6"/>
      <c r="V462" s="6">
        <f t="shared" si="65"/>
        <v>-2078691.53</v>
      </c>
      <c r="W462" s="6"/>
      <c r="X462" s="26"/>
    </row>
    <row r="463" spans="1:24">
      <c r="A463" s="2">
        <f t="shared" si="5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58"/>
        <v>-1.09139364212751E-11</v>
      </c>
      <c r="T463" s="5"/>
      <c r="U463" s="6"/>
      <c r="V463" s="6">
        <f t="shared" si="65"/>
        <v>-1.09139364212751E-11</v>
      </c>
      <c r="W463" s="6"/>
      <c r="X463" s="26"/>
    </row>
    <row r="464" spans="1:24">
      <c r="A464" s="2">
        <f t="shared" si="5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ref="S464:S527" si="66">+N464</f>
        <v>-89882.65</v>
      </c>
      <c r="T464" s="5"/>
      <c r="U464" s="6"/>
      <c r="V464" s="6">
        <f t="shared" si="65"/>
        <v>-89882.65</v>
      </c>
      <c r="W464" s="6"/>
      <c r="X464" s="26"/>
    </row>
    <row r="465" spans="1:24">
      <c r="A465" s="2">
        <f t="shared" ref="A465:A528" si="6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66"/>
        <v>-45443.94</v>
      </c>
      <c r="T465" s="5"/>
      <c r="U465" s="6"/>
      <c r="V465" s="6">
        <f t="shared" si="65"/>
        <v>-45443.94</v>
      </c>
      <c r="W465" s="6"/>
      <c r="X465" s="26"/>
    </row>
    <row r="466" spans="1:24">
      <c r="A466" s="2">
        <f t="shared" si="6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66"/>
        <v>-563086.65</v>
      </c>
      <c r="T466" s="5"/>
      <c r="U466" s="6"/>
      <c r="V466" s="6">
        <f t="shared" si="65"/>
        <v>-563086.65</v>
      </c>
      <c r="W466" s="6"/>
      <c r="X466" s="26"/>
    </row>
    <row r="467" spans="1:24">
      <c r="A467" s="2">
        <f t="shared" si="6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66"/>
        <v>-39599.43</v>
      </c>
      <c r="T467" s="5"/>
      <c r="U467" s="6"/>
      <c r="V467" s="6">
        <f t="shared" si="65"/>
        <v>-39599.43</v>
      </c>
      <c r="W467" s="6"/>
      <c r="X467" s="26"/>
    </row>
    <row r="468" spans="1:24">
      <c r="A468" s="2">
        <f t="shared" si="6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66"/>
        <v>465018.63</v>
      </c>
      <c r="T468" s="5"/>
      <c r="U468" s="6"/>
      <c r="V468" s="6">
        <f t="shared" si="65"/>
        <v>465018.63</v>
      </c>
      <c r="W468" s="6"/>
      <c r="X468" s="26"/>
    </row>
    <row r="469" spans="1:24">
      <c r="A469" s="2">
        <f t="shared" si="6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66"/>
        <v>-470756.34</v>
      </c>
      <c r="T469" s="5"/>
      <c r="U469" s="6"/>
      <c r="V469" s="6">
        <f t="shared" si="65"/>
        <v>-470756.34</v>
      </c>
      <c r="W469" s="6"/>
      <c r="X469" s="26"/>
    </row>
    <row r="470" spans="1:24">
      <c r="A470" s="2">
        <f t="shared" si="6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66"/>
        <v>-52826.58</v>
      </c>
      <c r="T470" s="5"/>
      <c r="U470" s="6"/>
      <c r="V470" s="6">
        <f t="shared" si="65"/>
        <v>-52826.58</v>
      </c>
      <c r="W470" s="6"/>
      <c r="X470" s="26"/>
    </row>
    <row r="471" spans="1:24">
      <c r="A471" s="2">
        <f t="shared" si="6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66"/>
        <v>-559619.32999999996</v>
      </c>
      <c r="T471" s="5"/>
      <c r="U471" s="6"/>
      <c r="V471" s="6">
        <f t="shared" si="65"/>
        <v>-559619.32999999996</v>
      </c>
      <c r="W471" s="6"/>
      <c r="X471" s="26"/>
    </row>
    <row r="472" spans="1:24">
      <c r="A472" s="2">
        <f t="shared" si="6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66"/>
        <v>0</v>
      </c>
      <c r="T472" s="5"/>
      <c r="U472" s="6"/>
      <c r="V472" s="6">
        <f t="shared" si="65"/>
        <v>0</v>
      </c>
      <c r="W472" s="6"/>
      <c r="X472" s="26"/>
    </row>
    <row r="473" spans="1:24">
      <c r="A473" s="2">
        <f t="shared" si="6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66"/>
        <v>-379517.67</v>
      </c>
      <c r="T473" s="5"/>
      <c r="U473" s="6"/>
      <c r="V473" s="6">
        <f t="shared" si="65"/>
        <v>-379517.67</v>
      </c>
      <c r="W473" s="6"/>
      <c r="X473" s="26"/>
    </row>
    <row r="474" spans="1:24">
      <c r="A474" s="2">
        <f t="shared" si="6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66"/>
        <v>0</v>
      </c>
      <c r="T474" s="5"/>
      <c r="U474" s="6"/>
      <c r="V474" s="6">
        <f t="shared" si="65"/>
        <v>0</v>
      </c>
      <c r="W474" s="6"/>
      <c r="X474" s="26"/>
    </row>
    <row r="475" spans="1:24">
      <c r="A475" s="2">
        <f t="shared" si="6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66"/>
        <v>0</v>
      </c>
      <c r="T475" s="5"/>
      <c r="U475" s="6"/>
      <c r="V475" s="6">
        <f t="shared" si="65"/>
        <v>0</v>
      </c>
      <c r="W475" s="6"/>
      <c r="X475" s="26"/>
    </row>
    <row r="476" spans="1:24">
      <c r="A476" s="2">
        <f t="shared" si="6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66"/>
        <v>-24135</v>
      </c>
      <c r="T476" s="5"/>
      <c r="U476" s="6"/>
      <c r="V476" s="6">
        <f t="shared" si="65"/>
        <v>-24135</v>
      </c>
      <c r="W476" s="6"/>
      <c r="X476" s="26"/>
    </row>
    <row r="477" spans="1:24">
      <c r="A477" s="2">
        <f t="shared" si="6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66"/>
        <v>-1113807.72</v>
      </c>
      <c r="T477" s="5"/>
      <c r="U477" s="6"/>
      <c r="V477" s="6">
        <f t="shared" si="65"/>
        <v>-1113807.72</v>
      </c>
      <c r="W477" s="6"/>
      <c r="X477" s="26"/>
    </row>
    <row r="478" spans="1:24">
      <c r="A478" s="2">
        <f t="shared" si="6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66"/>
        <v>0</v>
      </c>
      <c r="T478" s="5"/>
      <c r="U478" s="6"/>
      <c r="V478" s="6">
        <f t="shared" si="65"/>
        <v>0</v>
      </c>
      <c r="W478" s="6"/>
      <c r="X478" s="26"/>
    </row>
    <row r="479" spans="1:24">
      <c r="A479" s="2">
        <f t="shared" si="6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66"/>
        <v>-157659.34</v>
      </c>
      <c r="T479" s="5"/>
      <c r="U479" s="6"/>
      <c r="W479" s="6"/>
      <c r="X479" s="6">
        <f>+S479</f>
        <v>-157659.34</v>
      </c>
    </row>
    <row r="480" spans="1:24">
      <c r="A480" s="2">
        <f t="shared" si="6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66"/>
        <v>-2299616.7799999998</v>
      </c>
      <c r="T480" s="2"/>
      <c r="U480" s="4"/>
      <c r="V480" s="4"/>
      <c r="W480" s="4"/>
      <c r="X480" s="83">
        <f>+S480</f>
        <v>-2299616.7799999998</v>
      </c>
    </row>
    <row r="481" spans="1:24">
      <c r="A481" s="2">
        <f t="shared" si="6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66"/>
        <v>0</v>
      </c>
      <c r="T481" s="2"/>
      <c r="U481" s="4"/>
      <c r="V481" s="4"/>
      <c r="W481" s="4"/>
      <c r="X481" s="83">
        <f t="shared" ref="X481:X493" si="68">+S481</f>
        <v>0</v>
      </c>
    </row>
    <row r="482" spans="1:24">
      <c r="A482" s="2">
        <f t="shared" si="6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66"/>
        <v>80622.809999999896</v>
      </c>
      <c r="T482" s="2"/>
      <c r="U482" s="4"/>
      <c r="V482" s="4"/>
      <c r="W482" s="4"/>
      <c r="X482" s="83">
        <f t="shared" si="68"/>
        <v>80622.809999999896</v>
      </c>
    </row>
    <row r="483" spans="1:24">
      <c r="A483" s="2">
        <f t="shared" si="6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66"/>
        <v>64172.160000000098</v>
      </c>
      <c r="T483" s="2"/>
      <c r="U483" s="4"/>
      <c r="V483" s="4"/>
      <c r="W483" s="4"/>
      <c r="X483" s="83">
        <f t="shared" si="68"/>
        <v>64172.160000000098</v>
      </c>
    </row>
    <row r="484" spans="1:24">
      <c r="A484" s="2">
        <f t="shared" si="6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66"/>
        <v>0</v>
      </c>
      <c r="T484" s="2"/>
      <c r="U484" s="4"/>
      <c r="V484" s="4"/>
      <c r="W484" s="4"/>
      <c r="X484" s="83">
        <f t="shared" si="68"/>
        <v>0</v>
      </c>
    </row>
    <row r="485" spans="1:24">
      <c r="A485" s="2">
        <f t="shared" si="6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66"/>
        <v>-5871938.7599999998</v>
      </c>
      <c r="T485" s="2"/>
      <c r="U485" s="4"/>
      <c r="V485" s="4"/>
      <c r="W485" s="4"/>
      <c r="X485" s="83">
        <f t="shared" si="68"/>
        <v>-5871938.7599999998</v>
      </c>
    </row>
    <row r="486" spans="1:24">
      <c r="A486" s="2">
        <f t="shared" si="6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66"/>
        <v>-1289390.9099999999</v>
      </c>
      <c r="T486" s="2"/>
      <c r="U486" s="4"/>
      <c r="V486" s="4"/>
      <c r="W486" s="4"/>
      <c r="X486" s="83">
        <f t="shared" si="68"/>
        <v>-1289390.9099999999</v>
      </c>
    </row>
    <row r="487" spans="1:24">
      <c r="A487" s="2">
        <f t="shared" si="6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66"/>
        <v>5796006.46</v>
      </c>
      <c r="T487" s="2"/>
      <c r="U487" s="4"/>
      <c r="V487" s="4"/>
      <c r="W487" s="4"/>
      <c r="X487" s="83">
        <f t="shared" si="68"/>
        <v>5796006.46</v>
      </c>
    </row>
    <row r="488" spans="1:24">
      <c r="A488" s="2">
        <f t="shared" si="6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66"/>
        <v>0</v>
      </c>
      <c r="T488" s="2"/>
      <c r="U488" s="4"/>
      <c r="V488" s="4"/>
      <c r="W488" s="4"/>
      <c r="X488" s="83">
        <f t="shared" si="68"/>
        <v>0</v>
      </c>
    </row>
    <row r="489" spans="1:24">
      <c r="A489" s="2">
        <f t="shared" si="6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66"/>
        <v>1830894.64</v>
      </c>
      <c r="T489" s="2"/>
      <c r="U489" s="4"/>
      <c r="V489" s="4"/>
      <c r="W489" s="4"/>
      <c r="X489" s="83">
        <f t="shared" si="68"/>
        <v>1830894.64</v>
      </c>
    </row>
    <row r="490" spans="1:24">
      <c r="A490" s="2">
        <f t="shared" si="6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66"/>
        <v>-465571.43</v>
      </c>
      <c r="T490" s="2"/>
      <c r="U490" s="4"/>
      <c r="V490" s="4"/>
      <c r="W490" s="4"/>
      <c r="X490" s="83">
        <f t="shared" si="68"/>
        <v>-465571.43</v>
      </c>
    </row>
    <row r="491" spans="1:24">
      <c r="A491" s="2">
        <f t="shared" si="6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66"/>
        <v>0</v>
      </c>
      <c r="T491" s="5"/>
      <c r="U491" s="6"/>
      <c r="V491" s="6"/>
      <c r="W491" s="6"/>
      <c r="X491" s="83">
        <f t="shared" si="68"/>
        <v>0</v>
      </c>
    </row>
    <row r="492" spans="1:24">
      <c r="A492" s="2">
        <f t="shared" si="6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66"/>
        <v>0</v>
      </c>
      <c r="T492" s="5"/>
      <c r="U492" s="6"/>
      <c r="V492" s="6"/>
      <c r="W492" s="6"/>
      <c r="X492" s="83">
        <f t="shared" si="68"/>
        <v>0</v>
      </c>
    </row>
    <row r="493" spans="1:24">
      <c r="A493" s="2">
        <f t="shared" si="6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66"/>
        <v>0</v>
      </c>
      <c r="T493" s="5"/>
      <c r="U493" s="6"/>
      <c r="V493" s="6"/>
      <c r="W493" s="6"/>
      <c r="X493" s="83">
        <f t="shared" si="68"/>
        <v>0</v>
      </c>
    </row>
    <row r="494" spans="1:24">
      <c r="A494" s="2">
        <f t="shared" si="6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R494" si="69">SUM(G419:G493)</f>
        <v>-29916427.679999996</v>
      </c>
      <c r="H494" s="28">
        <f t="shared" si="69"/>
        <v>-31050749.560000002</v>
      </c>
      <c r="I494" s="28">
        <f t="shared" si="69"/>
        <v>-32926628.370000012</v>
      </c>
      <c r="J494" s="28">
        <f t="shared" si="69"/>
        <v>-26026564.849999998</v>
      </c>
      <c r="K494" s="28">
        <f t="shared" si="69"/>
        <v>-29297527.000000007</v>
      </c>
      <c r="L494" s="28">
        <f t="shared" si="69"/>
        <v>-32497909.800000001</v>
      </c>
      <c r="M494" s="28">
        <f t="shared" si="69"/>
        <v>-29147546.230000008</v>
      </c>
      <c r="N494" s="28">
        <f t="shared" si="69"/>
        <v>-26761465.989999995</v>
      </c>
      <c r="O494" s="28">
        <f t="shared" si="69"/>
        <v>-27148964.500000011</v>
      </c>
      <c r="P494" s="28">
        <f t="shared" si="69"/>
        <v>-28096571.479999993</v>
      </c>
      <c r="Q494" s="28">
        <f t="shared" si="69"/>
        <v>-33838947.650000006</v>
      </c>
      <c r="R494" s="28">
        <f t="shared" si="69"/>
        <v>-32063005.899999995</v>
      </c>
      <c r="S494" s="25">
        <f t="shared" si="66"/>
        <v>-26761465.989999995</v>
      </c>
      <c r="T494" s="2"/>
      <c r="U494" s="4"/>
      <c r="V494" s="4"/>
      <c r="W494" s="4"/>
      <c r="X494" s="83"/>
    </row>
    <row r="495" spans="1:24">
      <c r="A495" s="2">
        <f t="shared" si="6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25">
        <f t="shared" si="66"/>
        <v>0</v>
      </c>
      <c r="T495" s="5"/>
      <c r="U495" s="6"/>
      <c r="V495" s="6"/>
      <c r="W495" s="6"/>
      <c r="X495" s="26"/>
    </row>
    <row r="496" spans="1:24">
      <c r="A496" s="2">
        <f t="shared" si="6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66"/>
        <v>-11308909.35</v>
      </c>
      <c r="T496" s="5"/>
      <c r="U496" s="6"/>
      <c r="V496" s="6">
        <f t="shared" ref="V496:V501" si="70">+S496</f>
        <v>-11308909.35</v>
      </c>
      <c r="W496" s="6"/>
      <c r="X496" s="26"/>
    </row>
    <row r="497" spans="1:24">
      <c r="A497" s="2">
        <f t="shared" si="6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66"/>
        <v>-466500</v>
      </c>
      <c r="T497" s="5"/>
      <c r="U497" s="6"/>
      <c r="V497" s="6">
        <f t="shared" si="70"/>
        <v>-466500</v>
      </c>
      <c r="W497" s="6"/>
      <c r="X497" s="26"/>
    </row>
    <row r="498" spans="1:24">
      <c r="A498" s="2">
        <f t="shared" si="6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66"/>
        <v>-1553616.16</v>
      </c>
      <c r="T498" s="5"/>
      <c r="U498" s="6"/>
      <c r="V498" s="6">
        <f t="shared" si="70"/>
        <v>-1553616.16</v>
      </c>
      <c r="W498" s="6"/>
      <c r="X498" s="26"/>
    </row>
    <row r="499" spans="1:24">
      <c r="A499" s="2">
        <f t="shared" si="6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66"/>
        <v>-8437346.1300000008</v>
      </c>
      <c r="T499" s="5"/>
      <c r="U499" s="6"/>
      <c r="V499" s="6">
        <f t="shared" si="70"/>
        <v>-8437346.1300000008</v>
      </c>
      <c r="W499" s="6"/>
      <c r="X499" s="26"/>
    </row>
    <row r="500" spans="1:24">
      <c r="A500" s="2">
        <f t="shared" si="6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66"/>
        <v>-94311.08</v>
      </c>
      <c r="T500" s="5"/>
      <c r="U500" s="6"/>
      <c r="V500" s="6">
        <f t="shared" si="70"/>
        <v>-94311.08</v>
      </c>
      <c r="W500" s="6"/>
      <c r="X500" s="26"/>
    </row>
    <row r="501" spans="1:24">
      <c r="A501" s="2">
        <f t="shared" si="6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66"/>
        <v>-343412</v>
      </c>
      <c r="T501" s="5"/>
      <c r="U501" s="6"/>
      <c r="V501" s="6">
        <f t="shared" si="70"/>
        <v>-343412</v>
      </c>
      <c r="W501" s="6"/>
      <c r="X501" s="26"/>
    </row>
    <row r="502" spans="1:24">
      <c r="A502" s="2">
        <f t="shared" si="6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66"/>
        <v>-63488098.350000001</v>
      </c>
      <c r="T502" s="5"/>
      <c r="U502" s="6"/>
      <c r="V502" s="6"/>
      <c r="W502" s="6"/>
      <c r="X502" s="26">
        <f>+S502</f>
        <v>-63488098.350000001</v>
      </c>
    </row>
    <row r="503" spans="1:24">
      <c r="A503" s="2">
        <f t="shared" si="6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66"/>
        <v>0</v>
      </c>
      <c r="T503" s="5"/>
      <c r="U503" s="6"/>
      <c r="V503" s="6"/>
      <c r="W503" s="6"/>
      <c r="X503" s="26"/>
    </row>
    <row r="504" spans="1:24">
      <c r="A504" s="2">
        <f t="shared" si="6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66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6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66"/>
        <v>-61805.460000000101</v>
      </c>
      <c r="T505" s="5"/>
      <c r="U505" s="6"/>
      <c r="V505" s="6"/>
      <c r="W505" s="6"/>
      <c r="X505" s="26">
        <f>+S505</f>
        <v>-61805.460000000101</v>
      </c>
    </row>
    <row r="506" spans="1:24">
      <c r="A506" s="2">
        <f t="shared" si="6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66"/>
        <v>3199.78</v>
      </c>
      <c r="T506" s="5"/>
      <c r="U506" s="6"/>
      <c r="V506" s="6"/>
      <c r="W506" s="6"/>
      <c r="X506" s="26">
        <f>+S506</f>
        <v>3199.78</v>
      </c>
    </row>
    <row r="507" spans="1:24">
      <c r="A507" s="2">
        <f t="shared" si="6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66"/>
        <v>103023.82</v>
      </c>
      <c r="T507" s="5"/>
      <c r="U507" s="6"/>
      <c r="V507" s="6"/>
      <c r="W507" s="6"/>
      <c r="X507" s="26">
        <f>+S507</f>
        <v>103023.82</v>
      </c>
    </row>
    <row r="508" spans="1:24">
      <c r="A508" s="2">
        <f t="shared" si="6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66"/>
        <v>-1072375.83</v>
      </c>
      <c r="T508" s="5"/>
      <c r="U508" s="6"/>
      <c r="V508" s="6"/>
      <c r="W508" s="6"/>
      <c r="X508" s="26">
        <f>+S508</f>
        <v>-1072375.83</v>
      </c>
    </row>
    <row r="509" spans="1:24">
      <c r="A509" s="2">
        <f t="shared" si="6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66"/>
        <v>-1036.6600000000001</v>
      </c>
      <c r="T509" s="5"/>
      <c r="U509" s="6"/>
      <c r="V509" s="6">
        <f>+S509</f>
        <v>-1036.6600000000001</v>
      </c>
      <c r="W509" s="6"/>
      <c r="X509" s="26"/>
    </row>
    <row r="510" spans="1:24">
      <c r="A510" s="2">
        <f t="shared" si="6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66"/>
        <v>-72405</v>
      </c>
      <c r="T510" s="5"/>
      <c r="U510" s="6"/>
      <c r="V510" s="6">
        <f>+S510</f>
        <v>-72405</v>
      </c>
      <c r="W510" s="6"/>
      <c r="X510" s="26"/>
    </row>
    <row r="511" spans="1:24">
      <c r="A511" s="2">
        <f t="shared" si="6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66"/>
        <v>-8254660.9299999997</v>
      </c>
      <c r="T511" s="5"/>
      <c r="U511" s="6"/>
      <c r="V511" s="6">
        <f>+S511</f>
        <v>-8254660.9299999997</v>
      </c>
      <c r="W511" s="6"/>
      <c r="X511" s="26"/>
    </row>
    <row r="512" spans="1:24">
      <c r="A512" s="2">
        <f t="shared" si="6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66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6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66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6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66"/>
        <v>-50458292.700000003</v>
      </c>
      <c r="T514" s="5"/>
      <c r="U514" s="6"/>
      <c r="V514" s="6"/>
      <c r="W514" s="6"/>
      <c r="X514" s="83">
        <f>+S514</f>
        <v>-50458292.700000003</v>
      </c>
    </row>
    <row r="515" spans="1:24">
      <c r="A515" s="2">
        <f t="shared" si="6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66"/>
        <v>-9624779.5</v>
      </c>
      <c r="T515" s="5"/>
      <c r="U515" s="6"/>
      <c r="V515" s="6"/>
      <c r="W515" s="6"/>
      <c r="X515" s="83">
        <f>+S515</f>
        <v>-9624779.5</v>
      </c>
    </row>
    <row r="516" spans="1:24">
      <c r="A516" s="2">
        <f t="shared" si="6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66"/>
        <v>-1346690.53</v>
      </c>
      <c r="T516" s="5"/>
      <c r="U516" s="6"/>
      <c r="V516" s="6"/>
      <c r="W516" s="6"/>
      <c r="X516" s="83">
        <f>+S516</f>
        <v>-1346690.53</v>
      </c>
    </row>
    <row r="517" spans="1:24">
      <c r="A517" s="2">
        <f t="shared" si="6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66"/>
        <v>-6731976.25</v>
      </c>
      <c r="T517" s="5"/>
      <c r="U517" s="6"/>
      <c r="V517" s="6"/>
      <c r="W517" s="6"/>
      <c r="X517" s="83">
        <f>+S517</f>
        <v>-6731976.25</v>
      </c>
    </row>
    <row r="518" spans="1:24">
      <c r="A518" s="2">
        <f t="shared" si="6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66"/>
        <v>-858309.76</v>
      </c>
      <c r="T518" s="5"/>
      <c r="U518" s="6"/>
      <c r="V518" s="6"/>
      <c r="W518" s="6"/>
      <c r="X518" s="83">
        <f t="shared" ref="X518:X524" si="71">+S518</f>
        <v>-858309.76</v>
      </c>
    </row>
    <row r="519" spans="1:24">
      <c r="A519" s="2">
        <f t="shared" si="6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66"/>
        <v>-246851.96</v>
      </c>
      <c r="T519" s="5"/>
      <c r="U519" s="6"/>
      <c r="V519" s="6"/>
      <c r="W519" s="6"/>
      <c r="X519" s="83">
        <f t="shared" si="71"/>
        <v>-246851.96</v>
      </c>
    </row>
    <row r="520" spans="1:24">
      <c r="A520" s="2">
        <f t="shared" si="6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66"/>
        <v>-377538.87</v>
      </c>
      <c r="T520" s="5"/>
      <c r="U520" s="6"/>
      <c r="V520" s="6"/>
      <c r="W520" s="6"/>
      <c r="X520" s="83">
        <f t="shared" si="71"/>
        <v>-377538.87</v>
      </c>
    </row>
    <row r="521" spans="1:24">
      <c r="A521" s="2">
        <f t="shared" si="6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66"/>
        <v>-108262.59</v>
      </c>
      <c r="T521" s="5"/>
      <c r="U521" s="6"/>
      <c r="V521" s="6"/>
      <c r="W521" s="6"/>
      <c r="X521" s="83">
        <f t="shared" si="71"/>
        <v>-108262.59</v>
      </c>
    </row>
    <row r="522" spans="1:24">
      <c r="A522" s="2">
        <f t="shared" si="6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66"/>
        <v>-1200598.94</v>
      </c>
      <c r="T522" s="5"/>
      <c r="U522" s="6"/>
      <c r="V522" s="6"/>
      <c r="W522" s="6"/>
      <c r="X522" s="83">
        <f t="shared" si="71"/>
        <v>-1200598.94</v>
      </c>
    </row>
    <row r="523" spans="1:24">
      <c r="A523" s="2">
        <f t="shared" si="6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66"/>
        <v>-346075.1</v>
      </c>
      <c r="T523" s="5"/>
      <c r="U523" s="6"/>
      <c r="V523" s="6"/>
      <c r="W523" s="6"/>
      <c r="X523" s="83">
        <f t="shared" si="71"/>
        <v>-346075.1</v>
      </c>
    </row>
    <row r="524" spans="1:24">
      <c r="A524" s="2">
        <f t="shared" si="6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66"/>
        <v>536279.92000000004</v>
      </c>
      <c r="T524" s="5"/>
      <c r="U524" s="6"/>
      <c r="V524" s="6"/>
      <c r="W524" s="6"/>
      <c r="X524" s="83">
        <f t="shared" si="71"/>
        <v>536279.92000000004</v>
      </c>
    </row>
    <row r="525" spans="1:24">
      <c r="A525" s="2">
        <f t="shared" si="6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66"/>
        <v>0</v>
      </c>
      <c r="T525" s="5"/>
      <c r="U525" s="6"/>
      <c r="V525" s="6">
        <f>+S525</f>
        <v>0</v>
      </c>
      <c r="W525" s="6"/>
      <c r="X525" s="26"/>
    </row>
    <row r="526" spans="1:24">
      <c r="A526" s="2">
        <f t="shared" si="6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66"/>
        <v>0</v>
      </c>
      <c r="T526" s="5"/>
      <c r="U526" s="6"/>
      <c r="V526" s="6">
        <f>+S526</f>
        <v>0</v>
      </c>
      <c r="W526" s="6"/>
      <c r="X526" s="26"/>
    </row>
    <row r="527" spans="1:24">
      <c r="A527" s="2">
        <f t="shared" si="6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66"/>
        <v>47824590.049999997</v>
      </c>
      <c r="T527" s="5"/>
      <c r="U527" s="6"/>
      <c r="W527" s="6"/>
      <c r="X527" s="6">
        <f>+S527</f>
        <v>47824590.049999997</v>
      </c>
    </row>
    <row r="528" spans="1:24">
      <c r="A528" s="2">
        <f t="shared" si="67"/>
        <v>514</v>
      </c>
      <c r="B528" s="2"/>
      <c r="C528" s="2"/>
      <c r="D528" s="2"/>
      <c r="E528" s="32" t="s">
        <v>802</v>
      </c>
      <c r="F528" s="28">
        <f t="shared" ref="F528:R528" si="72">SUM(F496:F527)</f>
        <v>-122338906.30999997</v>
      </c>
      <c r="G528" s="28">
        <f t="shared" si="72"/>
        <v>-125562183.42999998</v>
      </c>
      <c r="H528" s="28">
        <f t="shared" si="72"/>
        <v>-125359001.76000002</v>
      </c>
      <c r="I528" s="28">
        <f t="shared" si="72"/>
        <v>-125601836.71000004</v>
      </c>
      <c r="J528" s="28">
        <f t="shared" si="72"/>
        <v>-125577682.70000002</v>
      </c>
      <c r="K528" s="28">
        <f t="shared" si="72"/>
        <v>-124101921.19999999</v>
      </c>
      <c r="L528" s="28">
        <f t="shared" si="72"/>
        <v>-124273394.66999999</v>
      </c>
      <c r="M528" s="28">
        <f t="shared" si="72"/>
        <v>-123582936.21000002</v>
      </c>
      <c r="N528" s="28">
        <f t="shared" si="72"/>
        <v>-124624632.51000004</v>
      </c>
      <c r="O528" s="28">
        <f t="shared" si="72"/>
        <v>-124120741.74000004</v>
      </c>
      <c r="P528" s="28">
        <f t="shared" si="72"/>
        <v>-123207202.62000003</v>
      </c>
      <c r="Q528" s="28">
        <f t="shared" si="72"/>
        <v>-120889584.75000006</v>
      </c>
      <c r="R528" s="28">
        <f t="shared" si="72"/>
        <v>-118715360.98000005</v>
      </c>
      <c r="S528" s="25">
        <f t="shared" ref="S528:S591" si="73">+N528</f>
        <v>-124624632.51000004</v>
      </c>
      <c r="T528" s="5"/>
      <c r="U528" s="6"/>
      <c r="V528" s="6"/>
      <c r="W528" s="6"/>
      <c r="X528" s="26"/>
    </row>
    <row r="529" spans="1:24">
      <c r="A529" s="2">
        <f t="shared" ref="A529:A592" si="74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25">
        <f t="shared" si="73"/>
        <v>0</v>
      </c>
      <c r="T529" s="5"/>
      <c r="U529" s="6"/>
      <c r="V529" s="6"/>
      <c r="W529" s="6"/>
      <c r="X529" s="26"/>
    </row>
    <row r="530" spans="1:24">
      <c r="A530" s="2">
        <f t="shared" si="74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73"/>
        <v>-257578.33</v>
      </c>
      <c r="T530" s="5"/>
      <c r="U530" s="6"/>
      <c r="V530" s="6"/>
      <c r="W530" s="6"/>
      <c r="X530" s="26">
        <f>+S530</f>
        <v>-257578.33</v>
      </c>
    </row>
    <row r="531" spans="1:24">
      <c r="A531" s="2">
        <f t="shared" si="74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73"/>
        <v>10402321.68</v>
      </c>
      <c r="T531" s="5"/>
      <c r="U531" s="6"/>
      <c r="V531" s="6"/>
      <c r="W531" s="6"/>
      <c r="X531" s="26">
        <f t="shared" ref="X531:X540" si="75">+S531</f>
        <v>10402321.68</v>
      </c>
    </row>
    <row r="532" spans="1:24">
      <c r="A532" s="2">
        <f t="shared" si="74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73"/>
        <v>39967529.289999999</v>
      </c>
      <c r="T532" s="5"/>
      <c r="U532" s="6"/>
      <c r="V532" s="6"/>
      <c r="W532" s="6"/>
      <c r="X532" s="26">
        <f t="shared" si="75"/>
        <v>39967529.289999999</v>
      </c>
    </row>
    <row r="533" spans="1:24">
      <c r="A533" s="2">
        <f t="shared" si="74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73"/>
        <v>-98931727.030000001</v>
      </c>
      <c r="T533" s="5"/>
      <c r="U533" s="6"/>
      <c r="V533" s="6"/>
      <c r="W533" s="6"/>
      <c r="X533" s="26">
        <f t="shared" si="75"/>
        <v>-98931727.030000001</v>
      </c>
    </row>
    <row r="534" spans="1:24">
      <c r="A534" s="2">
        <f t="shared" si="74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73"/>
        <v>4813.8100000000104</v>
      </c>
      <c r="T534" s="5"/>
      <c r="U534" s="6"/>
      <c r="V534" s="6"/>
      <c r="W534" s="6"/>
      <c r="X534" s="26">
        <f t="shared" si="75"/>
        <v>4813.8100000000104</v>
      </c>
    </row>
    <row r="535" spans="1:24">
      <c r="A535" s="2">
        <f t="shared" si="74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73"/>
        <v>0</v>
      </c>
      <c r="T535" s="5"/>
      <c r="U535" s="6"/>
      <c r="V535" s="6"/>
      <c r="W535" s="6"/>
      <c r="X535" s="26">
        <f t="shared" si="75"/>
        <v>0</v>
      </c>
    </row>
    <row r="536" spans="1:24">
      <c r="A536" s="2">
        <f t="shared" si="74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73"/>
        <v>910473.28</v>
      </c>
      <c r="T536" s="5"/>
      <c r="U536" s="6"/>
      <c r="V536" s="6"/>
      <c r="W536" s="6"/>
      <c r="X536" s="26">
        <f t="shared" si="75"/>
        <v>910473.28</v>
      </c>
    </row>
    <row r="537" spans="1:24">
      <c r="A537" s="2">
        <f t="shared" si="74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73"/>
        <v>-822031.55</v>
      </c>
      <c r="T537" s="5"/>
      <c r="U537" s="6"/>
      <c r="V537" s="6"/>
      <c r="W537" s="6"/>
      <c r="X537" s="26">
        <f t="shared" si="75"/>
        <v>-822031.55</v>
      </c>
    </row>
    <row r="538" spans="1:24">
      <c r="A538" s="2">
        <f t="shared" si="74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73"/>
        <v>-4293519.4400000004</v>
      </c>
      <c r="T538" s="5"/>
      <c r="U538" s="6"/>
      <c r="V538" s="6"/>
      <c r="W538" s="6"/>
      <c r="X538" s="26">
        <f t="shared" si="75"/>
        <v>-4293519.4400000004</v>
      </c>
    </row>
    <row r="539" spans="1:24">
      <c r="A539" s="2">
        <f t="shared" si="74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73"/>
        <v>522193.7</v>
      </c>
      <c r="T539" s="5"/>
      <c r="U539" s="6"/>
      <c r="V539" s="6"/>
      <c r="W539" s="6"/>
      <c r="X539" s="26">
        <f t="shared" si="75"/>
        <v>522193.7</v>
      </c>
    </row>
    <row r="540" spans="1:24">
      <c r="A540" s="2">
        <f t="shared" si="74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73"/>
        <v>0</v>
      </c>
      <c r="T540" s="5"/>
      <c r="U540" s="6"/>
      <c r="V540" s="6"/>
      <c r="W540" s="6"/>
      <c r="X540" s="26">
        <f t="shared" si="75"/>
        <v>0</v>
      </c>
    </row>
    <row r="541" spans="1:24">
      <c r="A541" s="2">
        <f t="shared" si="74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73"/>
        <v>2018241.05</v>
      </c>
      <c r="T541" s="5"/>
      <c r="U541" s="6"/>
      <c r="V541" s="4"/>
      <c r="W541" s="4"/>
      <c r="X541" s="83">
        <f>+S541</f>
        <v>2018241.05</v>
      </c>
    </row>
    <row r="542" spans="1:24">
      <c r="A542" s="2">
        <f t="shared" si="74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73"/>
        <v>7702688.5300000003</v>
      </c>
      <c r="T542" s="5"/>
      <c r="U542" s="6"/>
      <c r="V542" s="4"/>
      <c r="W542" s="4"/>
      <c r="X542" s="83">
        <f>+S542</f>
        <v>7702688.5300000003</v>
      </c>
    </row>
    <row r="543" spans="1:24">
      <c r="A543" s="2">
        <f t="shared" si="74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73"/>
        <v>-156298.17000000001</v>
      </c>
      <c r="T543" s="5"/>
      <c r="U543" s="6"/>
      <c r="W543" s="6"/>
      <c r="X543" s="4">
        <f>+S543</f>
        <v>-156298.17000000001</v>
      </c>
    </row>
    <row r="544" spans="1:24">
      <c r="A544" s="2">
        <f t="shared" si="74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73"/>
        <v>-481335.67</v>
      </c>
      <c r="T544" s="5"/>
      <c r="U544" s="6"/>
      <c r="V544" s="4">
        <f t="shared" ref="V544:V550" si="76">+S544</f>
        <v>-481335.67</v>
      </c>
      <c r="W544" s="6"/>
      <c r="X544" s="26"/>
    </row>
    <row r="545" spans="1:24">
      <c r="A545" s="2">
        <f t="shared" si="74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73"/>
        <v>-31103198.75</v>
      </c>
      <c r="T545" s="5"/>
      <c r="U545" s="6"/>
      <c r="V545" s="4">
        <f t="shared" si="76"/>
        <v>-31103198.75</v>
      </c>
      <c r="W545" s="6"/>
      <c r="X545" s="26"/>
    </row>
    <row r="546" spans="1:24">
      <c r="A546" s="2">
        <f t="shared" si="74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73"/>
        <v>176648.51</v>
      </c>
      <c r="T546" s="5"/>
      <c r="U546" s="6"/>
      <c r="V546" s="4">
        <f t="shared" si="76"/>
        <v>176648.51</v>
      </c>
      <c r="W546" s="6"/>
      <c r="X546" s="26"/>
    </row>
    <row r="547" spans="1:24">
      <c r="A547" s="2">
        <f t="shared" si="74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73"/>
        <v>-110257.76</v>
      </c>
      <c r="T547" s="5"/>
      <c r="U547" s="6"/>
      <c r="V547" s="4">
        <f t="shared" si="76"/>
        <v>-110257.76</v>
      </c>
      <c r="W547" s="6"/>
      <c r="X547" s="26"/>
    </row>
    <row r="548" spans="1:24">
      <c r="A548" s="2">
        <f t="shared" si="74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73"/>
        <v>-13680.17</v>
      </c>
      <c r="T548" s="2"/>
      <c r="U548" s="4"/>
      <c r="V548" s="4">
        <f t="shared" si="76"/>
        <v>-13680.17</v>
      </c>
      <c r="W548" s="4"/>
      <c r="X548" s="83"/>
    </row>
    <row r="549" spans="1:24">
      <c r="A549" s="2">
        <f t="shared" si="74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73"/>
        <v>-42129.37</v>
      </c>
      <c r="T549" s="5"/>
      <c r="U549" s="6"/>
      <c r="V549" s="6">
        <f t="shared" si="76"/>
        <v>-42129.37</v>
      </c>
      <c r="W549" s="6"/>
      <c r="X549" s="26"/>
    </row>
    <row r="550" spans="1:24">
      <c r="A550" s="2">
        <f t="shared" si="74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73"/>
        <v>-2236160.96</v>
      </c>
      <c r="T550" s="2"/>
      <c r="U550" s="4"/>
      <c r="V550" s="4">
        <f t="shared" si="76"/>
        <v>-2236160.96</v>
      </c>
      <c r="W550" s="4"/>
      <c r="X550" s="83"/>
    </row>
    <row r="551" spans="1:24">
      <c r="A551" s="2">
        <f t="shared" si="74"/>
        <v>537</v>
      </c>
      <c r="B551" s="2"/>
      <c r="C551" s="2"/>
      <c r="D551" s="2"/>
      <c r="E551" s="50" t="s">
        <v>832</v>
      </c>
      <c r="F551" s="28">
        <f t="shared" ref="F551:R551" si="77">SUM(F530:F550)</f>
        <v>-77743427.170000002</v>
      </c>
      <c r="G551" s="28">
        <f t="shared" si="77"/>
        <v>-76899908.830000013</v>
      </c>
      <c r="H551" s="28">
        <f t="shared" si="77"/>
        <v>-76144183.440000027</v>
      </c>
      <c r="I551" s="28">
        <f t="shared" si="77"/>
        <v>-75293352.540000007</v>
      </c>
      <c r="J551" s="28">
        <f t="shared" si="77"/>
        <v>-75047506.219999999</v>
      </c>
      <c r="K551" s="28">
        <f t="shared" si="77"/>
        <v>-74981356.059999973</v>
      </c>
      <c r="L551" s="28">
        <f t="shared" si="77"/>
        <v>-75388285.160000011</v>
      </c>
      <c r="M551" s="28">
        <f t="shared" si="77"/>
        <v>-76143992.800000012</v>
      </c>
      <c r="N551" s="28">
        <f t="shared" si="77"/>
        <v>-76743007.349999994</v>
      </c>
      <c r="O551" s="28">
        <f t="shared" si="77"/>
        <v>-77500547.170000002</v>
      </c>
      <c r="P551" s="28">
        <f t="shared" si="77"/>
        <v>-77481054.910000041</v>
      </c>
      <c r="Q551" s="28">
        <f t="shared" si="77"/>
        <v>-79752141.87000002</v>
      </c>
      <c r="R551" s="28">
        <f t="shared" si="77"/>
        <v>-88739868.560000017</v>
      </c>
      <c r="S551" s="25">
        <f t="shared" si="73"/>
        <v>-76743007.349999994</v>
      </c>
      <c r="T551" s="5"/>
      <c r="U551" s="6"/>
      <c r="V551" s="6"/>
      <c r="W551" s="6"/>
      <c r="X551" s="26"/>
    </row>
    <row r="552" spans="1:24">
      <c r="A552" s="2">
        <f t="shared" si="74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25">
        <f t="shared" si="73"/>
        <v>0</v>
      </c>
      <c r="T552" s="5"/>
      <c r="U552" s="6"/>
      <c r="V552" s="6"/>
      <c r="W552" s="6"/>
      <c r="X552" s="26"/>
    </row>
    <row r="553" spans="1:24">
      <c r="A553" s="2">
        <f t="shared" si="74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73"/>
        <v>-26178062.280000001</v>
      </c>
      <c r="T553" s="5"/>
      <c r="U553" s="6"/>
      <c r="V553" s="6"/>
      <c r="W553" s="6">
        <f t="shared" ref="W553:W618" si="78">+S553</f>
        <v>-26178062.280000001</v>
      </c>
      <c r="X553" s="26"/>
    </row>
    <row r="554" spans="1:24">
      <c r="A554" s="2">
        <f t="shared" si="74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73"/>
        <v>305869.93</v>
      </c>
      <c r="T554" s="5"/>
      <c r="U554" s="6"/>
      <c r="V554" s="6"/>
      <c r="W554" s="6">
        <f t="shared" si="78"/>
        <v>305869.93</v>
      </c>
      <c r="X554" s="26"/>
    </row>
    <row r="555" spans="1:24">
      <c r="A555" s="2">
        <f t="shared" si="74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73"/>
        <v>-1875859.82</v>
      </c>
      <c r="T555" s="5"/>
      <c r="U555" s="6"/>
      <c r="V555" s="6"/>
      <c r="W555" s="6">
        <f t="shared" si="78"/>
        <v>-1875859.82</v>
      </c>
      <c r="X555" s="26"/>
    </row>
    <row r="556" spans="1:24">
      <c r="A556" s="2">
        <f t="shared" si="74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73"/>
        <v>-49982.23</v>
      </c>
      <c r="T556" s="5"/>
      <c r="U556" s="6"/>
      <c r="V556" s="6"/>
      <c r="W556" s="6">
        <f t="shared" si="78"/>
        <v>-49982.23</v>
      </c>
      <c r="X556" s="26"/>
    </row>
    <row r="557" spans="1:24">
      <c r="A557" s="2">
        <f t="shared" si="74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73"/>
        <v>-14778230.98</v>
      </c>
      <c r="T557" s="5"/>
      <c r="U557" s="6"/>
      <c r="V557" s="6"/>
      <c r="W557" s="6">
        <f t="shared" si="78"/>
        <v>-14778230.98</v>
      </c>
      <c r="X557" s="26"/>
    </row>
    <row r="558" spans="1:24">
      <c r="A558" s="2">
        <f t="shared" si="74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73"/>
        <v>294975.03000000003</v>
      </c>
      <c r="T558" s="5"/>
      <c r="U558" s="6"/>
      <c r="V558" s="6"/>
      <c r="W558" s="6">
        <f t="shared" si="78"/>
        <v>294975.03000000003</v>
      </c>
      <c r="X558" s="26"/>
    </row>
    <row r="559" spans="1:24">
      <c r="A559" s="2">
        <f t="shared" si="74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73"/>
        <v>0</v>
      </c>
      <c r="T559" s="5"/>
      <c r="U559" s="6"/>
      <c r="V559" s="6"/>
      <c r="W559" s="6">
        <f t="shared" si="78"/>
        <v>0</v>
      </c>
      <c r="X559" s="26"/>
    </row>
    <row r="560" spans="1:24">
      <c r="A560" s="2">
        <f t="shared" si="74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73"/>
        <v>-951739.55</v>
      </c>
      <c r="T560" s="5"/>
      <c r="U560" s="6"/>
      <c r="V560" s="6"/>
      <c r="W560" s="6">
        <f t="shared" si="78"/>
        <v>-951739.55</v>
      </c>
      <c r="X560" s="26"/>
    </row>
    <row r="561" spans="1:24">
      <c r="A561" s="2">
        <f t="shared" si="74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73"/>
        <v>-81738512.280000001</v>
      </c>
      <c r="T561" s="5"/>
      <c r="U561" s="6"/>
      <c r="V561" s="6"/>
      <c r="W561" s="6">
        <f t="shared" si="78"/>
        <v>-81738512.280000001</v>
      </c>
      <c r="X561" s="26"/>
    </row>
    <row r="562" spans="1:24">
      <c r="A562" s="2">
        <f t="shared" si="74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73"/>
        <v>-73127.339999999895</v>
      </c>
      <c r="T562" s="5"/>
      <c r="U562" s="6"/>
      <c r="V562" s="6"/>
      <c r="W562" s="6">
        <f t="shared" si="78"/>
        <v>-73127.339999999895</v>
      </c>
      <c r="X562" s="26"/>
    </row>
    <row r="563" spans="1:24">
      <c r="A563" s="2">
        <f t="shared" si="74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73"/>
        <v>-1190941.94</v>
      </c>
      <c r="T563" s="5"/>
      <c r="U563" s="6"/>
      <c r="V563" s="6"/>
      <c r="W563" s="6">
        <f t="shared" si="78"/>
        <v>-1190941.94</v>
      </c>
      <c r="X563" s="26"/>
    </row>
    <row r="564" spans="1:24">
      <c r="A564" s="2">
        <f t="shared" si="74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73"/>
        <v>-7140819.2000000002</v>
      </c>
      <c r="T564" s="5"/>
      <c r="U564" s="6"/>
      <c r="V564" s="6"/>
      <c r="W564" s="6">
        <f t="shared" si="78"/>
        <v>-7140819.2000000002</v>
      </c>
      <c r="X564" s="26"/>
    </row>
    <row r="565" spans="1:24">
      <c r="A565" s="2">
        <f t="shared" si="74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73"/>
        <v>172413.68</v>
      </c>
      <c r="T565" s="5"/>
      <c r="U565" s="6"/>
      <c r="V565" s="6"/>
      <c r="W565" s="6">
        <f t="shared" si="78"/>
        <v>172413.68</v>
      </c>
      <c r="X565" s="26"/>
    </row>
    <row r="566" spans="1:24">
      <c r="A566" s="2">
        <f t="shared" si="74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73"/>
        <v>-139398.17000000001</v>
      </c>
      <c r="T566" s="5"/>
      <c r="U566" s="6"/>
      <c r="V566" s="6"/>
      <c r="W566" s="6">
        <f t="shared" si="78"/>
        <v>-139398.17000000001</v>
      </c>
      <c r="X566" s="26"/>
    </row>
    <row r="567" spans="1:24">
      <c r="A567" s="2">
        <f t="shared" si="74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73"/>
        <v>-29548.43</v>
      </c>
      <c r="T567" s="5"/>
      <c r="U567" s="6"/>
      <c r="V567" s="6"/>
      <c r="W567" s="6">
        <f t="shared" si="78"/>
        <v>-29548.43</v>
      </c>
      <c r="X567" s="26"/>
    </row>
    <row r="568" spans="1:24">
      <c r="A568" s="2">
        <f t="shared" si="74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73"/>
        <v>-57487141.060000002</v>
      </c>
      <c r="T568" s="5"/>
      <c r="U568" s="6"/>
      <c r="V568" s="6"/>
      <c r="W568" s="6">
        <f t="shared" si="78"/>
        <v>-57487141.060000002</v>
      </c>
      <c r="X568" s="26"/>
    </row>
    <row r="569" spans="1:24">
      <c r="A569" s="2">
        <f t="shared" si="74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73"/>
        <v>569597.81000000006</v>
      </c>
      <c r="T569" s="5"/>
      <c r="U569" s="6"/>
      <c r="V569" s="6"/>
      <c r="W569" s="6">
        <f t="shared" si="78"/>
        <v>569597.81000000006</v>
      </c>
      <c r="X569" s="26"/>
    </row>
    <row r="570" spans="1:24">
      <c r="A570" s="2">
        <f t="shared" si="74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73"/>
        <v>-947293.54</v>
      </c>
      <c r="T570" s="5"/>
      <c r="U570" s="6"/>
      <c r="V570" s="6"/>
      <c r="W570" s="6">
        <f t="shared" si="78"/>
        <v>-947293.54</v>
      </c>
      <c r="X570" s="26"/>
    </row>
    <row r="571" spans="1:24">
      <c r="A571" s="2">
        <f t="shared" si="74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73"/>
        <v>-30265.360000000001</v>
      </c>
      <c r="T571" s="5"/>
      <c r="U571" s="6"/>
      <c r="V571" s="6"/>
      <c r="W571" s="6">
        <f t="shared" si="78"/>
        <v>-30265.360000000001</v>
      </c>
      <c r="X571" s="26"/>
    </row>
    <row r="572" spans="1:24">
      <c r="A572" s="2">
        <f t="shared" si="74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73"/>
        <v>-1681.27</v>
      </c>
      <c r="T572" s="5"/>
      <c r="U572" s="6"/>
      <c r="V572" s="6"/>
      <c r="W572" s="6">
        <f t="shared" si="78"/>
        <v>-1681.27</v>
      </c>
      <c r="X572" s="26"/>
    </row>
    <row r="573" spans="1:24">
      <c r="A573" s="2">
        <f t="shared" si="74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73"/>
        <v>-2225.16</v>
      </c>
      <c r="T573" s="5"/>
      <c r="U573" s="6"/>
      <c r="V573" s="6"/>
      <c r="W573" s="6">
        <f t="shared" si="78"/>
        <v>-2225.16</v>
      </c>
      <c r="X573" s="26"/>
    </row>
    <row r="574" spans="1:24">
      <c r="A574" s="2">
        <f t="shared" si="74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73"/>
        <v>-25.96</v>
      </c>
      <c r="T574" s="5"/>
      <c r="U574" s="6"/>
      <c r="V574" s="6"/>
      <c r="W574" s="6">
        <f t="shared" si="78"/>
        <v>-25.96</v>
      </c>
      <c r="X574" s="26"/>
    </row>
    <row r="575" spans="1:24">
      <c r="A575" s="2">
        <f t="shared" si="74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73"/>
        <v>-3266.14</v>
      </c>
      <c r="T575" s="5"/>
      <c r="U575" s="6"/>
      <c r="V575" s="6"/>
      <c r="W575" s="6">
        <f t="shared" si="78"/>
        <v>-3266.14</v>
      </c>
      <c r="X575" s="26"/>
    </row>
    <row r="576" spans="1:24">
      <c r="A576" s="2">
        <f t="shared" si="74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73"/>
        <v>-880430.6</v>
      </c>
      <c r="T576" s="5"/>
      <c r="U576" s="6"/>
      <c r="V576" s="6"/>
      <c r="W576" s="6">
        <f t="shared" si="78"/>
        <v>-880430.6</v>
      </c>
      <c r="X576" s="26"/>
    </row>
    <row r="577" spans="1:24">
      <c r="A577" s="2">
        <f t="shared" si="74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73"/>
        <v>-36767.769999999997</v>
      </c>
      <c r="T577" s="5"/>
      <c r="U577" s="6"/>
      <c r="V577" s="6"/>
      <c r="W577" s="6">
        <f t="shared" si="78"/>
        <v>-36767.769999999997</v>
      </c>
      <c r="X577" s="26"/>
    </row>
    <row r="578" spans="1:24">
      <c r="A578" s="2">
        <f t="shared" si="74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73"/>
        <v>-21432.45</v>
      </c>
      <c r="T578" s="5"/>
      <c r="U578" s="6"/>
      <c r="V578" s="6"/>
      <c r="W578" s="6">
        <f t="shared" si="78"/>
        <v>-21432.45</v>
      </c>
      <c r="X578" s="26"/>
    </row>
    <row r="579" spans="1:24">
      <c r="A579" s="2">
        <f t="shared" si="74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73"/>
        <v>4507690.91</v>
      </c>
      <c r="T579" s="5"/>
      <c r="U579" s="6"/>
      <c r="V579" s="6"/>
      <c r="W579" s="6">
        <f t="shared" si="78"/>
        <v>4507690.91</v>
      </c>
      <c r="X579" s="26"/>
    </row>
    <row r="580" spans="1:24">
      <c r="A580" s="2">
        <f t="shared" si="74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73"/>
        <v>2438866.4900000002</v>
      </c>
      <c r="T580" s="5"/>
      <c r="U580" s="6"/>
      <c r="V580" s="6"/>
      <c r="W580" s="6">
        <f t="shared" si="78"/>
        <v>2438866.4900000002</v>
      </c>
      <c r="X580" s="26"/>
    </row>
    <row r="581" spans="1:24">
      <c r="A581" s="2">
        <f t="shared" si="74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73"/>
        <v>142289.97</v>
      </c>
      <c r="T581" s="5"/>
      <c r="U581" s="6"/>
      <c r="V581" s="6"/>
      <c r="W581" s="6">
        <f t="shared" si="78"/>
        <v>142289.97</v>
      </c>
      <c r="X581" s="26"/>
    </row>
    <row r="582" spans="1:24">
      <c r="A582" s="2">
        <f t="shared" si="74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73"/>
        <v>12692159.050000001</v>
      </c>
      <c r="T582" s="5"/>
      <c r="U582" s="6"/>
      <c r="V582" s="6"/>
      <c r="W582" s="6">
        <f t="shared" si="78"/>
        <v>12692159.050000001</v>
      </c>
      <c r="X582" s="26"/>
    </row>
    <row r="583" spans="1:24">
      <c r="A583" s="2">
        <f t="shared" si="74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73"/>
        <v>8162604.4699999997</v>
      </c>
      <c r="T583" s="5"/>
      <c r="U583" s="6"/>
      <c r="V583" s="6"/>
      <c r="W583" s="6">
        <f t="shared" si="78"/>
        <v>8162604.4699999997</v>
      </c>
      <c r="X583" s="26"/>
    </row>
    <row r="584" spans="1:24">
      <c r="A584" s="2">
        <f t="shared" si="74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73"/>
        <v>37.58</v>
      </c>
      <c r="T584" s="5"/>
      <c r="U584" s="6"/>
      <c r="V584" s="6"/>
      <c r="W584" s="6">
        <f t="shared" si="78"/>
        <v>37.58</v>
      </c>
      <c r="X584" s="26"/>
    </row>
    <row r="585" spans="1:24">
      <c r="A585" s="2">
        <f t="shared" si="74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73"/>
        <v>92013.84</v>
      </c>
      <c r="T585" s="5"/>
      <c r="U585" s="6"/>
      <c r="V585" s="6"/>
      <c r="W585" s="6">
        <f t="shared" si="78"/>
        <v>92013.84</v>
      </c>
      <c r="X585" s="26"/>
    </row>
    <row r="586" spans="1:24">
      <c r="A586" s="2">
        <f t="shared" si="74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73"/>
        <v>-107954.29</v>
      </c>
      <c r="T586" s="5"/>
      <c r="U586" s="6"/>
      <c r="V586" s="6"/>
      <c r="W586" s="6">
        <f t="shared" si="78"/>
        <v>-107954.29</v>
      </c>
      <c r="X586" s="26"/>
    </row>
    <row r="587" spans="1:24">
      <c r="A587" s="2">
        <f t="shared" si="74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73"/>
        <v>0</v>
      </c>
      <c r="T587" s="5"/>
      <c r="U587" s="6"/>
      <c r="V587" s="6"/>
      <c r="W587" s="6">
        <f t="shared" si="78"/>
        <v>0</v>
      </c>
      <c r="X587" s="26"/>
    </row>
    <row r="588" spans="1:24">
      <c r="A588" s="2">
        <f t="shared" si="74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73"/>
        <v>-5275.18</v>
      </c>
      <c r="T588" s="5"/>
      <c r="U588" s="6"/>
      <c r="V588" s="6"/>
      <c r="W588" s="6">
        <f t="shared" si="78"/>
        <v>-5275.18</v>
      </c>
      <c r="X588" s="26"/>
    </row>
    <row r="589" spans="1:24">
      <c r="A589" s="2">
        <f t="shared" si="74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73"/>
        <v>-329.89</v>
      </c>
      <c r="T589" s="5"/>
      <c r="U589" s="6"/>
      <c r="V589" s="6"/>
      <c r="W589" s="6">
        <f t="shared" si="78"/>
        <v>-329.89</v>
      </c>
      <c r="X589" s="26"/>
    </row>
    <row r="590" spans="1:24">
      <c r="A590" s="2">
        <f t="shared" si="74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73"/>
        <v>-483738.23</v>
      </c>
      <c r="T590" s="5"/>
      <c r="U590" s="6"/>
      <c r="V590" s="6"/>
      <c r="W590" s="6">
        <f t="shared" si="78"/>
        <v>-483738.23</v>
      </c>
      <c r="X590" s="26"/>
    </row>
    <row r="591" spans="1:24">
      <c r="A591" s="2">
        <f t="shared" si="74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73"/>
        <v>-67116.38</v>
      </c>
      <c r="T591" s="5"/>
      <c r="U591" s="6"/>
      <c r="V591" s="6"/>
      <c r="W591" s="6">
        <f t="shared" si="78"/>
        <v>-67116.38</v>
      </c>
      <c r="X591" s="26"/>
    </row>
    <row r="592" spans="1:24">
      <c r="A592" s="2">
        <f t="shared" si="74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ref="S592:S634" si="79">+N592</f>
        <v>0</v>
      </c>
      <c r="T592" s="5"/>
      <c r="U592" s="6"/>
      <c r="V592" s="6"/>
      <c r="W592" s="6">
        <f t="shared" si="78"/>
        <v>0</v>
      </c>
      <c r="X592" s="26"/>
    </row>
    <row r="593" spans="1:24">
      <c r="A593" s="2">
        <f t="shared" ref="A593:A642" si="80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79"/>
        <v>-1801700.4</v>
      </c>
      <c r="T593" s="5"/>
      <c r="U593" s="6"/>
      <c r="V593" s="6"/>
      <c r="W593" s="6">
        <f t="shared" si="78"/>
        <v>-1801700.4</v>
      </c>
      <c r="X593" s="26"/>
    </row>
    <row r="594" spans="1:24">
      <c r="A594" s="2">
        <f t="shared" si="80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79"/>
        <v>-910580.12</v>
      </c>
      <c r="T594" s="5"/>
      <c r="U594" s="6"/>
      <c r="V594" s="6"/>
      <c r="W594" s="6">
        <f t="shared" si="78"/>
        <v>-910580.12</v>
      </c>
      <c r="X594" s="26"/>
    </row>
    <row r="595" spans="1:24">
      <c r="A595" s="2">
        <f t="shared" si="80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79"/>
        <v>-10402501.810000001</v>
      </c>
      <c r="T595" s="5"/>
      <c r="U595" s="6"/>
      <c r="V595" s="6"/>
      <c r="W595" s="6">
        <f t="shared" si="78"/>
        <v>-10402501.810000001</v>
      </c>
      <c r="X595" s="26"/>
    </row>
    <row r="596" spans="1:24">
      <c r="A596" s="2">
        <f t="shared" si="80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79"/>
        <v>0</v>
      </c>
      <c r="T596" s="5"/>
      <c r="U596" s="6"/>
      <c r="V596" s="6"/>
      <c r="W596" s="6">
        <f t="shared" si="78"/>
        <v>0</v>
      </c>
      <c r="X596" s="26"/>
    </row>
    <row r="597" spans="1:24">
      <c r="A597" s="2">
        <f t="shared" si="80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79"/>
        <v>-5266501.08</v>
      </c>
      <c r="T597" s="5"/>
      <c r="U597" s="6"/>
      <c r="V597" s="6"/>
      <c r="W597" s="6">
        <f t="shared" si="78"/>
        <v>-5266501.08</v>
      </c>
      <c r="X597" s="26"/>
    </row>
    <row r="598" spans="1:24">
      <c r="A598" s="2">
        <f t="shared" si="80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79"/>
        <v>17179.16</v>
      </c>
      <c r="T598" s="5"/>
      <c r="U598" s="6"/>
      <c r="V598" s="6"/>
      <c r="W598" s="6">
        <f t="shared" si="78"/>
        <v>17179.16</v>
      </c>
      <c r="X598" s="26"/>
    </row>
    <row r="599" spans="1:24">
      <c r="A599" s="2">
        <f t="shared" si="80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79"/>
        <v>-4674.03</v>
      </c>
      <c r="T599" s="5"/>
      <c r="U599" s="6"/>
      <c r="V599" s="6"/>
      <c r="W599" s="6">
        <f t="shared" si="78"/>
        <v>-4674.03</v>
      </c>
      <c r="X599" s="26"/>
    </row>
    <row r="600" spans="1:24">
      <c r="A600" s="2">
        <f t="shared" si="80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79"/>
        <v>233749.77</v>
      </c>
      <c r="T600" s="5"/>
      <c r="U600" s="6"/>
      <c r="V600" s="6"/>
      <c r="W600" s="6">
        <f t="shared" si="78"/>
        <v>233749.77</v>
      </c>
      <c r="X600" s="26"/>
    </row>
    <row r="601" spans="1:24">
      <c r="A601" s="2">
        <f t="shared" si="80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79"/>
        <v>-12274.45</v>
      </c>
      <c r="T601" s="5"/>
      <c r="U601" s="6"/>
      <c r="V601" s="6"/>
      <c r="W601" s="6">
        <f t="shared" si="78"/>
        <v>-12274.45</v>
      </c>
      <c r="X601" s="26"/>
    </row>
    <row r="602" spans="1:24">
      <c r="A602" s="2">
        <f t="shared" si="80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79"/>
        <v>0</v>
      </c>
      <c r="T602" s="5"/>
      <c r="U602" s="6"/>
      <c r="V602" s="6"/>
      <c r="W602" s="6">
        <f t="shared" si="78"/>
        <v>0</v>
      </c>
      <c r="X602" s="26"/>
    </row>
    <row r="603" spans="1:24">
      <c r="A603" s="2">
        <f t="shared" si="80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79"/>
        <v>-8000</v>
      </c>
      <c r="T603" s="5"/>
      <c r="U603" s="6"/>
      <c r="V603" s="6"/>
      <c r="W603" s="6">
        <f t="shared" si="78"/>
        <v>-8000</v>
      </c>
      <c r="X603" s="26"/>
    </row>
    <row r="604" spans="1:24">
      <c r="A604" s="2">
        <f t="shared" si="80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79"/>
        <v>-100</v>
      </c>
      <c r="T604" s="5"/>
      <c r="U604" s="6"/>
      <c r="V604" s="6"/>
      <c r="W604" s="6">
        <f t="shared" si="78"/>
        <v>-100</v>
      </c>
      <c r="X604" s="26"/>
    </row>
    <row r="605" spans="1:24">
      <c r="A605" s="2">
        <f t="shared" si="80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79"/>
        <v>-76208</v>
      </c>
      <c r="T605" s="5"/>
      <c r="U605" s="6"/>
      <c r="V605" s="6"/>
      <c r="W605" s="6">
        <f t="shared" si="78"/>
        <v>-76208</v>
      </c>
      <c r="X605" s="26"/>
    </row>
    <row r="606" spans="1:24">
      <c r="A606" s="2">
        <f t="shared" si="80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79"/>
        <v>-55444.61</v>
      </c>
      <c r="T606" s="5"/>
      <c r="U606" s="6"/>
      <c r="V606" s="6"/>
      <c r="W606" s="6">
        <f t="shared" si="78"/>
        <v>-55444.61</v>
      </c>
      <c r="X606" s="26"/>
    </row>
    <row r="607" spans="1:24">
      <c r="A607" s="2">
        <f t="shared" si="80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79"/>
        <v>0</v>
      </c>
      <c r="T607" s="5"/>
      <c r="U607" s="6"/>
      <c r="V607" s="6"/>
      <c r="W607" s="6">
        <f t="shared" si="78"/>
        <v>0</v>
      </c>
      <c r="X607" s="26"/>
    </row>
    <row r="608" spans="1:24">
      <c r="A608" s="2">
        <f t="shared" si="80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79"/>
        <v>-181</v>
      </c>
      <c r="T608" s="5"/>
      <c r="U608" s="6"/>
      <c r="V608" s="6"/>
      <c r="W608" s="6">
        <f t="shared" si="78"/>
        <v>-181</v>
      </c>
      <c r="X608" s="26"/>
    </row>
    <row r="609" spans="1:24">
      <c r="A609" s="2">
        <f t="shared" si="80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79"/>
        <v>-715.4</v>
      </c>
      <c r="T609" s="5"/>
      <c r="U609" s="6"/>
      <c r="V609" s="6"/>
      <c r="W609" s="6">
        <f t="shared" si="78"/>
        <v>-715.4</v>
      </c>
      <c r="X609" s="26"/>
    </row>
    <row r="610" spans="1:24">
      <c r="A610" s="2">
        <f t="shared" si="80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79"/>
        <v>-22873.89</v>
      </c>
      <c r="T610" s="5"/>
      <c r="U610" s="6"/>
      <c r="V610" s="6"/>
      <c r="W610" s="6">
        <f t="shared" si="78"/>
        <v>-22873.89</v>
      </c>
      <c r="X610" s="26"/>
    </row>
    <row r="611" spans="1:24">
      <c r="A611" s="2">
        <f t="shared" si="80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79"/>
        <v>-2015.63</v>
      </c>
      <c r="T611" s="5"/>
      <c r="U611" s="6"/>
      <c r="V611" s="6"/>
      <c r="W611" s="6">
        <f t="shared" si="78"/>
        <v>-2015.63</v>
      </c>
      <c r="X611" s="26"/>
    </row>
    <row r="612" spans="1:24">
      <c r="A612" s="2">
        <f t="shared" si="80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79"/>
        <v>-2374.0300000000002</v>
      </c>
      <c r="T612" s="5"/>
      <c r="U612" s="6"/>
      <c r="V612" s="6"/>
      <c r="W612" s="6">
        <f t="shared" si="78"/>
        <v>-2374.0300000000002</v>
      </c>
      <c r="X612" s="26"/>
    </row>
    <row r="613" spans="1:24">
      <c r="A613" s="2">
        <f t="shared" si="80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79"/>
        <v>-1934.99</v>
      </c>
      <c r="T613" s="5"/>
      <c r="U613" s="6"/>
      <c r="V613" s="6"/>
      <c r="W613" s="6">
        <f t="shared" si="78"/>
        <v>-1934.99</v>
      </c>
      <c r="X613" s="26"/>
    </row>
    <row r="614" spans="1:24">
      <c r="A614" s="2">
        <f t="shared" si="80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79"/>
        <v>-8236.24</v>
      </c>
      <c r="T614" s="5"/>
      <c r="U614" s="6"/>
      <c r="V614" s="6"/>
      <c r="W614" s="6">
        <f t="shared" si="78"/>
        <v>-8236.24</v>
      </c>
      <c r="X614" s="26"/>
    </row>
    <row r="615" spans="1:24">
      <c r="A615" s="2">
        <f t="shared" si="80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79"/>
        <v>2713647.08</v>
      </c>
      <c r="T615" s="5"/>
      <c r="U615" s="6"/>
      <c r="V615" s="6"/>
      <c r="W615" s="6">
        <f t="shared" si="78"/>
        <v>2713647.08</v>
      </c>
      <c r="X615" s="26"/>
    </row>
    <row r="616" spans="1:24">
      <c r="A616" s="2">
        <f t="shared" si="80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79"/>
        <v>0</v>
      </c>
      <c r="T616" s="5"/>
      <c r="U616" s="6"/>
      <c r="V616" s="6"/>
      <c r="W616" s="6">
        <f t="shared" si="78"/>
        <v>0</v>
      </c>
      <c r="X616" s="26"/>
    </row>
    <row r="617" spans="1:24">
      <c r="A617" s="2">
        <f t="shared" si="80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 t="shared" si="79"/>
        <v>1113807.72</v>
      </c>
      <c r="T617" s="5"/>
      <c r="U617" s="6"/>
      <c r="V617" s="6"/>
      <c r="W617" s="6">
        <f t="shared" si="78"/>
        <v>1113807.72</v>
      </c>
      <c r="X617" s="26"/>
    </row>
    <row r="618" spans="1:24">
      <c r="A618" s="2">
        <f t="shared" si="80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79"/>
        <v>0</v>
      </c>
      <c r="T618" s="5"/>
      <c r="U618" s="6"/>
      <c r="V618" s="6"/>
      <c r="W618" s="6">
        <f t="shared" si="78"/>
        <v>0</v>
      </c>
      <c r="X618" s="26"/>
    </row>
    <row r="619" spans="1:24">
      <c r="A619" s="2">
        <f t="shared" si="80"/>
        <v>605</v>
      </c>
      <c r="B619" s="2"/>
      <c r="C619" s="2"/>
      <c r="D619" s="2"/>
      <c r="E619" s="50" t="s">
        <v>913</v>
      </c>
      <c r="F619" s="28">
        <f t="shared" ref="F619:R619" si="81">SUM(F553:F618)</f>
        <v>-290448859.52999997</v>
      </c>
      <c r="G619" s="28">
        <f t="shared" si="81"/>
        <v>-42074780.050000034</v>
      </c>
      <c r="H619" s="28">
        <f t="shared" si="81"/>
        <v>-80353456.210000008</v>
      </c>
      <c r="I619" s="28">
        <f t="shared" si="81"/>
        <v>-112606187.80999996</v>
      </c>
      <c r="J619" s="28">
        <f t="shared" si="81"/>
        <v>-135250451.52999994</v>
      </c>
      <c r="K619" s="28">
        <f t="shared" si="81"/>
        <v>-148556889.53</v>
      </c>
      <c r="L619" s="28">
        <f t="shared" si="81"/>
        <v>-159303829.76999998</v>
      </c>
      <c r="M619" s="28">
        <f t="shared" si="81"/>
        <v>-170174304.17999995</v>
      </c>
      <c r="N619" s="28">
        <f t="shared" si="81"/>
        <v>-179340578.68999997</v>
      </c>
      <c r="O619" s="28">
        <f t="shared" si="81"/>
        <v>-192465442.19000015</v>
      </c>
      <c r="P619" s="28">
        <f t="shared" si="81"/>
        <v>-214219930.35000005</v>
      </c>
      <c r="Q619" s="28">
        <f t="shared" si="81"/>
        <v>-246305877.76999995</v>
      </c>
      <c r="R619" s="28">
        <f t="shared" si="81"/>
        <v>-286825672.86999995</v>
      </c>
      <c r="S619" s="25">
        <f t="shared" si="79"/>
        <v>-179340578.68999997</v>
      </c>
      <c r="T619" s="5"/>
      <c r="U619" s="6"/>
      <c r="V619" s="6"/>
      <c r="W619" s="6"/>
      <c r="X619" s="26"/>
    </row>
    <row r="620" spans="1:24">
      <c r="A620" s="2">
        <f t="shared" si="80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25">
        <f t="shared" si="79"/>
        <v>0</v>
      </c>
      <c r="T620" s="5"/>
      <c r="U620" s="6"/>
      <c r="V620" s="6"/>
      <c r="W620" s="6"/>
      <c r="X620" s="26"/>
    </row>
    <row r="621" spans="1:24">
      <c r="A621" s="2">
        <f t="shared" si="80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si="79"/>
        <v>-2490.5</v>
      </c>
      <c r="T621" s="5"/>
      <c r="U621" s="6"/>
      <c r="V621" s="6"/>
      <c r="W621" s="6">
        <f>+S621</f>
        <v>-2490.5</v>
      </c>
      <c r="X621" s="26"/>
    </row>
    <row r="622" spans="1:24">
      <c r="A622" s="2">
        <f t="shared" si="80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79"/>
        <v>0</v>
      </c>
      <c r="T622" s="5"/>
      <c r="U622" s="6"/>
      <c r="V622" s="6"/>
      <c r="W622" s="6">
        <f>+S622</f>
        <v>0</v>
      </c>
      <c r="X622" s="26"/>
    </row>
    <row r="623" spans="1:24">
      <c r="A623" s="2">
        <f t="shared" si="80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79"/>
        <v>-14884.1</v>
      </c>
      <c r="T623" s="5"/>
      <c r="U623" s="6"/>
      <c r="V623" s="6"/>
      <c r="W623" s="6">
        <f t="shared" ref="W623:W631" si="82">+S623</f>
        <v>-14884.1</v>
      </c>
      <c r="X623" s="26"/>
    </row>
    <row r="624" spans="1:24">
      <c r="A624" s="2">
        <f t="shared" si="80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79"/>
        <v>-41302.46</v>
      </c>
      <c r="T624" s="5"/>
      <c r="U624" s="6"/>
      <c r="V624" s="6"/>
      <c r="W624" s="6">
        <f t="shared" si="82"/>
        <v>-41302.46</v>
      </c>
      <c r="X624" s="26"/>
    </row>
    <row r="625" spans="1:24">
      <c r="A625" s="2">
        <f t="shared" si="80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79"/>
        <v>-65583.5</v>
      </c>
      <c r="T625" s="5"/>
      <c r="U625" s="6"/>
      <c r="V625" s="6"/>
      <c r="W625" s="6">
        <f t="shared" si="82"/>
        <v>-65583.5</v>
      </c>
      <c r="X625" s="26"/>
    </row>
    <row r="626" spans="1:24">
      <c r="A626" s="2">
        <f t="shared" si="80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79"/>
        <v>-133050.82999999999</v>
      </c>
      <c r="T626" s="5"/>
      <c r="U626" s="6"/>
      <c r="V626" s="6"/>
      <c r="W626" s="6">
        <f t="shared" si="82"/>
        <v>-133050.82999999999</v>
      </c>
      <c r="X626" s="26"/>
    </row>
    <row r="627" spans="1:24">
      <c r="A627" s="2">
        <f t="shared" si="80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79"/>
        <v>-337.32</v>
      </c>
      <c r="T627" s="5"/>
      <c r="U627" s="6"/>
      <c r="V627" s="6"/>
      <c r="W627" s="6">
        <f t="shared" si="82"/>
        <v>-337.32</v>
      </c>
      <c r="X627" s="26"/>
    </row>
    <row r="628" spans="1:24">
      <c r="A628" s="2">
        <f t="shared" si="80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79"/>
        <v>-23139.79</v>
      </c>
      <c r="T628" s="5"/>
      <c r="U628" s="6"/>
      <c r="V628" s="6"/>
      <c r="W628" s="6">
        <f t="shared" si="82"/>
        <v>-23139.79</v>
      </c>
      <c r="X628" s="26"/>
    </row>
    <row r="629" spans="1:24">
      <c r="A629" s="2">
        <f t="shared" si="80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79"/>
        <v>-47895.01</v>
      </c>
      <c r="T629" s="5"/>
      <c r="U629" s="6"/>
      <c r="V629" s="6"/>
      <c r="W629" s="6">
        <f t="shared" si="82"/>
        <v>-47895.01</v>
      </c>
      <c r="X629" s="26"/>
    </row>
    <row r="630" spans="1:24">
      <c r="A630" s="2">
        <f t="shared" si="80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79"/>
        <v>-158306.22</v>
      </c>
      <c r="T630" s="5"/>
      <c r="U630" s="6"/>
      <c r="V630" s="6"/>
      <c r="W630" s="6">
        <f t="shared" si="82"/>
        <v>-158306.22</v>
      </c>
      <c r="X630" s="26"/>
    </row>
    <row r="631" spans="1:24">
      <c r="A631" s="2">
        <f t="shared" si="80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79"/>
        <v>-6645.43</v>
      </c>
      <c r="T631" s="5"/>
      <c r="U631" s="6"/>
      <c r="V631" s="6"/>
      <c r="W631" s="6">
        <f t="shared" si="82"/>
        <v>-6645.43</v>
      </c>
      <c r="X631" s="26"/>
    </row>
    <row r="632" spans="1:24">
      <c r="A632" s="2">
        <f t="shared" si="80"/>
        <v>618</v>
      </c>
      <c r="B632" s="2"/>
      <c r="C632" s="2"/>
      <c r="D632" s="2"/>
      <c r="E632" s="50" t="s">
        <v>932</v>
      </c>
      <c r="F632" s="28">
        <f t="shared" ref="F632:R632" si="83">SUM(F621:F631)</f>
        <v>-1039860.6799999999</v>
      </c>
      <c r="G632" s="28">
        <f t="shared" si="83"/>
        <v>-85052.239999999991</v>
      </c>
      <c r="H632" s="28">
        <f t="shared" si="83"/>
        <v>-156272.76</v>
      </c>
      <c r="I632" s="28">
        <f t="shared" si="83"/>
        <v>-226920.5</v>
      </c>
      <c r="J632" s="28">
        <f t="shared" si="83"/>
        <v>-279224.61</v>
      </c>
      <c r="K632" s="28">
        <f t="shared" si="83"/>
        <v>-309408.52</v>
      </c>
      <c r="L632" s="28">
        <f t="shared" si="83"/>
        <v>-348905.59</v>
      </c>
      <c r="M632" s="28">
        <f t="shared" si="83"/>
        <v>-394317.06</v>
      </c>
      <c r="N632" s="28">
        <f t="shared" si="83"/>
        <v>-493635.16</v>
      </c>
      <c r="O632" s="28">
        <f t="shared" si="83"/>
        <v>-558700.79</v>
      </c>
      <c r="P632" s="28">
        <f t="shared" si="83"/>
        <v>-643635.67000000004</v>
      </c>
      <c r="Q632" s="28">
        <f t="shared" si="83"/>
        <v>-742428.25999999989</v>
      </c>
      <c r="R632" s="28">
        <f t="shared" si="83"/>
        <v>-886903.1399999999</v>
      </c>
      <c r="S632" s="25">
        <f t="shared" si="79"/>
        <v>-493635.16</v>
      </c>
      <c r="T632" s="5"/>
      <c r="U632" s="6"/>
      <c r="V632" s="6"/>
      <c r="W632" s="6"/>
      <c r="X632" s="26"/>
    </row>
    <row r="633" spans="1:24">
      <c r="A633" s="2">
        <f t="shared" si="80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25">
        <f t="shared" si="79"/>
        <v>0</v>
      </c>
      <c r="T633" s="5"/>
      <c r="U633" s="6"/>
      <c r="V633" s="6"/>
      <c r="W633" s="6"/>
      <c r="X633" s="26"/>
    </row>
    <row r="634" spans="1:24" ht="15.75" thickBot="1">
      <c r="A634" s="2">
        <f t="shared" si="80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R634" si="84">+G632+G619+G551+G528+G494+G416+G381+G366</f>
        <v>-755596030.13999999</v>
      </c>
      <c r="H634" s="106">
        <f t="shared" si="84"/>
        <v>-785949713.57000017</v>
      </c>
      <c r="I634" s="106">
        <f t="shared" si="84"/>
        <v>-809849531.25999999</v>
      </c>
      <c r="J634" s="106">
        <f t="shared" si="84"/>
        <v>-821119251.98000002</v>
      </c>
      <c r="K634" s="106">
        <f t="shared" si="84"/>
        <v>-834114722.8900001</v>
      </c>
      <c r="L634" s="106">
        <f t="shared" si="84"/>
        <v>-850558705.20000005</v>
      </c>
      <c r="M634" s="106">
        <f t="shared" si="84"/>
        <v>-868721350.27999997</v>
      </c>
      <c r="N634" s="106">
        <f t="shared" si="84"/>
        <v>-891100472.71000004</v>
      </c>
      <c r="O634" s="106">
        <f t="shared" si="84"/>
        <v>-918592888.9400003</v>
      </c>
      <c r="P634" s="106">
        <f t="shared" si="84"/>
        <v>-955424093.46000004</v>
      </c>
      <c r="Q634" s="106">
        <f t="shared" si="84"/>
        <v>-1022043333.5400002</v>
      </c>
      <c r="R634" s="106">
        <f t="shared" si="84"/>
        <v>-1117173255.4099998</v>
      </c>
      <c r="S634" s="25">
        <f t="shared" si="79"/>
        <v>-891100472.71000004</v>
      </c>
      <c r="T634" s="126"/>
      <c r="U634" s="127"/>
      <c r="V634" s="127"/>
      <c r="W634" s="127"/>
      <c r="X634" s="128"/>
    </row>
    <row r="635" spans="1:24" ht="15.75" thickTop="1">
      <c r="A635" s="2">
        <f t="shared" si="80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80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80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85">SUM(U15:U632)</f>
        <v>120723419.50999996</v>
      </c>
      <c r="V637" s="127">
        <f t="shared" si="85"/>
        <v>-111838993.08999999</v>
      </c>
      <c r="W637" s="127">
        <f t="shared" si="85"/>
        <v>-457463281.26999986</v>
      </c>
      <c r="X637" s="127">
        <f t="shared" si="85"/>
        <v>448578854.84999979</v>
      </c>
    </row>
    <row r="638" spans="1:24">
      <c r="A638" s="2">
        <f t="shared" si="80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8884426.419999972</v>
      </c>
      <c r="W638" s="132" t="s">
        <v>937</v>
      </c>
      <c r="X638" s="133">
        <f>-W637-X637</f>
        <v>8884426.4200000763</v>
      </c>
    </row>
    <row r="639" spans="1:24">
      <c r="A639" s="2">
        <f t="shared" si="80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1.0430812835693359E-7</v>
      </c>
    </row>
    <row r="640" spans="1:24">
      <c r="A640" s="2">
        <f t="shared" si="80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80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80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642"/>
  <sheetViews>
    <sheetView view="pageBreakPreview" topLeftCell="L1" zoomScale="60" zoomScaleNormal="100" workbookViewId="0">
      <selection activeCell="Y1" sqref="Y1:AF7"/>
    </sheetView>
  </sheetViews>
  <sheetFormatPr defaultColWidth="25.42578125" defaultRowHeight="15"/>
  <cols>
    <col min="1" max="1" width="4" bestFit="1" customWidth="1"/>
    <col min="2" max="2" width="50.140625" bestFit="1" customWidth="1"/>
    <col min="3" max="3" width="10.5703125" bestFit="1" customWidth="1"/>
    <col min="4" max="4" width="9" bestFit="1" customWidth="1"/>
    <col min="5" max="5" width="79.7109375" bestFit="1" customWidth="1"/>
    <col min="6" max="6" width="17.28515625" bestFit="1" customWidth="1"/>
    <col min="7" max="16" width="16.5703125" bestFit="1" customWidth="1"/>
    <col min="17" max="18" width="17.28515625" bestFit="1" customWidth="1"/>
    <col min="19" max="19" width="16.5703125" bestFit="1" customWidth="1"/>
    <col min="21" max="21" width="12.28515625" bestFit="1" customWidth="1"/>
    <col min="22" max="24" width="12.85546875" bestFit="1" customWidth="1"/>
  </cols>
  <sheetData>
    <row r="1" spans="1:24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1092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1076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A4" s="1"/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5"/>
      <c r="U8" s="6"/>
      <c r="V8" s="6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1039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+M15</f>
        <v>986426018.51999998</v>
      </c>
      <c r="T15" s="5"/>
      <c r="U15" s="6"/>
      <c r="V15" s="6"/>
      <c r="W15" s="6"/>
      <c r="X15" s="26">
        <f>+S15</f>
        <v>986426018.51999998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 t="shared" ref="S16:S79" si="0">+M16</f>
        <v>38935196.590000004</v>
      </c>
      <c r="T16" s="5"/>
      <c r="U16" s="6"/>
      <c r="V16" s="6"/>
      <c r="W16" s="6"/>
      <c r="X16" s="26">
        <f>+S16</f>
        <v>38935196.590000004</v>
      </c>
    </row>
    <row r="17" spans="1:24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 t="shared" si="0"/>
        <v>15896861.26</v>
      </c>
      <c r="T17" s="5"/>
      <c r="U17" s="6"/>
      <c r="V17" s="6"/>
      <c r="W17" s="6"/>
      <c r="X17" s="26">
        <f>+S17</f>
        <v>15896861.26</v>
      </c>
    </row>
    <row r="18" spans="1:24">
      <c r="A18" s="2">
        <f t="shared" si="1"/>
        <v>4</v>
      </c>
      <c r="B18" s="2"/>
      <c r="C18" s="2"/>
      <c r="D18" s="2"/>
      <c r="E18" s="23" t="s">
        <v>76</v>
      </c>
      <c r="F18" s="28">
        <f t="shared" ref="F18:R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5">
        <f t="shared" si="0"/>
        <v>1041258076.37</v>
      </c>
      <c r="T18" s="5"/>
      <c r="U18" s="6"/>
      <c r="V18" s="6"/>
      <c r="W18" s="6"/>
      <c r="X18" s="26"/>
    </row>
    <row r="19" spans="1:24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25">
        <f t="shared" si="0"/>
        <v>0</v>
      </c>
      <c r="T19" s="5"/>
      <c r="U19" s="6"/>
      <c r="V19" s="6"/>
      <c r="W19" s="6"/>
      <c r="X19" s="26"/>
    </row>
    <row r="20" spans="1:24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 t="shared" si="0"/>
        <v>1516892.97</v>
      </c>
      <c r="T20" s="5"/>
      <c r="U20" s="6"/>
      <c r="V20" s="6"/>
      <c r="W20" s="6"/>
      <c r="X20" s="26">
        <f>+S20</f>
        <v>1516892.97</v>
      </c>
    </row>
    <row r="21" spans="1:24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 t="shared" si="0"/>
        <v>-334736388.06</v>
      </c>
      <c r="T21" s="5"/>
      <c r="U21" s="6"/>
      <c r="V21" s="6"/>
      <c r="W21" s="6"/>
      <c r="X21" s="26"/>
    </row>
    <row r="22" spans="1:24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 t="shared" si="0"/>
        <v>-15834895.51</v>
      </c>
      <c r="T22" s="5"/>
      <c r="U22" s="6"/>
      <c r="V22" s="6"/>
      <c r="W22" s="6"/>
      <c r="X22" s="26"/>
    </row>
    <row r="23" spans="1:24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 t="shared" si="0"/>
        <v>0</v>
      </c>
      <c r="T23" s="5"/>
      <c r="U23" s="6"/>
      <c r="V23" s="6"/>
      <c r="W23" s="6"/>
      <c r="X23" s="26"/>
    </row>
    <row r="24" spans="1:24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 t="shared" si="0"/>
        <v>-349054390.59999996</v>
      </c>
      <c r="T24" s="5"/>
      <c r="U24" s="6"/>
      <c r="V24" s="6"/>
      <c r="W24" s="6"/>
      <c r="X24" s="26"/>
    </row>
    <row r="25" spans="1:24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25">
        <f t="shared" si="0"/>
        <v>0</v>
      </c>
      <c r="T25" s="5"/>
      <c r="U25" s="6"/>
      <c r="V25" s="6"/>
      <c r="W25" s="6"/>
      <c r="X25" s="26"/>
    </row>
    <row r="26" spans="1:24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 t="shared" si="0"/>
        <v>-3457729.76</v>
      </c>
      <c r="T26" s="5"/>
      <c r="U26" s="6"/>
      <c r="V26" s="6"/>
      <c r="W26" s="6"/>
      <c r="X26" s="26"/>
    </row>
    <row r="27" spans="1:24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 t="shared" si="0"/>
        <v>-136242177.21000001</v>
      </c>
      <c r="T27" s="5"/>
      <c r="U27" s="6"/>
      <c r="V27" s="6"/>
      <c r="W27" s="6"/>
      <c r="X27" s="26"/>
    </row>
    <row r="28" spans="1:24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25">
        <f t="shared" si="0"/>
        <v>-139699906.97</v>
      </c>
      <c r="T28" s="5"/>
      <c r="U28" s="6"/>
      <c r="V28" s="6"/>
      <c r="W28" s="6"/>
      <c r="X28" s="26"/>
    </row>
    <row r="29" spans="1:24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25">
        <f t="shared" si="0"/>
        <v>0</v>
      </c>
      <c r="T29" s="5"/>
      <c r="U29" s="6"/>
      <c r="V29" s="6"/>
      <c r="W29" s="6"/>
      <c r="X29" s="26"/>
    </row>
    <row r="30" spans="1:24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25">
        <f t="shared" si="0"/>
        <v>-488754297.56999993</v>
      </c>
      <c r="T30" s="5"/>
      <c r="U30" s="6"/>
      <c r="V30" s="6"/>
      <c r="W30" s="6"/>
      <c r="X30" s="26">
        <f>+S30-S20</f>
        <v>-490271190.53999996</v>
      </c>
    </row>
    <row r="31" spans="1:24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25">
        <f t="shared" si="0"/>
        <v>0</v>
      </c>
      <c r="T31" s="5"/>
      <c r="U31" s="6"/>
      <c r="V31" s="6"/>
      <c r="W31" s="6"/>
      <c r="X31" s="26"/>
    </row>
    <row r="32" spans="1:24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R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0"/>
        <v>552503778.80000007</v>
      </c>
      <c r="T32" s="5"/>
      <c r="U32" s="6"/>
      <c r="V32" s="6"/>
      <c r="W32" s="6"/>
      <c r="X32" s="26"/>
    </row>
    <row r="33" spans="1:24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25">
        <f t="shared" si="0"/>
        <v>0</v>
      </c>
      <c r="T33" s="5"/>
      <c r="U33" s="6"/>
      <c r="V33" s="6"/>
      <c r="W33" s="6"/>
      <c r="X33" s="26"/>
    </row>
    <row r="34" spans="1:24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si="0"/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0"/>
        <v>0</v>
      </c>
      <c r="T35" s="5"/>
      <c r="U35" s="6"/>
      <c r="V35" s="6"/>
      <c r="W35" s="6"/>
      <c r="X35" s="26"/>
    </row>
    <row r="36" spans="1:24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0"/>
        <v>0</v>
      </c>
      <c r="T36" s="5"/>
      <c r="U36" s="6"/>
      <c r="V36" s="6"/>
      <c r="W36" s="6"/>
      <c r="X36" s="26"/>
    </row>
    <row r="37" spans="1:24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0"/>
        <v>1633821.98</v>
      </c>
      <c r="T37" s="5"/>
      <c r="U37" s="6"/>
      <c r="V37" s="6"/>
      <c r="W37" s="6"/>
      <c r="X37" s="26">
        <f>+S37</f>
        <v>1633821.98</v>
      </c>
    </row>
    <row r="38" spans="1:24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0"/>
        <v>10671743.66</v>
      </c>
      <c r="T38" s="5"/>
      <c r="U38" s="6"/>
      <c r="V38" s="6"/>
      <c r="W38" s="6"/>
      <c r="X38" s="26">
        <f>+S38</f>
        <v>10671743.66</v>
      </c>
    </row>
    <row r="39" spans="1:24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0"/>
        <v>152978.67000000001</v>
      </c>
      <c r="T39" s="5"/>
      <c r="U39" s="6"/>
      <c r="V39" s="6"/>
      <c r="W39" s="6"/>
      <c r="X39" s="26">
        <f>+S39</f>
        <v>152978.67000000001</v>
      </c>
    </row>
    <row r="40" spans="1:24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0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0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1"/>
        <v>28</v>
      </c>
      <c r="B42" s="2"/>
      <c r="C42" s="2"/>
      <c r="D42" s="2"/>
      <c r="E42" s="50" t="s">
        <v>107</v>
      </c>
      <c r="F42" s="28">
        <f t="shared" ref="F42:R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5">
        <f t="shared" si="0"/>
        <v>12660574.49</v>
      </c>
      <c r="T42" s="5"/>
      <c r="U42" s="6"/>
      <c r="V42" s="6"/>
      <c r="W42" s="6"/>
      <c r="X42" s="26"/>
    </row>
    <row r="43" spans="1:24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25">
        <f t="shared" si="0"/>
        <v>0</v>
      </c>
      <c r="T43" s="5"/>
      <c r="U43" s="6"/>
      <c r="V43" s="6"/>
      <c r="W43" s="6"/>
      <c r="X43" s="26"/>
    </row>
    <row r="44" spans="1:24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si="0"/>
        <v>0</v>
      </c>
      <c r="T44" s="5"/>
      <c r="U44" s="6">
        <f t="shared" ref="U44:U56" si="8">+S44</f>
        <v>0</v>
      </c>
      <c r="V44" s="6"/>
      <c r="W44" s="6"/>
      <c r="X44" s="26"/>
    </row>
    <row r="45" spans="1:24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0"/>
        <v>685838.07</v>
      </c>
      <c r="T45" s="5"/>
      <c r="U45" s="6">
        <f t="shared" si="8"/>
        <v>685838.07</v>
      </c>
      <c r="V45" s="6"/>
      <c r="W45" s="6"/>
      <c r="X45" s="26"/>
    </row>
    <row r="46" spans="1:24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0"/>
        <v>-1188666.55</v>
      </c>
      <c r="T46" s="5"/>
      <c r="U46" s="6">
        <f t="shared" si="8"/>
        <v>-1188666.55</v>
      </c>
      <c r="V46" s="6"/>
      <c r="W46" s="6"/>
      <c r="X46" s="26"/>
    </row>
    <row r="47" spans="1:24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0"/>
        <v>-11833.97</v>
      </c>
      <c r="T47" s="5"/>
      <c r="U47" s="6">
        <f t="shared" si="8"/>
        <v>-11833.97</v>
      </c>
      <c r="V47" s="6"/>
      <c r="W47" s="6"/>
      <c r="X47" s="26"/>
    </row>
    <row r="48" spans="1:24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0"/>
        <v>662785.5</v>
      </c>
      <c r="T48" s="2"/>
      <c r="U48" s="4">
        <f>+S48</f>
        <v>662785.5</v>
      </c>
      <c r="V48" s="4"/>
      <c r="W48" s="4"/>
      <c r="X48" s="83">
        <f>+S48-U48</f>
        <v>0</v>
      </c>
    </row>
    <row r="49" spans="1:24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0"/>
        <v>0</v>
      </c>
      <c r="T49" s="2"/>
      <c r="U49" s="4">
        <f t="shared" si="8"/>
        <v>0</v>
      </c>
      <c r="V49" s="4"/>
      <c r="W49" s="4"/>
      <c r="X49" s="83"/>
    </row>
    <row r="50" spans="1:24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0"/>
        <v>600</v>
      </c>
      <c r="T50" s="5"/>
      <c r="U50" s="6">
        <f t="shared" si="8"/>
        <v>600</v>
      </c>
      <c r="V50" s="6"/>
      <c r="W50" s="6"/>
      <c r="X50" s="26"/>
    </row>
    <row r="51" spans="1:24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0"/>
        <v>300</v>
      </c>
      <c r="T51" s="5"/>
      <c r="U51" s="6">
        <f t="shared" si="8"/>
        <v>300</v>
      </c>
      <c r="V51" s="6"/>
      <c r="W51" s="6"/>
      <c r="X51" s="26"/>
    </row>
    <row r="52" spans="1:24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0"/>
        <v>0</v>
      </c>
      <c r="T52" s="5"/>
      <c r="U52" s="6">
        <f t="shared" si="8"/>
        <v>0</v>
      </c>
      <c r="V52" s="6"/>
      <c r="W52" s="6"/>
      <c r="X52" s="26"/>
    </row>
    <row r="53" spans="1:24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0"/>
        <v>0</v>
      </c>
      <c r="T53" s="5"/>
      <c r="U53" s="6">
        <f t="shared" si="8"/>
        <v>0</v>
      </c>
      <c r="V53" s="6"/>
      <c r="W53" s="6"/>
      <c r="X53" s="26"/>
    </row>
    <row r="54" spans="1:24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0"/>
        <v>250</v>
      </c>
      <c r="T54" s="5"/>
      <c r="U54" s="6">
        <f t="shared" si="8"/>
        <v>250</v>
      </c>
      <c r="V54" s="6"/>
      <c r="W54" s="6"/>
      <c r="X54" s="26"/>
    </row>
    <row r="55" spans="1:24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0"/>
        <v>0</v>
      </c>
      <c r="T55" s="5"/>
      <c r="U55" s="6">
        <f t="shared" si="8"/>
        <v>0</v>
      </c>
      <c r="V55" s="6"/>
      <c r="W55" s="6"/>
      <c r="X55" s="26"/>
    </row>
    <row r="56" spans="1:24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0"/>
        <v>0</v>
      </c>
      <c r="T56" s="5"/>
      <c r="U56" s="6">
        <f t="shared" si="8"/>
        <v>0</v>
      </c>
      <c r="V56" s="6"/>
      <c r="W56" s="6"/>
      <c r="X56" s="26"/>
    </row>
    <row r="57" spans="1:24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9">SUM(F44:F56)</f>
        <v>2728680.08</v>
      </c>
      <c r="G57" s="28">
        <f t="shared" si="9"/>
        <v>1916272.2800000003</v>
      </c>
      <c r="H57" s="28">
        <f t="shared" si="9"/>
        <v>1838476.31</v>
      </c>
      <c r="I57" s="28">
        <f t="shared" si="9"/>
        <v>2474237.5300000003</v>
      </c>
      <c r="J57" s="28">
        <f t="shared" si="9"/>
        <v>109985.74999999988</v>
      </c>
      <c r="K57" s="28">
        <f t="shared" si="9"/>
        <v>556906.25</v>
      </c>
      <c r="L57" s="28">
        <f t="shared" si="9"/>
        <v>1146327.8899999999</v>
      </c>
      <c r="M57" s="28">
        <f t="shared" si="9"/>
        <v>149273.04999999993</v>
      </c>
      <c r="N57" s="28">
        <f t="shared" si="9"/>
        <v>1150.0000000000582</v>
      </c>
      <c r="O57" s="28">
        <f t="shared" si="9"/>
        <v>1747039.38</v>
      </c>
      <c r="P57" s="28">
        <f t="shared" si="9"/>
        <v>-113888.37999999979</v>
      </c>
      <c r="Q57" s="28">
        <f t="shared" si="9"/>
        <v>1150.0000000002192</v>
      </c>
      <c r="R57" s="28">
        <f>SUM(R44:R56)</f>
        <v>3204308.9300000006</v>
      </c>
      <c r="S57" s="25">
        <f t="shared" si="0"/>
        <v>149273.04999999993</v>
      </c>
      <c r="T57" s="5"/>
      <c r="U57" s="6"/>
      <c r="V57" s="6"/>
      <c r="W57" s="6"/>
      <c r="X57" s="26"/>
    </row>
    <row r="58" spans="1:24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25">
        <f t="shared" si="0"/>
        <v>0</v>
      </c>
      <c r="T58" s="5"/>
      <c r="U58" s="6"/>
      <c r="V58" s="6"/>
      <c r="W58" s="6"/>
      <c r="X58" s="26"/>
    </row>
    <row r="59" spans="1:24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 t="shared" si="0"/>
        <v>0</v>
      </c>
      <c r="T59" s="5"/>
      <c r="U59" s="6">
        <f>+S59</f>
        <v>0</v>
      </c>
      <c r="V59" s="6"/>
      <c r="W59" s="6"/>
      <c r="X59" s="26"/>
    </row>
    <row r="60" spans="1:24">
      <c r="A60" s="2">
        <f t="shared" si="1"/>
        <v>46</v>
      </c>
      <c r="B60" s="2"/>
      <c r="C60" s="2"/>
      <c r="D60" s="2"/>
      <c r="E60" s="50" t="s">
        <v>136</v>
      </c>
      <c r="F60" s="28">
        <f t="shared" ref="F60:R60" si="10">+F59</f>
        <v>0</v>
      </c>
      <c r="G60" s="28">
        <f t="shared" si="10"/>
        <v>0</v>
      </c>
      <c r="H60" s="28">
        <f t="shared" si="10"/>
        <v>0</v>
      </c>
      <c r="I60" s="28">
        <f t="shared" si="10"/>
        <v>0</v>
      </c>
      <c r="J60" s="28">
        <f t="shared" si="10"/>
        <v>0</v>
      </c>
      <c r="K60" s="28">
        <f t="shared" si="10"/>
        <v>0</v>
      </c>
      <c r="L60" s="28">
        <f t="shared" si="10"/>
        <v>0</v>
      </c>
      <c r="M60" s="28">
        <f t="shared" si="10"/>
        <v>0</v>
      </c>
      <c r="N60" s="28">
        <f t="shared" si="10"/>
        <v>0</v>
      </c>
      <c r="O60" s="28">
        <f t="shared" si="10"/>
        <v>0</v>
      </c>
      <c r="P60" s="28">
        <f t="shared" si="10"/>
        <v>323765.93</v>
      </c>
      <c r="Q60" s="28">
        <f t="shared" si="10"/>
        <v>197130.52</v>
      </c>
      <c r="R60" s="28">
        <f t="shared" si="10"/>
        <v>0</v>
      </c>
      <c r="S60" s="25">
        <f t="shared" si="0"/>
        <v>0</v>
      </c>
      <c r="T60" s="5"/>
      <c r="U60" s="6"/>
      <c r="V60" s="6"/>
      <c r="W60" s="6"/>
      <c r="X60" s="26"/>
    </row>
    <row r="61" spans="1:24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25">
        <f t="shared" si="0"/>
        <v>0</v>
      </c>
      <c r="T61" s="5"/>
      <c r="U61" s="6"/>
      <c r="V61" s="6"/>
      <c r="W61" s="6"/>
      <c r="X61" s="26"/>
    </row>
    <row r="62" spans="1:24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si="0"/>
        <v>55770.240000000202</v>
      </c>
      <c r="T62" s="5"/>
      <c r="U62" s="6">
        <f t="shared" ref="U62:U73" si="11">+S62</f>
        <v>55770.240000000202</v>
      </c>
      <c r="V62" s="6"/>
      <c r="W62" s="6"/>
      <c r="X62" s="26"/>
    </row>
    <row r="63" spans="1:24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0"/>
        <v>209053.75999999899</v>
      </c>
      <c r="T63" s="5"/>
      <c r="U63" s="6">
        <f t="shared" si="11"/>
        <v>209053.75999999899</v>
      </c>
      <c r="V63" s="6"/>
      <c r="W63" s="6"/>
      <c r="X63" s="26"/>
    </row>
    <row r="64" spans="1:24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0"/>
        <v>1626340.06</v>
      </c>
      <c r="T64" s="5"/>
      <c r="U64" s="6">
        <f t="shared" si="11"/>
        <v>1626340.06</v>
      </c>
      <c r="V64" s="6"/>
      <c r="W64" s="6"/>
      <c r="X64" s="26"/>
    </row>
    <row r="65" spans="1:24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0"/>
        <v>58462.66</v>
      </c>
      <c r="T65" s="5"/>
      <c r="U65" s="6">
        <f t="shared" si="11"/>
        <v>58462.66</v>
      </c>
      <c r="V65" s="6"/>
      <c r="W65" s="6"/>
      <c r="X65" s="26"/>
    </row>
    <row r="66" spans="1:24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0"/>
        <v>9825.9500000000407</v>
      </c>
      <c r="T66" s="5"/>
      <c r="U66" s="6">
        <f t="shared" si="11"/>
        <v>9825.9500000000407</v>
      </c>
      <c r="V66" s="6"/>
      <c r="W66" s="6"/>
      <c r="X66" s="26"/>
    </row>
    <row r="67" spans="1:24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0"/>
        <v>1186726.51</v>
      </c>
      <c r="T67" s="5"/>
      <c r="U67" s="6">
        <f t="shared" si="11"/>
        <v>1186726.51</v>
      </c>
      <c r="V67" s="6"/>
      <c r="W67" s="6"/>
      <c r="X67" s="26"/>
    </row>
    <row r="68" spans="1:24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0"/>
        <v>3385501.36</v>
      </c>
      <c r="T68" s="5"/>
      <c r="U68" s="6">
        <f t="shared" si="11"/>
        <v>3385501.36</v>
      </c>
      <c r="V68" s="6"/>
      <c r="W68" s="6"/>
      <c r="X68" s="26"/>
    </row>
    <row r="69" spans="1:24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0"/>
        <v>286762.89</v>
      </c>
      <c r="T69" s="5"/>
      <c r="U69" s="6">
        <f t="shared" si="11"/>
        <v>286762.89</v>
      </c>
      <c r="V69" s="6"/>
      <c r="W69" s="6"/>
      <c r="X69" s="26"/>
    </row>
    <row r="70" spans="1:24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0"/>
        <v>0</v>
      </c>
      <c r="T70" s="5"/>
      <c r="U70" s="6">
        <f t="shared" si="11"/>
        <v>0</v>
      </c>
      <c r="V70" s="6"/>
      <c r="W70" s="6"/>
      <c r="X70" s="26"/>
    </row>
    <row r="71" spans="1:24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0"/>
        <v>27619.9</v>
      </c>
      <c r="T71" s="5"/>
      <c r="U71" s="6">
        <f t="shared" si="11"/>
        <v>27619.9</v>
      </c>
      <c r="V71" s="6"/>
      <c r="W71" s="6"/>
      <c r="X71" s="26"/>
    </row>
    <row r="72" spans="1:24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0"/>
        <v>2083604.36</v>
      </c>
      <c r="T72" s="5"/>
      <c r="U72" s="6">
        <f t="shared" si="11"/>
        <v>2083604.36</v>
      </c>
      <c r="V72" s="6"/>
      <c r="W72" s="6"/>
      <c r="X72" s="26"/>
    </row>
    <row r="73" spans="1:24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0"/>
        <v>0</v>
      </c>
      <c r="T73" s="5"/>
      <c r="U73" s="6">
        <f t="shared" si="11"/>
        <v>0</v>
      </c>
      <c r="V73" s="6"/>
      <c r="W73" s="6"/>
      <c r="X73" s="26"/>
    </row>
    <row r="74" spans="1:24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R74" si="12">SUM(G62:G73)</f>
        <v>25985129.739999995</v>
      </c>
      <c r="H74" s="24">
        <f t="shared" si="12"/>
        <v>21489963.910000004</v>
      </c>
      <c r="I74" s="24">
        <f t="shared" si="12"/>
        <v>25031043.339999992</v>
      </c>
      <c r="J74" s="24">
        <f t="shared" si="12"/>
        <v>19391541.48</v>
      </c>
      <c r="K74" s="24">
        <f t="shared" si="12"/>
        <v>13336927.270000001</v>
      </c>
      <c r="L74" s="24">
        <f t="shared" si="12"/>
        <v>11207105.25</v>
      </c>
      <c r="M74" s="24">
        <f t="shared" si="12"/>
        <v>8929667.6899999995</v>
      </c>
      <c r="N74" s="24">
        <f t="shared" si="12"/>
        <v>9393154.6999999955</v>
      </c>
      <c r="O74" s="24">
        <f t="shared" si="12"/>
        <v>9290701.3399999961</v>
      </c>
      <c r="P74" s="24">
        <f t="shared" si="12"/>
        <v>12139848.779999996</v>
      </c>
      <c r="Q74" s="24">
        <f t="shared" si="12"/>
        <v>13614121.359999998</v>
      </c>
      <c r="R74" s="24">
        <f t="shared" si="12"/>
        <v>19786161.890000001</v>
      </c>
      <c r="S74" s="25">
        <f t="shared" si="0"/>
        <v>8929667.6899999995</v>
      </c>
      <c r="T74" s="5"/>
      <c r="U74" s="6"/>
      <c r="V74" s="6"/>
      <c r="W74" s="6"/>
      <c r="X74" s="26"/>
    </row>
    <row r="75" spans="1:24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25">
        <f t="shared" si="0"/>
        <v>0</v>
      </c>
      <c r="T75" s="5"/>
      <c r="U75" s="6"/>
      <c r="V75" s="6"/>
      <c r="W75" s="6"/>
      <c r="X75" s="26"/>
    </row>
    <row r="76" spans="1:24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si="0"/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0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0"/>
        <v>0</v>
      </c>
      <c r="T78" s="5"/>
      <c r="U78" s="6"/>
      <c r="V78" s="6"/>
      <c r="W78" s="6"/>
      <c r="X78" s="26">
        <f t="shared" ref="X78:X88" si="13">+S78</f>
        <v>0</v>
      </c>
    </row>
    <row r="79" spans="1:24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0"/>
        <v>0</v>
      </c>
      <c r="T79" s="5"/>
      <c r="U79" s="6"/>
      <c r="V79" s="6"/>
      <c r="W79" s="6"/>
      <c r="X79" s="26">
        <f t="shared" si="13"/>
        <v>0</v>
      </c>
    </row>
    <row r="80" spans="1:24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ref="S80:S143" si="14">+M80</f>
        <v>0</v>
      </c>
      <c r="T80" s="5"/>
      <c r="U80" s="6"/>
      <c r="V80" s="6"/>
      <c r="W80" s="6"/>
      <c r="X80" s="26">
        <f t="shared" si="13"/>
        <v>0</v>
      </c>
    </row>
    <row r="81" spans="1:24">
      <c r="A81" s="2">
        <f t="shared" ref="A81:A144" si="15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4"/>
        <v>0</v>
      </c>
      <c r="T81" s="5"/>
      <c r="U81" s="6"/>
      <c r="V81" s="6"/>
      <c r="W81" s="6"/>
      <c r="X81" s="26">
        <f t="shared" si="13"/>
        <v>0</v>
      </c>
    </row>
    <row r="82" spans="1:24">
      <c r="A82" s="2">
        <f t="shared" si="15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4"/>
        <v>0</v>
      </c>
      <c r="T82" s="5"/>
      <c r="U82" s="6"/>
      <c r="V82" s="6"/>
      <c r="W82" s="6"/>
      <c r="X82" s="26">
        <f t="shared" si="13"/>
        <v>0</v>
      </c>
    </row>
    <row r="83" spans="1:24">
      <c r="A83" s="2">
        <f t="shared" si="15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4"/>
        <v>0</v>
      </c>
      <c r="T83" s="5"/>
      <c r="U83" s="6"/>
      <c r="V83" s="6"/>
      <c r="W83" s="6"/>
      <c r="X83" s="26">
        <f t="shared" si="13"/>
        <v>0</v>
      </c>
    </row>
    <row r="84" spans="1:24">
      <c r="A84" s="2">
        <f t="shared" si="15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4"/>
        <v>0</v>
      </c>
      <c r="T84" s="5"/>
      <c r="U84" s="6"/>
      <c r="V84" s="6"/>
      <c r="W84" s="6"/>
      <c r="X84" s="26">
        <f t="shared" si="13"/>
        <v>0</v>
      </c>
    </row>
    <row r="85" spans="1:24">
      <c r="A85" s="2">
        <f t="shared" si="15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4"/>
        <v>0</v>
      </c>
      <c r="T85" s="5"/>
      <c r="U85" s="6"/>
      <c r="V85" s="6"/>
      <c r="W85" s="6"/>
      <c r="X85" s="26">
        <f t="shared" si="13"/>
        <v>0</v>
      </c>
    </row>
    <row r="86" spans="1:24">
      <c r="A86" s="2">
        <f t="shared" si="15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4"/>
        <v>0</v>
      </c>
      <c r="T86" s="5"/>
      <c r="U86" s="6"/>
      <c r="V86" s="6"/>
      <c r="W86" s="6"/>
      <c r="X86" s="26">
        <f t="shared" si="13"/>
        <v>0</v>
      </c>
    </row>
    <row r="87" spans="1:24">
      <c r="A87" s="2">
        <f t="shared" si="15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4"/>
        <v>0</v>
      </c>
      <c r="T87" s="5"/>
      <c r="U87" s="6"/>
      <c r="V87" s="6"/>
      <c r="W87" s="6"/>
      <c r="X87" s="26">
        <f t="shared" si="13"/>
        <v>0</v>
      </c>
    </row>
    <row r="88" spans="1:24">
      <c r="A88" s="2">
        <f t="shared" si="15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4"/>
        <v>0</v>
      </c>
      <c r="T88" s="5"/>
      <c r="U88" s="6"/>
      <c r="V88" s="6"/>
      <c r="W88" s="6"/>
      <c r="X88" s="26">
        <f t="shared" si="13"/>
        <v>0</v>
      </c>
    </row>
    <row r="89" spans="1:24">
      <c r="A89" s="2">
        <f t="shared" si="15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R89" si="16">SUM(G76:G88)</f>
        <v>0</v>
      </c>
      <c r="H89" s="28">
        <f t="shared" si="16"/>
        <v>0</v>
      </c>
      <c r="I89" s="28">
        <f t="shared" si="16"/>
        <v>0</v>
      </c>
      <c r="J89" s="28">
        <f t="shared" si="16"/>
        <v>0</v>
      </c>
      <c r="K89" s="28">
        <f t="shared" si="16"/>
        <v>171.65</v>
      </c>
      <c r="L89" s="28">
        <f t="shared" si="16"/>
        <v>3300</v>
      </c>
      <c r="M89" s="28">
        <f t="shared" si="16"/>
        <v>0</v>
      </c>
      <c r="N89" s="28">
        <f t="shared" si="16"/>
        <v>0</v>
      </c>
      <c r="O89" s="28">
        <f t="shared" si="16"/>
        <v>0</v>
      </c>
      <c r="P89" s="28">
        <f t="shared" si="16"/>
        <v>0</v>
      </c>
      <c r="Q89" s="28">
        <f t="shared" si="16"/>
        <v>17559.13</v>
      </c>
      <c r="R89" s="28">
        <f t="shared" si="16"/>
        <v>129531.37</v>
      </c>
      <c r="S89" s="25">
        <f t="shared" si="14"/>
        <v>0</v>
      </c>
      <c r="T89" s="5"/>
      <c r="U89" s="6"/>
      <c r="V89" s="6"/>
      <c r="W89" s="6"/>
      <c r="X89" s="26"/>
    </row>
    <row r="90" spans="1:24">
      <c r="A90" s="2">
        <f t="shared" si="15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25">
        <f t="shared" si="14"/>
        <v>0</v>
      </c>
      <c r="T90" s="5"/>
      <c r="U90" s="6"/>
      <c r="V90" s="6"/>
      <c r="W90" s="6"/>
      <c r="X90" s="26"/>
    </row>
    <row r="91" spans="1:24">
      <c r="A91" s="2">
        <f t="shared" si="15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 t="shared" si="14"/>
        <v>0</v>
      </c>
      <c r="T91" s="5"/>
      <c r="U91" s="6"/>
      <c r="V91" s="6"/>
      <c r="W91" s="6"/>
      <c r="X91" s="26"/>
    </row>
    <row r="92" spans="1:24">
      <c r="A92" s="2">
        <f t="shared" si="15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25">
        <f t="shared" si="14"/>
        <v>0</v>
      </c>
      <c r="T92" s="5"/>
      <c r="U92" s="6"/>
      <c r="V92" s="6"/>
      <c r="W92" s="6"/>
      <c r="X92" s="26"/>
    </row>
    <row r="93" spans="1:24">
      <c r="A93" s="2">
        <f t="shared" si="15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R93" si="17">+G91+G89+G74</f>
        <v>25985129.739999995</v>
      </c>
      <c r="H93" s="24">
        <f t="shared" si="17"/>
        <v>21489963.910000004</v>
      </c>
      <c r="I93" s="24">
        <f t="shared" si="17"/>
        <v>25031043.339999992</v>
      </c>
      <c r="J93" s="24">
        <f t="shared" si="17"/>
        <v>19391541.48</v>
      </c>
      <c r="K93" s="24">
        <f t="shared" si="17"/>
        <v>13337098.920000002</v>
      </c>
      <c r="L93" s="24">
        <f t="shared" si="17"/>
        <v>11210405.25</v>
      </c>
      <c r="M93" s="24">
        <f t="shared" si="17"/>
        <v>8929667.6899999995</v>
      </c>
      <c r="N93" s="24">
        <f t="shared" si="17"/>
        <v>9393154.6999999955</v>
      </c>
      <c r="O93" s="24">
        <f t="shared" si="17"/>
        <v>9290701.3399999961</v>
      </c>
      <c r="P93" s="24">
        <f t="shared" si="17"/>
        <v>12139848.779999996</v>
      </c>
      <c r="Q93" s="24">
        <f t="shared" si="17"/>
        <v>13631680.489999998</v>
      </c>
      <c r="R93" s="24">
        <f t="shared" si="17"/>
        <v>19915693.260000002</v>
      </c>
      <c r="S93" s="25">
        <f t="shared" si="14"/>
        <v>8929667.6899999995</v>
      </c>
      <c r="T93" s="5"/>
      <c r="U93" s="6"/>
      <c r="V93" s="6"/>
      <c r="W93" s="6"/>
      <c r="X93" s="26"/>
    </row>
    <row r="94" spans="1:24">
      <c r="A94" s="2">
        <f t="shared" si="15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si="14"/>
        <v>0</v>
      </c>
      <c r="T94" s="5"/>
      <c r="U94" s="6"/>
      <c r="V94" s="6"/>
      <c r="W94" s="6"/>
      <c r="X94" s="26"/>
    </row>
    <row r="95" spans="1:24">
      <c r="A95" s="2">
        <f t="shared" si="15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14"/>
        <v>-122637.92</v>
      </c>
      <c r="T95" s="5"/>
      <c r="U95" s="6">
        <f t="shared" ref="U95:U113" si="18">+S95</f>
        <v>-122637.92</v>
      </c>
      <c r="V95" s="6"/>
      <c r="W95" s="6"/>
      <c r="X95" s="26"/>
    </row>
    <row r="96" spans="1:24">
      <c r="A96" s="2">
        <f t="shared" si="15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14"/>
        <v>-288682.78000000003</v>
      </c>
      <c r="T96" s="5"/>
      <c r="U96" s="6">
        <f t="shared" si="18"/>
        <v>-288682.78000000003</v>
      </c>
      <c r="V96" s="6"/>
      <c r="W96" s="6"/>
      <c r="X96" s="26"/>
    </row>
    <row r="97" spans="1:24">
      <c r="A97" s="2">
        <f t="shared" si="15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14"/>
        <v>164502.28</v>
      </c>
      <c r="T97" s="5"/>
      <c r="U97" s="6">
        <f t="shared" si="18"/>
        <v>164502.28</v>
      </c>
      <c r="V97" s="6"/>
      <c r="W97" s="6"/>
      <c r="X97" s="26"/>
    </row>
    <row r="98" spans="1:24">
      <c r="A98" s="2">
        <f t="shared" si="15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14"/>
        <v>651131.96</v>
      </c>
      <c r="T98" s="5"/>
      <c r="U98" s="6">
        <f t="shared" si="18"/>
        <v>651131.96</v>
      </c>
      <c r="V98" s="6"/>
      <c r="W98" s="6"/>
      <c r="X98" s="26"/>
    </row>
    <row r="99" spans="1:24">
      <c r="A99" s="2">
        <f t="shared" si="15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14"/>
        <v>-56337.94</v>
      </c>
      <c r="T99" s="5"/>
      <c r="U99" s="6">
        <f t="shared" si="18"/>
        <v>-56337.94</v>
      </c>
      <c r="V99" s="6"/>
      <c r="W99" s="6"/>
      <c r="X99" s="26"/>
    </row>
    <row r="100" spans="1:24">
      <c r="A100" s="2">
        <f t="shared" si="15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14"/>
        <v>-263414.53000000003</v>
      </c>
      <c r="T100" s="5"/>
      <c r="U100" s="6">
        <f t="shared" si="18"/>
        <v>-263414.53000000003</v>
      </c>
      <c r="V100" s="6"/>
      <c r="W100" s="6"/>
      <c r="X100" s="26"/>
    </row>
    <row r="101" spans="1:24">
      <c r="A101" s="2">
        <f t="shared" si="15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14"/>
        <v>-98255.679999999993</v>
      </c>
      <c r="T101" s="5"/>
      <c r="U101" s="6">
        <f t="shared" si="18"/>
        <v>-98255.679999999993</v>
      </c>
      <c r="V101" s="6"/>
      <c r="W101" s="6"/>
      <c r="X101" s="26"/>
    </row>
    <row r="102" spans="1:24">
      <c r="A102" s="2">
        <f t="shared" si="15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14"/>
        <v>-342059.09</v>
      </c>
      <c r="T102" s="5"/>
      <c r="U102" s="6">
        <f t="shared" si="18"/>
        <v>-342059.09</v>
      </c>
      <c r="V102" s="6"/>
      <c r="W102" s="6"/>
      <c r="X102" s="26"/>
    </row>
    <row r="103" spans="1:24">
      <c r="A103" s="2">
        <f t="shared" si="15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14"/>
        <v>-9984</v>
      </c>
      <c r="T103" s="5"/>
      <c r="U103" s="6">
        <f t="shared" si="18"/>
        <v>-9984</v>
      </c>
      <c r="V103" s="6"/>
      <c r="W103" s="6"/>
      <c r="X103" s="26"/>
    </row>
    <row r="104" spans="1:24">
      <c r="A104" s="2">
        <f t="shared" si="15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14"/>
        <v>-30016</v>
      </c>
      <c r="T104" s="5"/>
      <c r="U104" s="6">
        <f t="shared" si="18"/>
        <v>-30016</v>
      </c>
      <c r="V104" s="6"/>
      <c r="W104" s="6"/>
      <c r="X104" s="26"/>
    </row>
    <row r="105" spans="1:24">
      <c r="A105" s="2">
        <f t="shared" si="15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14"/>
        <v>0</v>
      </c>
      <c r="T105" s="5"/>
      <c r="U105" s="6">
        <f t="shared" si="18"/>
        <v>0</v>
      </c>
      <c r="V105" s="6"/>
      <c r="W105" s="6"/>
      <c r="X105" s="26"/>
    </row>
    <row r="106" spans="1:24">
      <c r="A106" s="2">
        <f t="shared" si="15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14"/>
        <v>0</v>
      </c>
      <c r="T106" s="5"/>
      <c r="U106" s="6">
        <f t="shared" si="18"/>
        <v>0</v>
      </c>
      <c r="V106" s="6"/>
      <c r="W106" s="6"/>
      <c r="X106" s="26"/>
    </row>
    <row r="107" spans="1:24">
      <c r="A107" s="2">
        <f t="shared" si="15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14"/>
        <v>0</v>
      </c>
      <c r="T107" s="5"/>
      <c r="U107" s="6">
        <f t="shared" si="18"/>
        <v>0</v>
      </c>
      <c r="V107" s="6"/>
      <c r="W107" s="6"/>
      <c r="X107" s="26"/>
    </row>
    <row r="108" spans="1:24">
      <c r="A108" s="2">
        <f t="shared" si="15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14"/>
        <v>0</v>
      </c>
      <c r="T108" s="5"/>
      <c r="U108" s="6">
        <f t="shared" si="18"/>
        <v>0</v>
      </c>
      <c r="V108" s="6"/>
      <c r="W108" s="6"/>
      <c r="X108" s="26"/>
    </row>
    <row r="109" spans="1:24">
      <c r="A109" s="2">
        <f t="shared" si="15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14"/>
        <v>0</v>
      </c>
      <c r="T109" s="5"/>
      <c r="U109" s="6">
        <f t="shared" si="18"/>
        <v>0</v>
      </c>
      <c r="V109" s="6"/>
      <c r="W109" s="6"/>
      <c r="X109" s="26"/>
    </row>
    <row r="110" spans="1:24">
      <c r="A110" s="2">
        <f t="shared" si="15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14"/>
        <v>-20000</v>
      </c>
      <c r="T110" s="5"/>
      <c r="U110" s="6">
        <f t="shared" si="18"/>
        <v>-20000</v>
      </c>
      <c r="V110" s="6"/>
      <c r="W110" s="6"/>
      <c r="X110" s="26"/>
    </row>
    <row r="111" spans="1:24">
      <c r="A111" s="2">
        <f t="shared" si="15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14"/>
        <v>16373.34</v>
      </c>
      <c r="T111" s="5"/>
      <c r="U111" s="6">
        <f t="shared" si="18"/>
        <v>16373.34</v>
      </c>
      <c r="V111" s="6"/>
      <c r="W111" s="6"/>
      <c r="X111" s="26"/>
    </row>
    <row r="112" spans="1:24">
      <c r="A112" s="2">
        <f t="shared" si="15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14"/>
        <v>-646.26</v>
      </c>
      <c r="T112" s="5"/>
      <c r="U112" s="6">
        <f t="shared" si="18"/>
        <v>-646.26</v>
      </c>
      <c r="V112" s="6"/>
      <c r="W112" s="6"/>
      <c r="X112" s="26"/>
    </row>
    <row r="113" spans="1:24">
      <c r="A113" s="2">
        <f t="shared" si="15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14"/>
        <v>0</v>
      </c>
      <c r="T113" s="5"/>
      <c r="U113" s="6">
        <f t="shared" si="18"/>
        <v>0</v>
      </c>
      <c r="V113" s="6"/>
      <c r="W113" s="6"/>
      <c r="X113" s="26"/>
    </row>
    <row r="114" spans="1:24">
      <c r="A114" s="2">
        <f t="shared" si="15"/>
        <v>100</v>
      </c>
      <c r="B114" s="2"/>
      <c r="C114" s="2"/>
      <c r="D114" s="2"/>
      <c r="E114" s="50" t="s">
        <v>203</v>
      </c>
      <c r="F114" s="88">
        <f t="shared" ref="F114:R114" si="19">SUM(F95:F113)</f>
        <v>-471320.70000000036</v>
      </c>
      <c r="G114" s="88">
        <f t="shared" si="19"/>
        <v>-590312.59000000008</v>
      </c>
      <c r="H114" s="88">
        <f t="shared" si="19"/>
        <v>-567935.16</v>
      </c>
      <c r="I114" s="88">
        <f t="shared" si="19"/>
        <v>-618376.68000000005</v>
      </c>
      <c r="J114" s="88">
        <f t="shared" si="19"/>
        <v>-601938.29</v>
      </c>
      <c r="K114" s="88">
        <f t="shared" si="19"/>
        <v>-537530.97000000009</v>
      </c>
      <c r="L114" s="88">
        <f t="shared" si="19"/>
        <v>-466422.13000000006</v>
      </c>
      <c r="M114" s="88">
        <f t="shared" si="19"/>
        <v>-400026.62000000011</v>
      </c>
      <c r="N114" s="88">
        <f t="shared" si="19"/>
        <v>-318968.16000000003</v>
      </c>
      <c r="O114" s="88">
        <f t="shared" si="19"/>
        <v>-300493.41000000003</v>
      </c>
      <c r="P114" s="88">
        <f t="shared" si="19"/>
        <v>-306880.46999999997</v>
      </c>
      <c r="Q114" s="88">
        <f t="shared" si="19"/>
        <v>-334323.0900000002</v>
      </c>
      <c r="R114" s="88">
        <f t="shared" si="19"/>
        <v>-460921.83999999991</v>
      </c>
      <c r="S114" s="25">
        <f t="shared" si="14"/>
        <v>-400026.62000000011</v>
      </c>
      <c r="T114" s="5"/>
      <c r="U114" s="6"/>
      <c r="V114" s="6"/>
      <c r="W114" s="6"/>
      <c r="X114" s="26"/>
    </row>
    <row r="115" spans="1:24">
      <c r="A115" s="2">
        <f t="shared" si="15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25">
        <f t="shared" si="14"/>
        <v>0</v>
      </c>
      <c r="T115" s="5"/>
      <c r="U115" s="6"/>
      <c r="V115" s="6"/>
      <c r="W115" s="6"/>
      <c r="X115" s="26"/>
    </row>
    <row r="116" spans="1:24">
      <c r="A116" s="2">
        <f t="shared" si="15"/>
        <v>102</v>
      </c>
      <c r="B116" s="2"/>
      <c r="C116" s="2"/>
      <c r="D116" s="2"/>
      <c r="E116" s="50" t="s">
        <v>204</v>
      </c>
      <c r="F116" s="28">
        <f t="shared" ref="F116:R116" si="20">+F93+F114</f>
        <v>19844474.879999999</v>
      </c>
      <c r="G116" s="28">
        <f t="shared" si="20"/>
        <v>25394817.149999995</v>
      </c>
      <c r="H116" s="28">
        <f t="shared" si="20"/>
        <v>20922028.750000004</v>
      </c>
      <c r="I116" s="28">
        <f t="shared" si="20"/>
        <v>24412666.659999993</v>
      </c>
      <c r="J116" s="28">
        <f t="shared" si="20"/>
        <v>18789603.190000001</v>
      </c>
      <c r="K116" s="28">
        <f t="shared" si="20"/>
        <v>12799567.950000001</v>
      </c>
      <c r="L116" s="28">
        <f t="shared" si="20"/>
        <v>10743983.119999999</v>
      </c>
      <c r="M116" s="28">
        <f t="shared" si="20"/>
        <v>8529641.0700000003</v>
      </c>
      <c r="N116" s="28">
        <f t="shared" si="20"/>
        <v>9074186.5399999954</v>
      </c>
      <c r="O116" s="28">
        <f t="shared" si="20"/>
        <v>8990207.929999996</v>
      </c>
      <c r="P116" s="28">
        <f t="shared" si="20"/>
        <v>11832968.309999995</v>
      </c>
      <c r="Q116" s="28">
        <f t="shared" si="20"/>
        <v>13297357.399999999</v>
      </c>
      <c r="R116" s="28">
        <f t="shared" si="20"/>
        <v>19454771.420000002</v>
      </c>
      <c r="S116" s="25">
        <f t="shared" si="14"/>
        <v>8529641.0700000003</v>
      </c>
      <c r="T116" s="5"/>
      <c r="U116" s="6"/>
      <c r="V116" s="6"/>
      <c r="W116" s="6"/>
      <c r="X116" s="26"/>
    </row>
    <row r="117" spans="1:24">
      <c r="A117" s="2">
        <f t="shared" si="15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25">
        <f t="shared" si="14"/>
        <v>0</v>
      </c>
      <c r="T117" s="5"/>
      <c r="U117" s="6"/>
      <c r="V117" s="6"/>
      <c r="W117" s="6"/>
      <c r="X117" s="26"/>
    </row>
    <row r="118" spans="1:24">
      <c r="A118" s="2">
        <f t="shared" si="15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si="14"/>
        <v>1404064.13</v>
      </c>
      <c r="T118" s="5"/>
      <c r="U118" s="6">
        <f t="shared" ref="U118:U141" si="21">+S118</f>
        <v>1404064.13</v>
      </c>
      <c r="V118" s="6"/>
      <c r="W118" s="6"/>
      <c r="X118" s="26"/>
    </row>
    <row r="119" spans="1:24">
      <c r="A119" s="2">
        <f t="shared" si="15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14"/>
        <v>418983.04</v>
      </c>
      <c r="T119" s="5"/>
      <c r="U119" s="6">
        <f t="shared" si="21"/>
        <v>418983.04</v>
      </c>
      <c r="V119" s="6"/>
      <c r="W119" s="6"/>
      <c r="X119" s="26"/>
    </row>
    <row r="120" spans="1:24">
      <c r="A120" s="2">
        <f t="shared" si="15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14"/>
        <v>447093.77</v>
      </c>
      <c r="T120" s="5"/>
      <c r="U120" s="6">
        <f t="shared" si="21"/>
        <v>447093.77</v>
      </c>
      <c r="V120" s="6"/>
      <c r="W120" s="6"/>
      <c r="X120" s="26"/>
    </row>
    <row r="121" spans="1:24">
      <c r="A121" s="2">
        <f t="shared" si="15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14"/>
        <v>1277673.82</v>
      </c>
      <c r="T121" s="5"/>
      <c r="U121" s="6">
        <f t="shared" si="21"/>
        <v>1277673.82</v>
      </c>
      <c r="V121" s="6"/>
      <c r="W121" s="6"/>
      <c r="X121" s="26"/>
    </row>
    <row r="122" spans="1:24">
      <c r="A122" s="2">
        <f t="shared" si="15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14"/>
        <v>397955.95</v>
      </c>
      <c r="T122" s="5"/>
      <c r="U122" s="6">
        <f t="shared" si="21"/>
        <v>397955.95</v>
      </c>
      <c r="V122" s="6"/>
      <c r="W122" s="6"/>
      <c r="X122" s="26"/>
    </row>
    <row r="123" spans="1:24">
      <c r="A123" s="2">
        <f t="shared" si="15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14"/>
        <v>119996.89</v>
      </c>
      <c r="T123" s="5"/>
      <c r="U123" s="6">
        <f t="shared" si="21"/>
        <v>119996.89</v>
      </c>
      <c r="V123" s="6"/>
      <c r="W123" s="6"/>
      <c r="X123" s="26"/>
    </row>
    <row r="124" spans="1:24">
      <c r="A124" s="2">
        <f t="shared" si="15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14"/>
        <v>323795.17</v>
      </c>
      <c r="T124" s="5"/>
      <c r="U124" s="6">
        <f t="shared" si="21"/>
        <v>323795.17</v>
      </c>
      <c r="V124" s="6"/>
      <c r="W124" s="6"/>
      <c r="X124" s="26"/>
    </row>
    <row r="125" spans="1:24">
      <c r="A125" s="2">
        <f t="shared" si="15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14"/>
        <v>853365.79</v>
      </c>
      <c r="T125" s="5"/>
      <c r="U125" s="6">
        <f t="shared" si="21"/>
        <v>853365.79</v>
      </c>
      <c r="V125" s="6"/>
      <c r="W125" s="6"/>
      <c r="X125" s="26"/>
    </row>
    <row r="126" spans="1:24">
      <c r="A126" s="2">
        <f t="shared" si="15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14"/>
        <v>84949.06</v>
      </c>
      <c r="T126" s="5"/>
      <c r="U126" s="6">
        <f t="shared" si="21"/>
        <v>84949.06</v>
      </c>
      <c r="V126" s="6"/>
      <c r="W126" s="6"/>
      <c r="X126" s="26"/>
    </row>
    <row r="127" spans="1:24">
      <c r="A127" s="2">
        <f t="shared" si="15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14"/>
        <v>390789.3</v>
      </c>
      <c r="T127" s="5"/>
      <c r="U127" s="6">
        <f t="shared" si="21"/>
        <v>390789.3</v>
      </c>
      <c r="V127" s="6"/>
      <c r="W127" s="6"/>
      <c r="X127" s="26"/>
    </row>
    <row r="128" spans="1:24">
      <c r="A128" s="2">
        <f t="shared" si="15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14"/>
        <v>0</v>
      </c>
      <c r="T128" s="5"/>
      <c r="U128" s="6">
        <f t="shared" si="21"/>
        <v>0</v>
      </c>
      <c r="V128" s="6"/>
      <c r="W128" s="6"/>
      <c r="X128" s="26"/>
    </row>
    <row r="129" spans="1:24">
      <c r="A129" s="2">
        <f t="shared" si="15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14"/>
        <v>314886.2</v>
      </c>
      <c r="T129" s="5"/>
      <c r="U129" s="6">
        <f t="shared" si="21"/>
        <v>314886.2</v>
      </c>
      <c r="V129" s="6"/>
      <c r="W129" s="6"/>
      <c r="X129" s="26"/>
    </row>
    <row r="130" spans="1:24">
      <c r="A130" s="2">
        <f t="shared" si="15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14"/>
        <v>239959.6</v>
      </c>
      <c r="T130" s="5"/>
      <c r="U130" s="6">
        <f t="shared" si="21"/>
        <v>239959.6</v>
      </c>
      <c r="V130" s="6"/>
      <c r="W130" s="6"/>
      <c r="X130" s="26"/>
    </row>
    <row r="131" spans="1:24">
      <c r="A131" s="2">
        <f t="shared" si="15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14"/>
        <v>140946.16</v>
      </c>
      <c r="T131" s="5"/>
      <c r="U131" s="6">
        <f t="shared" si="21"/>
        <v>140946.16</v>
      </c>
      <c r="V131" s="6"/>
      <c r="W131" s="6"/>
      <c r="X131" s="26"/>
    </row>
    <row r="132" spans="1:24">
      <c r="A132" s="2">
        <f t="shared" si="15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14"/>
        <v>78090.89</v>
      </c>
      <c r="T132" s="5"/>
      <c r="U132" s="6">
        <f t="shared" si="21"/>
        <v>78090.89</v>
      </c>
      <c r="V132" s="6"/>
      <c r="W132" s="6"/>
      <c r="X132" s="26"/>
    </row>
    <row r="133" spans="1:24">
      <c r="A133" s="2">
        <f t="shared" si="15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14"/>
        <v>197281.96</v>
      </c>
      <c r="T133" s="5"/>
      <c r="U133" s="6">
        <f t="shared" si="21"/>
        <v>197281.96</v>
      </c>
      <c r="V133" s="6"/>
      <c r="W133" s="6"/>
      <c r="X133" s="26"/>
    </row>
    <row r="134" spans="1:24">
      <c r="A134" s="2">
        <f t="shared" si="15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14"/>
        <v>3.5527136788005001E-15</v>
      </c>
      <c r="T134" s="5"/>
      <c r="U134" s="6">
        <f t="shared" si="21"/>
        <v>3.5527136788005001E-15</v>
      </c>
      <c r="V134" s="6"/>
      <c r="W134" s="6"/>
      <c r="X134" s="26"/>
    </row>
    <row r="135" spans="1:24">
      <c r="A135" s="2">
        <f t="shared" si="15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14"/>
        <v>339075.46</v>
      </c>
      <c r="T135" s="5"/>
      <c r="U135" s="6">
        <f t="shared" si="21"/>
        <v>339075.46</v>
      </c>
      <c r="V135" s="6"/>
      <c r="W135" s="6"/>
      <c r="X135" s="26"/>
    </row>
    <row r="136" spans="1:24">
      <c r="A136" s="2">
        <f t="shared" si="15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14"/>
        <v>50172.69</v>
      </c>
      <c r="T136" s="5"/>
      <c r="U136" s="6">
        <f t="shared" si="21"/>
        <v>50172.69</v>
      </c>
      <c r="V136" s="6"/>
      <c r="W136" s="6"/>
      <c r="X136" s="26"/>
    </row>
    <row r="137" spans="1:24">
      <c r="A137" s="2">
        <f t="shared" si="15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14"/>
        <v>74.27</v>
      </c>
      <c r="T137" s="5"/>
      <c r="U137" s="6">
        <f t="shared" si="21"/>
        <v>74.27</v>
      </c>
      <c r="V137" s="6"/>
      <c r="W137" s="6"/>
      <c r="X137" s="26"/>
    </row>
    <row r="138" spans="1:24">
      <c r="A138" s="2">
        <f t="shared" si="15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14"/>
        <v>17429.32</v>
      </c>
      <c r="T138" s="5"/>
      <c r="U138" s="6">
        <f t="shared" si="21"/>
        <v>17429.32</v>
      </c>
      <c r="V138" s="6"/>
      <c r="W138" s="6"/>
      <c r="X138" s="26"/>
    </row>
    <row r="139" spans="1:24">
      <c r="A139" s="2">
        <f t="shared" si="15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14"/>
        <v>432600.05</v>
      </c>
      <c r="T139" s="5"/>
      <c r="U139" s="6">
        <f t="shared" si="21"/>
        <v>432600.05</v>
      </c>
      <c r="V139" s="6"/>
      <c r="W139" s="6"/>
      <c r="X139" s="26"/>
    </row>
    <row r="140" spans="1:24">
      <c r="A140" s="2">
        <f t="shared" si="15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14"/>
        <v>131121.12</v>
      </c>
      <c r="T140" s="5"/>
      <c r="U140" s="6">
        <f t="shared" si="21"/>
        <v>131121.12</v>
      </c>
      <c r="V140" s="6"/>
      <c r="W140" s="6"/>
      <c r="X140" s="26"/>
    </row>
    <row r="141" spans="1:24">
      <c r="A141" s="2">
        <f t="shared" si="15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14"/>
        <v>2137293.75</v>
      </c>
      <c r="T141" s="5"/>
      <c r="U141" s="6">
        <f t="shared" si="21"/>
        <v>2137293.75</v>
      </c>
      <c r="V141" s="6"/>
      <c r="W141" s="6"/>
      <c r="X141" s="26"/>
    </row>
    <row r="142" spans="1:24">
      <c r="A142" s="2">
        <f t="shared" si="15"/>
        <v>128</v>
      </c>
      <c r="B142" s="2"/>
      <c r="C142" s="2"/>
      <c r="D142" s="2"/>
      <c r="E142" s="23" t="s">
        <v>254</v>
      </c>
      <c r="F142" s="28">
        <f t="shared" ref="F142:R142" si="22">SUM(F118:F141)</f>
        <v>10844838.52</v>
      </c>
      <c r="G142" s="28">
        <f t="shared" si="22"/>
        <v>10579524.560000001</v>
      </c>
      <c r="H142" s="28">
        <f t="shared" si="22"/>
        <v>10061813</v>
      </c>
      <c r="I142" s="28">
        <f t="shared" si="22"/>
        <v>9981885.1100000013</v>
      </c>
      <c r="J142" s="28">
        <f t="shared" si="22"/>
        <v>9823194.4800000004</v>
      </c>
      <c r="K142" s="28">
        <f t="shared" si="22"/>
        <v>10276143.370000001</v>
      </c>
      <c r="L142" s="28">
        <f t="shared" si="22"/>
        <v>8649998.0800000001</v>
      </c>
      <c r="M142" s="28">
        <f t="shared" si="22"/>
        <v>9797598.3900000006</v>
      </c>
      <c r="N142" s="28">
        <f t="shared" si="22"/>
        <v>10298833.859999999</v>
      </c>
      <c r="O142" s="28">
        <f t="shared" si="22"/>
        <v>11141776.509999998</v>
      </c>
      <c r="P142" s="28">
        <f t="shared" si="22"/>
        <v>9799091.4800000004</v>
      </c>
      <c r="Q142" s="28">
        <f t="shared" si="22"/>
        <v>10064449.860000001</v>
      </c>
      <c r="R142" s="28">
        <f t="shared" si="22"/>
        <v>8031490.5800000001</v>
      </c>
      <c r="S142" s="25">
        <f t="shared" si="14"/>
        <v>9797598.3900000006</v>
      </c>
      <c r="T142" s="5"/>
      <c r="U142" s="6"/>
      <c r="V142" s="6"/>
      <c r="W142" s="6"/>
      <c r="X142" s="26"/>
    </row>
    <row r="143" spans="1:24">
      <c r="A143" s="2">
        <f t="shared" si="15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25">
        <f t="shared" si="14"/>
        <v>0</v>
      </c>
      <c r="T143" s="5"/>
      <c r="U143" s="6"/>
      <c r="V143" s="6"/>
      <c r="W143" s="6"/>
      <c r="X143" s="26"/>
    </row>
    <row r="144" spans="1:24">
      <c r="A144" s="2">
        <f t="shared" si="15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207" si="23">+M144</f>
        <v>521520.67</v>
      </c>
      <c r="T144" s="5"/>
      <c r="U144" s="6">
        <f t="shared" ref="U144:U159" si="24">+S144</f>
        <v>521520.67</v>
      </c>
      <c r="V144" s="6"/>
      <c r="W144" s="6"/>
      <c r="X144" s="26"/>
    </row>
    <row r="145" spans="1:24">
      <c r="A145" s="2">
        <f t="shared" ref="A145:A208" si="25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3"/>
        <v>0</v>
      </c>
      <c r="T145" s="5"/>
      <c r="U145" s="6">
        <f t="shared" si="24"/>
        <v>0</v>
      </c>
      <c r="V145" s="6"/>
      <c r="W145" s="6"/>
      <c r="X145" s="26"/>
    </row>
    <row r="146" spans="1:24">
      <c r="A146" s="2">
        <f t="shared" si="25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3"/>
        <v>0</v>
      </c>
      <c r="T146" s="5"/>
      <c r="U146" s="6">
        <f t="shared" si="24"/>
        <v>0</v>
      </c>
      <c r="V146" s="6"/>
      <c r="W146" s="6"/>
      <c r="X146" s="26"/>
    </row>
    <row r="147" spans="1:24">
      <c r="A147" s="2">
        <f t="shared" si="25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3"/>
        <v>0</v>
      </c>
      <c r="T147" s="5"/>
      <c r="U147" s="6">
        <f t="shared" si="24"/>
        <v>0</v>
      </c>
      <c r="V147" s="6"/>
      <c r="W147" s="6"/>
      <c r="X147" s="26"/>
    </row>
    <row r="148" spans="1:24">
      <c r="A148" s="2">
        <f t="shared" si="25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3"/>
        <v>1629060.58</v>
      </c>
      <c r="T148" s="5"/>
      <c r="U148" s="6">
        <f t="shared" si="24"/>
        <v>1629060.58</v>
      </c>
      <c r="V148" s="6"/>
      <c r="W148" s="6"/>
      <c r="X148" s="26"/>
    </row>
    <row r="149" spans="1:24">
      <c r="A149" s="2">
        <f t="shared" si="25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3"/>
        <v>0</v>
      </c>
      <c r="T149" s="5"/>
      <c r="U149" s="6">
        <f t="shared" si="24"/>
        <v>0</v>
      </c>
      <c r="V149" s="6"/>
      <c r="W149" s="6"/>
      <c r="X149" s="26"/>
    </row>
    <row r="150" spans="1:24">
      <c r="A150" s="2">
        <f t="shared" si="25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3"/>
        <v>0</v>
      </c>
      <c r="T150" s="5"/>
      <c r="U150" s="6">
        <f t="shared" si="24"/>
        <v>0</v>
      </c>
      <c r="V150" s="6"/>
      <c r="W150" s="6"/>
      <c r="X150" s="26"/>
    </row>
    <row r="151" spans="1:24">
      <c r="A151" s="2">
        <f t="shared" si="25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3"/>
        <v>0</v>
      </c>
      <c r="T151" s="5"/>
      <c r="U151" s="6">
        <f t="shared" si="24"/>
        <v>0</v>
      </c>
      <c r="V151" s="6"/>
      <c r="W151" s="6"/>
      <c r="X151" s="26"/>
    </row>
    <row r="152" spans="1:24">
      <c r="A152" s="2">
        <f t="shared" si="25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3"/>
        <v>80377.600000000006</v>
      </c>
      <c r="T152" s="5"/>
      <c r="U152" s="6">
        <f t="shared" si="24"/>
        <v>80377.600000000006</v>
      </c>
      <c r="V152" s="6"/>
      <c r="W152" s="6"/>
      <c r="X152" s="26"/>
    </row>
    <row r="153" spans="1:24">
      <c r="A153" s="2">
        <f t="shared" si="25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3"/>
        <v>68975.8</v>
      </c>
      <c r="T153" s="5"/>
      <c r="U153" s="6">
        <f t="shared" si="24"/>
        <v>68975.8</v>
      </c>
      <c r="V153" s="6"/>
      <c r="W153" s="6"/>
      <c r="X153" s="26"/>
    </row>
    <row r="154" spans="1:24">
      <c r="A154" s="2">
        <f t="shared" si="25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3"/>
        <v>0</v>
      </c>
      <c r="T154" s="5"/>
      <c r="U154" s="6">
        <f t="shared" si="24"/>
        <v>0</v>
      </c>
      <c r="V154" s="6"/>
      <c r="W154" s="6"/>
      <c r="X154" s="26"/>
    </row>
    <row r="155" spans="1:24">
      <c r="A155" s="2">
        <f t="shared" si="25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3"/>
        <v>0</v>
      </c>
      <c r="T155" s="5"/>
      <c r="U155" s="6">
        <f t="shared" si="24"/>
        <v>0</v>
      </c>
      <c r="V155" s="6"/>
      <c r="W155" s="6"/>
      <c r="X155" s="26"/>
    </row>
    <row r="156" spans="1:24">
      <c r="A156" s="2">
        <f t="shared" si="25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3"/>
        <v>0</v>
      </c>
      <c r="T156" s="5"/>
      <c r="U156" s="6">
        <f t="shared" si="24"/>
        <v>0</v>
      </c>
      <c r="V156" s="6"/>
      <c r="W156" s="6"/>
      <c r="X156" s="26"/>
    </row>
    <row r="157" spans="1:24">
      <c r="A157" s="2">
        <f t="shared" si="25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3"/>
        <v>0</v>
      </c>
      <c r="T157" s="5"/>
      <c r="U157" s="6">
        <f t="shared" si="24"/>
        <v>0</v>
      </c>
      <c r="V157" s="6"/>
      <c r="W157" s="6"/>
      <c r="X157" s="26"/>
    </row>
    <row r="158" spans="1:24">
      <c r="A158" s="2">
        <f t="shared" si="25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3"/>
        <v>0</v>
      </c>
      <c r="T158" s="5"/>
      <c r="U158" s="6">
        <f t="shared" si="24"/>
        <v>0</v>
      </c>
      <c r="V158" s="6"/>
      <c r="W158" s="6"/>
      <c r="X158" s="26"/>
    </row>
    <row r="159" spans="1:24">
      <c r="A159" s="2">
        <f t="shared" si="25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3"/>
        <v>0</v>
      </c>
      <c r="T159" s="5"/>
      <c r="U159" s="6">
        <f t="shared" si="24"/>
        <v>0</v>
      </c>
      <c r="V159" s="6"/>
      <c r="W159" s="6"/>
      <c r="X159" s="26"/>
    </row>
    <row r="160" spans="1:24">
      <c r="A160" s="2">
        <f t="shared" si="25"/>
        <v>146</v>
      </c>
      <c r="B160" s="2"/>
      <c r="C160" s="2"/>
      <c r="D160" s="2"/>
      <c r="E160" s="23" t="s">
        <v>284</v>
      </c>
      <c r="F160" s="28">
        <f t="shared" ref="F160:R160" si="26">SUM(F144:F159)</f>
        <v>3305687.93</v>
      </c>
      <c r="G160" s="28">
        <f t="shared" si="26"/>
        <v>4854283.8</v>
      </c>
      <c r="H160" s="28">
        <f t="shared" si="26"/>
        <v>2344314.3099999996</v>
      </c>
      <c r="I160" s="28">
        <f t="shared" si="26"/>
        <v>1829838.24</v>
      </c>
      <c r="J160" s="28">
        <f t="shared" si="26"/>
        <v>1685381.63</v>
      </c>
      <c r="K160" s="28">
        <f t="shared" si="26"/>
        <v>1911928.78</v>
      </c>
      <c r="L160" s="28">
        <f t="shared" si="26"/>
        <v>2032371.52</v>
      </c>
      <c r="M160" s="28">
        <f t="shared" si="26"/>
        <v>2299934.65</v>
      </c>
      <c r="N160" s="28">
        <f t="shared" si="26"/>
        <v>2841481.99</v>
      </c>
      <c r="O160" s="28">
        <f t="shared" si="26"/>
        <v>3602679.06</v>
      </c>
      <c r="P160" s="28">
        <f t="shared" si="26"/>
        <v>3207207.61</v>
      </c>
      <c r="Q160" s="28">
        <f t="shared" si="26"/>
        <v>11227914.029999999</v>
      </c>
      <c r="R160" s="28">
        <f t="shared" si="26"/>
        <v>15502937.680000003</v>
      </c>
      <c r="S160" s="25">
        <f t="shared" si="23"/>
        <v>2299934.65</v>
      </c>
      <c r="T160" s="5"/>
      <c r="U160" s="6"/>
      <c r="V160" s="6"/>
      <c r="W160" s="6"/>
      <c r="X160" s="26"/>
    </row>
    <row r="161" spans="1:24">
      <c r="A161" s="2">
        <f t="shared" si="25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25">
        <f t="shared" si="23"/>
        <v>0</v>
      </c>
      <c r="T161" s="5"/>
      <c r="U161" s="6"/>
      <c r="V161" s="6"/>
      <c r="W161" s="6"/>
      <c r="X161" s="26"/>
    </row>
    <row r="162" spans="1:24">
      <c r="A162" s="2">
        <f t="shared" si="25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si="23"/>
        <v>652416.31000000006</v>
      </c>
      <c r="T162" s="5"/>
      <c r="U162" s="6">
        <f t="shared" ref="U162:U171" si="27">+S162</f>
        <v>652416.31000000006</v>
      </c>
      <c r="V162" s="6"/>
      <c r="W162" s="6"/>
      <c r="X162" s="26"/>
    </row>
    <row r="163" spans="1:24">
      <c r="A163" s="2">
        <f t="shared" si="25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23"/>
        <v>1993803.28</v>
      </c>
      <c r="T163" s="5"/>
      <c r="U163" s="6">
        <f t="shared" si="27"/>
        <v>1993803.28</v>
      </c>
      <c r="V163" s="6"/>
      <c r="W163" s="6"/>
      <c r="X163" s="26"/>
    </row>
    <row r="164" spans="1:24">
      <c r="A164" s="2">
        <f t="shared" si="25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23"/>
        <v>467229.31</v>
      </c>
      <c r="T164" s="5"/>
      <c r="U164" s="6">
        <f t="shared" si="27"/>
        <v>467229.31</v>
      </c>
      <c r="V164" s="6"/>
      <c r="W164" s="6"/>
      <c r="X164" s="26"/>
    </row>
    <row r="165" spans="1:24">
      <c r="A165" s="2">
        <f t="shared" si="25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23"/>
        <v>1889968.93</v>
      </c>
      <c r="T165" s="5"/>
      <c r="U165" s="6">
        <f t="shared" si="27"/>
        <v>1889968.93</v>
      </c>
      <c r="V165" s="6"/>
      <c r="W165" s="6"/>
      <c r="X165" s="26"/>
    </row>
    <row r="166" spans="1:24">
      <c r="A166" s="2">
        <f t="shared" si="25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23"/>
        <v>61020.97</v>
      </c>
      <c r="T166" s="5"/>
      <c r="U166" s="6">
        <f t="shared" si="27"/>
        <v>61020.97</v>
      </c>
      <c r="V166" s="6"/>
      <c r="W166" s="6"/>
      <c r="X166" s="26"/>
    </row>
    <row r="167" spans="1:24">
      <c r="A167" s="2">
        <f t="shared" si="25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23"/>
        <v>68133.440000000002</v>
      </c>
      <c r="T167" s="5"/>
      <c r="U167" s="6">
        <f t="shared" si="27"/>
        <v>68133.440000000002</v>
      </c>
      <c r="V167" s="6"/>
      <c r="W167" s="6"/>
      <c r="X167" s="26"/>
    </row>
    <row r="168" spans="1:24">
      <c r="A168" s="2">
        <f t="shared" si="25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23"/>
        <v>217608.49</v>
      </c>
      <c r="T168" s="5"/>
      <c r="U168" s="6">
        <f t="shared" si="27"/>
        <v>217608.49</v>
      </c>
      <c r="V168" s="6"/>
      <c r="W168" s="6"/>
      <c r="X168" s="26"/>
    </row>
    <row r="169" spans="1:24">
      <c r="A169" s="2">
        <f t="shared" si="25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23"/>
        <v>1198223.68</v>
      </c>
      <c r="T169" s="5"/>
      <c r="U169" s="6">
        <f t="shared" si="27"/>
        <v>1198223.68</v>
      </c>
      <c r="V169" s="6"/>
      <c r="W169" s="6"/>
      <c r="X169" s="26"/>
    </row>
    <row r="170" spans="1:24">
      <c r="A170" s="2">
        <f t="shared" si="25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23"/>
        <v>127776.94</v>
      </c>
      <c r="T170" s="5"/>
      <c r="U170" s="6">
        <f t="shared" si="27"/>
        <v>127776.94</v>
      </c>
      <c r="V170" s="6"/>
      <c r="W170" s="6"/>
      <c r="X170" s="26"/>
    </row>
    <row r="171" spans="1:24">
      <c r="A171" s="2">
        <f t="shared" si="25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23"/>
        <v>875059.05</v>
      </c>
      <c r="T171" s="5"/>
      <c r="U171" s="6">
        <f t="shared" si="27"/>
        <v>875059.05</v>
      </c>
      <c r="V171" s="6"/>
      <c r="W171" s="6"/>
      <c r="X171" s="26"/>
    </row>
    <row r="172" spans="1:24">
      <c r="A172" s="2">
        <f t="shared" si="25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28">SUM(G162:G171)</f>
        <v>25017928.960000001</v>
      </c>
      <c r="H172" s="28">
        <f t="shared" si="28"/>
        <v>28570198.540000003</v>
      </c>
      <c r="I172" s="28">
        <f t="shared" si="28"/>
        <v>20493505.819999997</v>
      </c>
      <c r="J172" s="28">
        <f t="shared" si="28"/>
        <v>14378423.840000002</v>
      </c>
      <c r="K172" s="28">
        <f t="shared" si="28"/>
        <v>8220957.1800000016</v>
      </c>
      <c r="L172" s="28">
        <f t="shared" si="28"/>
        <v>7615163.4799999995</v>
      </c>
      <c r="M172" s="28">
        <f t="shared" si="28"/>
        <v>7551240.4000000004</v>
      </c>
      <c r="N172" s="28">
        <f t="shared" si="28"/>
        <v>4648431.9199999981</v>
      </c>
      <c r="O172" s="28">
        <f t="shared" si="28"/>
        <v>6657008.5300000003</v>
      </c>
      <c r="P172" s="28">
        <f t="shared" si="28"/>
        <v>11935667.9</v>
      </c>
      <c r="Q172" s="28">
        <f t="shared" si="28"/>
        <v>21169873.839999996</v>
      </c>
      <c r="R172" s="28">
        <f t="shared" si="28"/>
        <v>25164949.820000004</v>
      </c>
      <c r="S172" s="25">
        <f t="shared" si="23"/>
        <v>7551240.4000000004</v>
      </c>
      <c r="T172" s="5"/>
      <c r="U172" s="6"/>
      <c r="V172" s="6"/>
      <c r="W172" s="6"/>
      <c r="X172" s="26"/>
    </row>
    <row r="173" spans="1:24">
      <c r="A173" s="2">
        <f t="shared" si="25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25">
        <f t="shared" si="23"/>
        <v>0</v>
      </c>
      <c r="T173" s="5"/>
      <c r="U173" s="6"/>
      <c r="V173" s="6"/>
      <c r="W173" s="6"/>
      <c r="X173" s="26"/>
    </row>
    <row r="174" spans="1:24">
      <c r="A174" s="2">
        <f t="shared" si="25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si="23"/>
        <v>-88934.57</v>
      </c>
      <c r="T174" s="5"/>
      <c r="U174" s="6"/>
      <c r="V174" s="6"/>
      <c r="W174" s="6"/>
      <c r="X174" s="83">
        <f>+S174</f>
        <v>-88934.57</v>
      </c>
    </row>
    <row r="175" spans="1:24">
      <c r="A175" s="2">
        <f t="shared" si="25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23"/>
        <v>-337256.82</v>
      </c>
      <c r="T175" s="5"/>
      <c r="U175" s="6"/>
      <c r="V175" s="6"/>
      <c r="W175" s="6"/>
      <c r="X175" s="83">
        <f>+S175</f>
        <v>-337256.82</v>
      </c>
    </row>
    <row r="176" spans="1:24">
      <c r="A176" s="2">
        <f t="shared" si="25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23"/>
        <v>685925.9</v>
      </c>
      <c r="T176" s="5"/>
      <c r="U176" s="6"/>
      <c r="V176" s="6"/>
      <c r="W176" s="6"/>
      <c r="X176" s="83">
        <f>+S176</f>
        <v>685925.9</v>
      </c>
    </row>
    <row r="177" spans="1:24">
      <c r="A177" s="2">
        <f t="shared" si="25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23"/>
        <v>2054086.08</v>
      </c>
      <c r="T177" s="5"/>
      <c r="U177" s="6"/>
      <c r="V177" s="6"/>
      <c r="W177" s="6"/>
      <c r="X177" s="83">
        <f>+S177</f>
        <v>2054086.08</v>
      </c>
    </row>
    <row r="178" spans="1:24">
      <c r="A178" s="2">
        <f t="shared" si="25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23"/>
        <v>11705651.25</v>
      </c>
      <c r="T178" s="5"/>
      <c r="U178" s="6">
        <f>+S178</f>
        <v>11705651.25</v>
      </c>
      <c r="V178" s="6"/>
      <c r="W178" s="6"/>
      <c r="X178" s="83"/>
    </row>
    <row r="179" spans="1:24">
      <c r="A179" s="2">
        <f t="shared" si="25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23"/>
        <v>1534235.08</v>
      </c>
      <c r="T179" s="5"/>
      <c r="U179" s="6">
        <f>+S179</f>
        <v>1534235.08</v>
      </c>
      <c r="V179" s="6"/>
      <c r="W179" s="6"/>
      <c r="X179" s="83"/>
    </row>
    <row r="180" spans="1:24">
      <c r="A180" s="2">
        <f t="shared" si="25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23"/>
        <v>-7784.08</v>
      </c>
      <c r="T180" s="5"/>
      <c r="U180" s="6"/>
      <c r="V180" s="6"/>
      <c r="W180" s="6"/>
      <c r="X180" s="83">
        <f>+S180</f>
        <v>-7784.08</v>
      </c>
    </row>
    <row r="181" spans="1:24">
      <c r="A181" s="2">
        <f t="shared" si="25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23"/>
        <v>2693.42</v>
      </c>
      <c r="T181" s="5"/>
      <c r="U181" s="6"/>
      <c r="V181" s="6"/>
      <c r="W181" s="6"/>
      <c r="X181" s="83">
        <f>+S181</f>
        <v>2693.42</v>
      </c>
    </row>
    <row r="182" spans="1:24">
      <c r="A182" s="2">
        <f t="shared" si="25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23"/>
        <v>60036.32</v>
      </c>
      <c r="T182" s="5"/>
      <c r="U182" s="6"/>
      <c r="V182" s="6"/>
      <c r="W182" s="6"/>
      <c r="X182" s="83">
        <f>+S182</f>
        <v>60036.32</v>
      </c>
    </row>
    <row r="183" spans="1:24">
      <c r="A183" s="2">
        <f t="shared" si="25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23"/>
        <v>-2693.42</v>
      </c>
      <c r="T183" s="5"/>
      <c r="U183" s="6"/>
      <c r="V183" s="6"/>
      <c r="W183" s="6"/>
      <c r="X183" s="83">
        <f>+S183</f>
        <v>-2693.42</v>
      </c>
    </row>
    <row r="184" spans="1:24">
      <c r="A184" s="2">
        <f t="shared" si="25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23"/>
        <v>179785.87</v>
      </c>
      <c r="T184" s="5"/>
      <c r="U184" s="6"/>
      <c r="V184" s="6"/>
      <c r="W184" s="6"/>
      <c r="X184" s="83">
        <f>+S184</f>
        <v>179785.87</v>
      </c>
    </row>
    <row r="185" spans="1:24">
      <c r="A185" s="2">
        <f t="shared" si="25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23"/>
        <v>1024548.48</v>
      </c>
      <c r="T185" s="5"/>
      <c r="U185" s="6">
        <f>+S185</f>
        <v>1024548.48</v>
      </c>
      <c r="V185" s="6"/>
      <c r="W185" s="6"/>
      <c r="X185" s="83"/>
    </row>
    <row r="186" spans="1:24">
      <c r="A186" s="2">
        <f t="shared" si="25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23"/>
        <v>134285.41</v>
      </c>
      <c r="T186" s="5"/>
      <c r="U186" s="6">
        <f>+S186</f>
        <v>134285.41</v>
      </c>
      <c r="V186" s="6"/>
      <c r="W186" s="6"/>
      <c r="X186" s="83"/>
    </row>
    <row r="187" spans="1:24">
      <c r="A187" s="2">
        <f t="shared" si="25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23"/>
        <v>77029.460000000006</v>
      </c>
      <c r="T187" s="5"/>
      <c r="U187" s="6"/>
      <c r="V187" s="6"/>
      <c r="W187" s="6"/>
      <c r="X187" s="83">
        <f>+S187</f>
        <v>77029.460000000006</v>
      </c>
    </row>
    <row r="188" spans="1:24">
      <c r="A188" s="2">
        <f t="shared" si="25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23"/>
        <v>260227.36</v>
      </c>
      <c r="T188" s="5"/>
      <c r="U188" s="6"/>
      <c r="V188" s="6"/>
      <c r="W188" s="6"/>
      <c r="X188" s="83">
        <f>+S188</f>
        <v>260227.36</v>
      </c>
    </row>
    <row r="189" spans="1:24">
      <c r="A189" s="2">
        <f t="shared" si="25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23"/>
        <v>0</v>
      </c>
      <c r="T189" s="5"/>
      <c r="U189" s="6">
        <f>+S189</f>
        <v>0</v>
      </c>
      <c r="V189" s="6"/>
      <c r="W189" s="6"/>
      <c r="X189" s="83"/>
    </row>
    <row r="190" spans="1:24">
      <c r="A190" s="2">
        <f t="shared" si="25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23"/>
        <v>0</v>
      </c>
      <c r="T190" s="5"/>
      <c r="U190" s="6"/>
      <c r="V190" s="6"/>
      <c r="W190" s="6"/>
      <c r="X190" s="26">
        <f>+S190</f>
        <v>0</v>
      </c>
    </row>
    <row r="191" spans="1:24">
      <c r="A191" s="2">
        <f t="shared" si="25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23"/>
        <v>2804968.14</v>
      </c>
      <c r="T191" s="5"/>
      <c r="U191" s="6"/>
      <c r="V191" s="6"/>
      <c r="W191" s="6"/>
      <c r="X191" s="26">
        <f>+S191</f>
        <v>2804968.14</v>
      </c>
    </row>
    <row r="192" spans="1:24">
      <c r="A192" s="2">
        <f t="shared" si="25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23"/>
        <v>0</v>
      </c>
      <c r="T192" s="5"/>
      <c r="U192" s="6"/>
      <c r="V192" s="6"/>
      <c r="W192" s="6"/>
      <c r="X192" s="26"/>
    </row>
    <row r="193" spans="1:24">
      <c r="A193" s="2">
        <f t="shared" si="25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23"/>
        <v>61260.87</v>
      </c>
      <c r="T193" s="5"/>
      <c r="U193" s="6"/>
      <c r="V193" s="6"/>
      <c r="W193" s="6">
        <f>+S193</f>
        <v>61260.87</v>
      </c>
      <c r="X193" s="26"/>
    </row>
    <row r="194" spans="1:24">
      <c r="A194" s="2">
        <f t="shared" si="25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23"/>
        <v>53287.82</v>
      </c>
      <c r="T194" s="5"/>
      <c r="U194" s="6"/>
      <c r="V194" s="6"/>
      <c r="W194" s="6">
        <f t="shared" ref="W194:W205" si="29">+S194</f>
        <v>53287.82</v>
      </c>
      <c r="X194" s="26"/>
    </row>
    <row r="195" spans="1:24">
      <c r="A195" s="2">
        <f t="shared" si="25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23"/>
        <v>876193.19</v>
      </c>
      <c r="T195" s="5"/>
      <c r="U195" s="6"/>
      <c r="V195" s="6"/>
      <c r="W195" s="6">
        <f t="shared" si="29"/>
        <v>876193.19</v>
      </c>
      <c r="X195" s="26"/>
    </row>
    <row r="196" spans="1:24">
      <c r="A196" s="2">
        <f t="shared" si="25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23"/>
        <v>32036.78</v>
      </c>
      <c r="T196" s="5"/>
      <c r="U196" s="6"/>
      <c r="V196" s="6"/>
      <c r="W196" s="6">
        <f t="shared" si="29"/>
        <v>32036.78</v>
      </c>
      <c r="X196" s="26"/>
    </row>
    <row r="197" spans="1:24">
      <c r="A197" s="2">
        <f t="shared" si="25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23"/>
        <v>144442.57999999999</v>
      </c>
      <c r="T197" s="5"/>
      <c r="U197" s="6"/>
      <c r="V197" s="6"/>
      <c r="W197" s="6">
        <f t="shared" si="29"/>
        <v>144442.57999999999</v>
      </c>
      <c r="X197" s="26"/>
    </row>
    <row r="198" spans="1:24">
      <c r="A198" s="2">
        <f t="shared" si="25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23"/>
        <v>88087.94</v>
      </c>
      <c r="T198" s="5"/>
      <c r="U198" s="6"/>
      <c r="V198" s="6"/>
      <c r="W198" s="6">
        <f t="shared" si="29"/>
        <v>88087.94</v>
      </c>
      <c r="X198" s="26"/>
    </row>
    <row r="199" spans="1:24">
      <c r="A199" s="2">
        <f t="shared" si="25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23"/>
        <v>100672.14</v>
      </c>
      <c r="T199" s="5"/>
      <c r="U199" s="6"/>
      <c r="V199" s="6"/>
      <c r="W199" s="6">
        <f t="shared" si="29"/>
        <v>100672.14</v>
      </c>
      <c r="X199" s="26"/>
    </row>
    <row r="200" spans="1:24">
      <c r="A200" s="2">
        <f t="shared" si="25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23"/>
        <v>131648.46</v>
      </c>
      <c r="T200" s="5"/>
      <c r="U200" s="6"/>
      <c r="V200" s="6"/>
      <c r="W200" s="6">
        <f t="shared" si="29"/>
        <v>131648.46</v>
      </c>
      <c r="X200" s="26"/>
    </row>
    <row r="201" spans="1:24">
      <c r="A201" s="2">
        <f t="shared" si="25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23"/>
        <v>54648.29</v>
      </c>
      <c r="T201" s="5"/>
      <c r="U201" s="6"/>
      <c r="V201" s="6"/>
      <c r="W201" s="6">
        <f t="shared" si="29"/>
        <v>54648.29</v>
      </c>
      <c r="X201" s="26"/>
    </row>
    <row r="202" spans="1:24">
      <c r="A202" s="2">
        <f t="shared" si="25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23"/>
        <v>55376.84</v>
      </c>
      <c r="T202" s="5"/>
      <c r="U202" s="6"/>
      <c r="V202" s="6"/>
      <c r="W202" s="6">
        <f t="shared" si="29"/>
        <v>55376.84</v>
      </c>
      <c r="X202" s="26"/>
    </row>
    <row r="203" spans="1:24">
      <c r="A203" s="2">
        <f t="shared" si="25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23"/>
        <v>54995.27</v>
      </c>
      <c r="T203" s="5"/>
      <c r="U203" s="6"/>
      <c r="V203" s="6"/>
      <c r="W203" s="6">
        <f t="shared" si="29"/>
        <v>54995.27</v>
      </c>
      <c r="X203" s="26"/>
    </row>
    <row r="204" spans="1:24">
      <c r="A204" s="2">
        <f t="shared" si="25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23"/>
        <v>55631.44</v>
      </c>
      <c r="T204" s="5"/>
      <c r="U204" s="6"/>
      <c r="V204" s="6"/>
      <c r="W204" s="6">
        <f t="shared" si="29"/>
        <v>55631.44</v>
      </c>
      <c r="X204" s="26"/>
    </row>
    <row r="205" spans="1:24">
      <c r="A205" s="2">
        <f t="shared" si="25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23"/>
        <v>-1576633.16</v>
      </c>
      <c r="T205" s="5"/>
      <c r="U205" s="6"/>
      <c r="V205" s="6"/>
      <c r="W205" s="6">
        <f t="shared" si="29"/>
        <v>-1576633.16</v>
      </c>
      <c r="X205" s="26"/>
    </row>
    <row r="206" spans="1:24">
      <c r="A206" s="2">
        <f t="shared" si="25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R206" si="30">SUM(G193:G205)</f>
        <v>171143.0399999998</v>
      </c>
      <c r="H206" s="24">
        <f t="shared" si="30"/>
        <v>164560.60999999987</v>
      </c>
      <c r="I206" s="24">
        <f t="shared" si="30"/>
        <v>157978.17999999993</v>
      </c>
      <c r="J206" s="24">
        <f t="shared" si="30"/>
        <v>151395.75</v>
      </c>
      <c r="K206" s="24">
        <f t="shared" si="30"/>
        <v>144813.32000000007</v>
      </c>
      <c r="L206" s="24">
        <f t="shared" si="30"/>
        <v>138230.89000000036</v>
      </c>
      <c r="M206" s="24">
        <f t="shared" si="30"/>
        <v>131648.45999999996</v>
      </c>
      <c r="N206" s="24">
        <f t="shared" si="30"/>
        <v>125066.03000000026</v>
      </c>
      <c r="O206" s="24">
        <f t="shared" si="30"/>
        <v>118483.60000000033</v>
      </c>
      <c r="P206" s="24">
        <f t="shared" si="30"/>
        <v>111901.16999999993</v>
      </c>
      <c r="Q206" s="24">
        <f t="shared" si="30"/>
        <v>105318.74000000022</v>
      </c>
      <c r="R206" s="24">
        <f t="shared" si="30"/>
        <v>98736.310000000289</v>
      </c>
      <c r="S206" s="25">
        <f t="shared" si="23"/>
        <v>131648.45999999996</v>
      </c>
      <c r="T206" s="5"/>
      <c r="U206" s="6"/>
      <c r="V206" s="6"/>
      <c r="W206" s="6"/>
      <c r="X206" s="26"/>
    </row>
    <row r="207" spans="1:24">
      <c r="A207" s="2">
        <f t="shared" si="25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25">
        <f t="shared" si="23"/>
        <v>0</v>
      </c>
      <c r="T207" s="5"/>
      <c r="U207" s="6"/>
      <c r="V207" s="6"/>
      <c r="W207" s="6"/>
      <c r="X207" s="26"/>
    </row>
    <row r="208" spans="1:24">
      <c r="A208" s="2">
        <f t="shared" si="25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 t="shared" ref="S208:S271" si="31">+M208</f>
        <v>761371.57</v>
      </c>
      <c r="T208" s="5"/>
      <c r="U208" s="6"/>
      <c r="V208" s="6"/>
      <c r="W208" s="6">
        <f>+S208</f>
        <v>761371.57</v>
      </c>
      <c r="X208" s="26"/>
    </row>
    <row r="209" spans="1:24">
      <c r="A209" s="2">
        <f t="shared" ref="A209:A272" si="32">+A208+1</f>
        <v>195</v>
      </c>
      <c r="B209" s="2"/>
      <c r="C209" s="2"/>
      <c r="D209" s="2"/>
      <c r="E209" s="23" t="s">
        <v>343</v>
      </c>
      <c r="F209" s="28">
        <f t="shared" ref="F209:R209" si="33">SUM(F208:F208)</f>
        <v>785271.11</v>
      </c>
      <c r="G209" s="28">
        <f t="shared" si="33"/>
        <v>781856.89</v>
      </c>
      <c r="H209" s="28">
        <f t="shared" si="33"/>
        <v>778442.67</v>
      </c>
      <c r="I209" s="28">
        <f t="shared" si="33"/>
        <v>775028.45</v>
      </c>
      <c r="J209" s="28">
        <f t="shared" si="33"/>
        <v>771614.23</v>
      </c>
      <c r="K209" s="28">
        <f t="shared" si="33"/>
        <v>768200.01</v>
      </c>
      <c r="L209" s="28">
        <f t="shared" si="33"/>
        <v>764785.79</v>
      </c>
      <c r="M209" s="28">
        <f t="shared" si="33"/>
        <v>761371.57</v>
      </c>
      <c r="N209" s="28">
        <f t="shared" si="33"/>
        <v>757957.35</v>
      </c>
      <c r="O209" s="28">
        <f t="shared" si="33"/>
        <v>754543.13</v>
      </c>
      <c r="P209" s="28">
        <f t="shared" si="33"/>
        <v>751128.91</v>
      </c>
      <c r="Q209" s="28">
        <f t="shared" si="33"/>
        <v>747714.69</v>
      </c>
      <c r="R209" s="28">
        <f t="shared" si="33"/>
        <v>744300.47</v>
      </c>
      <c r="S209" s="25">
        <f t="shared" si="31"/>
        <v>761371.57</v>
      </c>
      <c r="T209" s="5"/>
      <c r="U209" s="6"/>
      <c r="V209" s="6"/>
      <c r="W209" s="6"/>
      <c r="X209" s="26"/>
    </row>
    <row r="210" spans="1:24">
      <c r="A210" s="2">
        <f t="shared" si="32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25">
        <f t="shared" si="31"/>
        <v>0</v>
      </c>
      <c r="T210" s="5"/>
      <c r="U210" s="6"/>
      <c r="V210" s="6"/>
      <c r="W210" s="6"/>
      <c r="X210" s="26"/>
    </row>
    <row r="211" spans="1:24">
      <c r="A211" s="2">
        <f t="shared" si="32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si="31"/>
        <v>0</v>
      </c>
      <c r="T211" s="5"/>
      <c r="U211" s="6">
        <f t="shared" ref="U211:U244" si="34">+S211</f>
        <v>0</v>
      </c>
      <c r="V211" s="6"/>
      <c r="W211" s="6"/>
      <c r="X211" s="26"/>
    </row>
    <row r="212" spans="1:24">
      <c r="A212" s="2">
        <f t="shared" si="32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1"/>
        <v>0</v>
      </c>
      <c r="T212" s="2"/>
      <c r="U212" s="4">
        <f t="shared" si="34"/>
        <v>0</v>
      </c>
      <c r="V212" s="4"/>
      <c r="W212" s="4"/>
      <c r="X212" s="83"/>
    </row>
    <row r="213" spans="1:24">
      <c r="A213" s="2">
        <f t="shared" si="32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1"/>
        <v>46332277.100000001</v>
      </c>
      <c r="T213" s="2"/>
      <c r="U213" s="4">
        <f t="shared" si="34"/>
        <v>46332277.100000001</v>
      </c>
      <c r="V213" s="4"/>
      <c r="W213" s="4"/>
      <c r="X213" s="83"/>
    </row>
    <row r="214" spans="1:24">
      <c r="A214" s="2">
        <f t="shared" si="32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1"/>
        <v>930129</v>
      </c>
      <c r="T214" s="2"/>
      <c r="U214" s="4">
        <f t="shared" si="34"/>
        <v>930129</v>
      </c>
      <c r="V214" s="4"/>
      <c r="W214" s="4"/>
      <c r="X214" s="83"/>
    </row>
    <row r="215" spans="1:24">
      <c r="A215" s="2">
        <f t="shared" si="32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1"/>
        <v>555745.84</v>
      </c>
      <c r="T215" s="5"/>
      <c r="U215" s="6">
        <f t="shared" si="34"/>
        <v>555745.84</v>
      </c>
      <c r="V215" s="6"/>
      <c r="W215" s="6"/>
      <c r="X215" s="26"/>
    </row>
    <row r="216" spans="1:24">
      <c r="A216" s="2">
        <f t="shared" si="32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1"/>
        <v>858054.38</v>
      </c>
      <c r="T216" s="5"/>
      <c r="U216" s="6">
        <f t="shared" si="34"/>
        <v>858054.38</v>
      </c>
      <c r="V216" s="6"/>
      <c r="W216" s="6"/>
      <c r="X216" s="26"/>
    </row>
    <row r="217" spans="1:24">
      <c r="A217" s="2">
        <f t="shared" si="32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1"/>
        <v>254796.39</v>
      </c>
      <c r="T217" s="5"/>
      <c r="U217" s="6">
        <f t="shared" si="34"/>
        <v>254796.39</v>
      </c>
      <c r="V217" s="6"/>
      <c r="W217" s="6"/>
      <c r="X217" s="26"/>
    </row>
    <row r="218" spans="1:24">
      <c r="A218" s="2">
        <f t="shared" si="32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1"/>
        <v>2507139.35</v>
      </c>
      <c r="T218" s="5"/>
      <c r="U218" s="6">
        <f t="shared" si="34"/>
        <v>2507139.35</v>
      </c>
      <c r="V218" s="6"/>
      <c r="W218" s="6"/>
      <c r="X218" s="26"/>
    </row>
    <row r="219" spans="1:24">
      <c r="A219" s="2">
        <f t="shared" si="32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1"/>
        <v>2146780.5</v>
      </c>
      <c r="T219" s="5"/>
      <c r="U219" s="6">
        <f t="shared" si="34"/>
        <v>2146780.5</v>
      </c>
      <c r="V219" s="6"/>
      <c r="W219" s="6"/>
      <c r="X219" s="26"/>
    </row>
    <row r="220" spans="1:24">
      <c r="A220" s="2">
        <f t="shared" si="32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1"/>
        <v>662139.71</v>
      </c>
      <c r="T220" s="5"/>
      <c r="U220" s="6">
        <f t="shared" si="34"/>
        <v>662139.71</v>
      </c>
      <c r="V220" s="6"/>
      <c r="W220" s="6"/>
      <c r="X220" s="26"/>
    </row>
    <row r="221" spans="1:24">
      <c r="A221" s="2">
        <f t="shared" si="32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1"/>
        <v>366.69</v>
      </c>
      <c r="T221" s="5"/>
      <c r="U221" s="6">
        <f t="shared" si="34"/>
        <v>366.69</v>
      </c>
      <c r="V221" s="6"/>
      <c r="W221" s="6"/>
      <c r="X221" s="26"/>
    </row>
    <row r="222" spans="1:24">
      <c r="A222" s="2">
        <f t="shared" si="32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1"/>
        <v>18194.88</v>
      </c>
      <c r="T222" s="5"/>
      <c r="U222" s="6">
        <f t="shared" si="34"/>
        <v>18194.88</v>
      </c>
      <c r="V222" s="6"/>
      <c r="W222" s="6"/>
      <c r="X222" s="26"/>
    </row>
    <row r="223" spans="1:24">
      <c r="A223" s="2">
        <f t="shared" si="32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1"/>
        <v>0</v>
      </c>
      <c r="T223" s="5"/>
      <c r="U223" s="6">
        <f t="shared" si="34"/>
        <v>0</v>
      </c>
      <c r="V223" s="6"/>
      <c r="W223" s="6"/>
      <c r="X223" s="26"/>
    </row>
    <row r="224" spans="1:24">
      <c r="A224" s="2">
        <f t="shared" si="32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1"/>
        <v>0</v>
      </c>
      <c r="T224" s="5"/>
      <c r="U224" s="6">
        <f t="shared" si="34"/>
        <v>0</v>
      </c>
      <c r="V224" s="6"/>
      <c r="W224" s="6"/>
      <c r="X224" s="26"/>
    </row>
    <row r="225" spans="1:24">
      <c r="A225" s="2">
        <f t="shared" si="32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1"/>
        <v>-5074.3999999999996</v>
      </c>
      <c r="T225" s="5"/>
      <c r="U225" s="6">
        <f t="shared" si="34"/>
        <v>-5074.3999999999996</v>
      </c>
      <c r="V225" s="6"/>
      <c r="W225" s="6"/>
      <c r="X225" s="26"/>
    </row>
    <row r="226" spans="1:24">
      <c r="A226" s="2">
        <f t="shared" si="32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1"/>
        <v>0</v>
      </c>
      <c r="T226" s="5"/>
      <c r="U226" s="6">
        <f t="shared" si="34"/>
        <v>0</v>
      </c>
      <c r="V226" s="6"/>
      <c r="W226" s="6"/>
      <c r="X226" s="26"/>
    </row>
    <row r="227" spans="1:24">
      <c r="A227" s="2">
        <f t="shared" si="32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1"/>
        <v>0</v>
      </c>
      <c r="T227" s="5"/>
      <c r="U227" s="6">
        <f t="shared" si="34"/>
        <v>0</v>
      </c>
      <c r="V227" s="6"/>
      <c r="W227" s="6"/>
      <c r="X227" s="26"/>
    </row>
    <row r="228" spans="1:24">
      <c r="A228" s="2">
        <f t="shared" si="32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1"/>
        <v>-1832.6</v>
      </c>
      <c r="T228" s="5"/>
      <c r="U228" s="6">
        <f t="shared" si="34"/>
        <v>-1832.6</v>
      </c>
      <c r="V228" s="6"/>
      <c r="W228" s="6"/>
      <c r="X228" s="26"/>
    </row>
    <row r="229" spans="1:24">
      <c r="A229" s="2">
        <f t="shared" si="32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1"/>
        <v>0</v>
      </c>
      <c r="T229" s="5"/>
      <c r="U229" s="6">
        <f t="shared" si="34"/>
        <v>0</v>
      </c>
      <c r="V229" s="6"/>
      <c r="W229" s="6"/>
      <c r="X229" s="26"/>
    </row>
    <row r="230" spans="1:24">
      <c r="A230" s="2">
        <f t="shared" si="32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1"/>
        <v>0</v>
      </c>
      <c r="T230" s="5"/>
      <c r="U230" s="6">
        <f t="shared" si="34"/>
        <v>0</v>
      </c>
      <c r="V230" s="6"/>
      <c r="W230" s="6"/>
      <c r="X230" s="26"/>
    </row>
    <row r="231" spans="1:24">
      <c r="A231" s="2">
        <f t="shared" si="32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1"/>
        <v>-2594.8200000000002</v>
      </c>
      <c r="T231" s="5"/>
      <c r="U231" s="6">
        <f t="shared" si="34"/>
        <v>-2594.8200000000002</v>
      </c>
      <c r="V231" s="6"/>
      <c r="W231" s="6"/>
      <c r="X231" s="26"/>
    </row>
    <row r="232" spans="1:24">
      <c r="A232" s="2">
        <f t="shared" si="32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1"/>
        <v>230.59</v>
      </c>
      <c r="T232" s="5"/>
      <c r="U232" s="6">
        <f t="shared" si="34"/>
        <v>230.59</v>
      </c>
      <c r="V232" s="6"/>
      <c r="W232" s="6"/>
      <c r="X232" s="26"/>
    </row>
    <row r="233" spans="1:24">
      <c r="A233" s="2">
        <f t="shared" si="32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1"/>
        <v>0</v>
      </c>
      <c r="T233" s="5"/>
      <c r="U233" s="6">
        <f t="shared" si="34"/>
        <v>0</v>
      </c>
      <c r="V233" s="6"/>
      <c r="W233" s="6"/>
      <c r="X233" s="26"/>
    </row>
    <row r="234" spans="1:24">
      <c r="A234" s="2">
        <f t="shared" si="32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1"/>
        <v>-700.39</v>
      </c>
      <c r="T234" s="5"/>
      <c r="U234" s="6">
        <f t="shared" si="34"/>
        <v>-700.39</v>
      </c>
      <c r="V234" s="6"/>
      <c r="W234" s="6"/>
      <c r="X234" s="26"/>
    </row>
    <row r="235" spans="1:24">
      <c r="A235" s="2">
        <f t="shared" si="32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1"/>
        <v>-70.14</v>
      </c>
      <c r="T235" s="5"/>
      <c r="U235" s="6">
        <f t="shared" si="34"/>
        <v>-70.14</v>
      </c>
      <c r="V235" s="6"/>
      <c r="W235" s="6"/>
      <c r="X235" s="26"/>
    </row>
    <row r="236" spans="1:24">
      <c r="A236" s="2">
        <f t="shared" si="32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1"/>
        <v>-3971.03</v>
      </c>
      <c r="T236" s="5"/>
      <c r="U236" s="6">
        <f t="shared" si="34"/>
        <v>-3971.03</v>
      </c>
      <c r="V236" s="6"/>
      <c r="W236" s="6"/>
      <c r="X236" s="26"/>
    </row>
    <row r="237" spans="1:24">
      <c r="A237" s="2">
        <f t="shared" si="32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1"/>
        <v>-2205.77</v>
      </c>
      <c r="T237" s="5"/>
      <c r="U237" s="6">
        <f t="shared" si="34"/>
        <v>-2205.77</v>
      </c>
      <c r="V237" s="6"/>
      <c r="W237" s="6"/>
      <c r="X237" s="26"/>
    </row>
    <row r="238" spans="1:24">
      <c r="A238" s="2">
        <f t="shared" si="32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1"/>
        <v>-9.0949470177292804E-13</v>
      </c>
      <c r="T238" s="5"/>
      <c r="U238" s="6">
        <f t="shared" si="34"/>
        <v>-9.0949470177292804E-13</v>
      </c>
      <c r="V238" s="6"/>
      <c r="W238" s="6"/>
      <c r="X238" s="26"/>
    </row>
    <row r="239" spans="1:24">
      <c r="A239" s="2">
        <f t="shared" si="32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1"/>
        <v>-1722.17</v>
      </c>
      <c r="T239" s="2"/>
      <c r="U239" s="4">
        <f t="shared" si="34"/>
        <v>-1722.17</v>
      </c>
      <c r="V239" s="4"/>
      <c r="W239" s="4"/>
      <c r="X239" s="83"/>
    </row>
    <row r="240" spans="1:24">
      <c r="A240" s="2">
        <f t="shared" si="32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1"/>
        <v>18378.07</v>
      </c>
      <c r="T240" s="5"/>
      <c r="U240" s="6">
        <f t="shared" si="34"/>
        <v>18378.07</v>
      </c>
      <c r="V240" s="6"/>
      <c r="W240" s="6"/>
      <c r="X240" s="26"/>
    </row>
    <row r="241" spans="1:24">
      <c r="A241" s="2">
        <f t="shared" si="32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1"/>
        <v>895.13</v>
      </c>
      <c r="T241" s="5"/>
      <c r="U241" s="6">
        <f t="shared" si="34"/>
        <v>895.13</v>
      </c>
      <c r="V241" s="6"/>
      <c r="W241" s="6"/>
      <c r="X241" s="26"/>
    </row>
    <row r="242" spans="1:24">
      <c r="A242" s="2">
        <f t="shared" si="32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1"/>
        <v>-68894.009999999995</v>
      </c>
      <c r="T242" s="5"/>
      <c r="U242" s="6">
        <f t="shared" si="34"/>
        <v>-68894.009999999995</v>
      </c>
      <c r="V242" s="6"/>
      <c r="W242" s="6"/>
      <c r="X242" s="26"/>
    </row>
    <row r="243" spans="1:24">
      <c r="A243" s="2">
        <f t="shared" si="32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1"/>
        <v>42781.239999999991</v>
      </c>
      <c r="T243" s="5"/>
      <c r="U243" s="6">
        <f t="shared" si="34"/>
        <v>42781.239999999991</v>
      </c>
      <c r="V243" s="6"/>
      <c r="W243" s="6"/>
      <c r="X243" s="83"/>
    </row>
    <row r="244" spans="1:24">
      <c r="A244" s="2">
        <f t="shared" si="32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1"/>
        <v>2556047.44</v>
      </c>
      <c r="T244" s="5"/>
      <c r="U244" s="6">
        <f t="shared" si="34"/>
        <v>2556047.44</v>
      </c>
      <c r="V244" s="6"/>
      <c r="W244" s="6"/>
      <c r="X244" s="26"/>
    </row>
    <row r="245" spans="1:24">
      <c r="A245" s="2">
        <f t="shared" si="32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1"/>
        <v>1750.5700000000099</v>
      </c>
      <c r="T245" s="5"/>
      <c r="U245" s="6"/>
      <c r="V245" s="6"/>
      <c r="W245" s="6"/>
      <c r="X245" s="26">
        <f>+S245</f>
        <v>1750.5700000000099</v>
      </c>
    </row>
    <row r="246" spans="1:24">
      <c r="A246" s="2">
        <f t="shared" si="32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1"/>
        <v>40948.410000000003</v>
      </c>
      <c r="T246" s="2"/>
      <c r="U246" s="4"/>
      <c r="V246" s="4"/>
      <c r="W246" s="4"/>
      <c r="X246" s="26">
        <f>+S246</f>
        <v>40948.410000000003</v>
      </c>
    </row>
    <row r="247" spans="1:24">
      <c r="A247" s="2">
        <f t="shared" si="32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1"/>
        <v>7773.7</v>
      </c>
      <c r="T247" s="2"/>
      <c r="U247" s="4"/>
      <c r="V247" s="4"/>
      <c r="W247" s="4"/>
      <c r="X247" s="26">
        <f>+S247</f>
        <v>7773.7</v>
      </c>
    </row>
    <row r="248" spans="1:24">
      <c r="A248" s="2">
        <f t="shared" si="32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1"/>
        <v>2857.83</v>
      </c>
      <c r="T248" s="5"/>
      <c r="U248" s="41"/>
      <c r="V248" s="6"/>
      <c r="W248" s="6"/>
      <c r="X248" s="26">
        <f>+S248</f>
        <v>2857.83</v>
      </c>
    </row>
    <row r="249" spans="1:24">
      <c r="A249" s="2">
        <f t="shared" si="32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1"/>
        <v>16128251.859999999</v>
      </c>
      <c r="T249" s="5"/>
      <c r="U249" s="41">
        <f>+S249</f>
        <v>16128251.859999999</v>
      </c>
      <c r="V249" s="6"/>
      <c r="W249" s="6"/>
      <c r="X249" s="26"/>
    </row>
    <row r="250" spans="1:24">
      <c r="A250" s="2">
        <f t="shared" si="32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1"/>
        <v>466500</v>
      </c>
      <c r="T250" s="5"/>
      <c r="U250" s="41">
        <f>+S250</f>
        <v>466500</v>
      </c>
      <c r="V250" s="6"/>
      <c r="W250" s="6"/>
      <c r="X250" s="26"/>
    </row>
    <row r="251" spans="1:24">
      <c r="A251" s="2">
        <f t="shared" si="32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1"/>
        <v>1823117.1</v>
      </c>
      <c r="T251" s="5"/>
      <c r="U251" s="41"/>
      <c r="V251" s="6"/>
      <c r="W251" s="6"/>
      <c r="X251" s="26">
        <f t="shared" ref="X251:X267" si="35">+S251</f>
        <v>1823117.1</v>
      </c>
    </row>
    <row r="252" spans="1:24">
      <c r="A252" s="2">
        <f t="shared" si="32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1"/>
        <v>5875649.1399999997</v>
      </c>
      <c r="T252" s="5"/>
      <c r="U252" s="41">
        <f>+S252</f>
        <v>5875649.1399999997</v>
      </c>
      <c r="V252" s="6"/>
      <c r="W252" s="6"/>
      <c r="X252" s="26"/>
    </row>
    <row r="253" spans="1:24">
      <c r="A253" s="2">
        <f t="shared" si="32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1"/>
        <v>0</v>
      </c>
      <c r="T253" s="5"/>
      <c r="U253" s="41">
        <f>+S253</f>
        <v>0</v>
      </c>
      <c r="V253" s="6"/>
      <c r="W253" s="6"/>
      <c r="X253" s="26"/>
    </row>
    <row r="254" spans="1:24">
      <c r="A254" s="2">
        <f t="shared" si="32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1"/>
        <v>90015.35</v>
      </c>
      <c r="T254" s="5"/>
      <c r="U254" s="6"/>
      <c r="V254" s="6"/>
      <c r="W254" s="6"/>
      <c r="X254" s="26">
        <f t="shared" si="35"/>
        <v>90015.35</v>
      </c>
    </row>
    <row r="255" spans="1:24">
      <c r="A255" s="2">
        <f t="shared" si="32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1"/>
        <v>0</v>
      </c>
      <c r="T255" s="5"/>
      <c r="U255" s="6"/>
      <c r="V255" s="6"/>
      <c r="W255" s="6"/>
      <c r="X255" s="26">
        <f t="shared" si="35"/>
        <v>0</v>
      </c>
    </row>
    <row r="256" spans="1:24">
      <c r="A256" s="2">
        <f t="shared" si="32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1"/>
        <v>0</v>
      </c>
      <c r="T256" s="5"/>
      <c r="U256" s="6"/>
      <c r="V256" s="6"/>
      <c r="W256" s="6"/>
      <c r="X256" s="26">
        <f t="shared" si="35"/>
        <v>0</v>
      </c>
    </row>
    <row r="257" spans="1:24">
      <c r="A257" s="2">
        <f t="shared" si="32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1"/>
        <v>0</v>
      </c>
      <c r="T257" s="5"/>
      <c r="U257" s="6"/>
      <c r="V257" s="6"/>
      <c r="W257" s="6"/>
      <c r="X257" s="26">
        <f t="shared" si="35"/>
        <v>0</v>
      </c>
    </row>
    <row r="258" spans="1:24">
      <c r="A258" s="2">
        <f t="shared" si="32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1"/>
        <v>0</v>
      </c>
      <c r="T258" s="5"/>
      <c r="U258" s="6"/>
      <c r="V258" s="6"/>
      <c r="W258" s="6"/>
      <c r="X258" s="26">
        <f t="shared" si="35"/>
        <v>0</v>
      </c>
    </row>
    <row r="259" spans="1:24">
      <c r="A259" s="2">
        <f t="shared" si="32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1"/>
        <v>579615.27</v>
      </c>
      <c r="T259" s="5"/>
      <c r="U259" s="6"/>
      <c r="V259" s="6"/>
      <c r="W259" s="6"/>
      <c r="X259" s="26">
        <f t="shared" si="35"/>
        <v>579615.27</v>
      </c>
    </row>
    <row r="260" spans="1:24">
      <c r="A260" s="2">
        <f t="shared" si="32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1"/>
        <v>-1785092.34</v>
      </c>
      <c r="T260" s="5"/>
      <c r="U260" s="6"/>
      <c r="V260" s="6"/>
      <c r="W260" s="6"/>
      <c r="X260" s="26">
        <f t="shared" si="35"/>
        <v>-1785092.34</v>
      </c>
    </row>
    <row r="261" spans="1:24">
      <c r="A261" s="2">
        <f t="shared" si="32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1"/>
        <v>1770213.93</v>
      </c>
      <c r="T261" s="5"/>
      <c r="U261" s="6"/>
      <c r="V261" s="6"/>
      <c r="W261" s="6"/>
      <c r="X261" s="26">
        <f t="shared" si="35"/>
        <v>1770213.93</v>
      </c>
    </row>
    <row r="262" spans="1:24">
      <c r="A262" s="2">
        <f t="shared" si="32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1"/>
        <v>-564736.86</v>
      </c>
      <c r="T262" s="5"/>
      <c r="U262" s="6"/>
      <c r="V262" s="6"/>
      <c r="W262" s="6"/>
      <c r="X262" s="26">
        <f t="shared" si="35"/>
        <v>-564736.86</v>
      </c>
    </row>
    <row r="263" spans="1:24">
      <c r="A263" s="2">
        <f t="shared" si="32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1"/>
        <v>-7151359.0899999999</v>
      </c>
      <c r="T263" s="5"/>
      <c r="U263" s="6"/>
      <c r="V263" s="6"/>
      <c r="W263" s="6"/>
      <c r="X263" s="26">
        <f t="shared" si="35"/>
        <v>-7151359.0899999999</v>
      </c>
    </row>
    <row r="264" spans="1:24">
      <c r="A264" s="2">
        <f t="shared" si="32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1"/>
        <v>0</v>
      </c>
      <c r="T264" s="5"/>
      <c r="U264" s="6"/>
      <c r="V264" s="6"/>
      <c r="W264" s="6"/>
      <c r="X264" s="26">
        <f t="shared" si="35"/>
        <v>0</v>
      </c>
    </row>
    <row r="265" spans="1:24">
      <c r="A265" s="2">
        <f t="shared" si="32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1"/>
        <v>7161984.4100000001</v>
      </c>
      <c r="T265" s="5"/>
      <c r="U265" s="6"/>
      <c r="V265" s="6"/>
      <c r="W265" s="6"/>
      <c r="X265" s="26">
        <f t="shared" si="35"/>
        <v>7161984.4100000001</v>
      </c>
    </row>
    <row r="266" spans="1:24">
      <c r="A266" s="2">
        <f t="shared" si="32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1"/>
        <v>-10625.32</v>
      </c>
      <c r="T266" s="5"/>
      <c r="U266" s="6"/>
      <c r="V266" s="6"/>
      <c r="W266" s="6"/>
      <c r="X266" s="26">
        <f t="shared" si="35"/>
        <v>-10625.32</v>
      </c>
    </row>
    <row r="267" spans="1:24">
      <c r="A267" s="2">
        <f t="shared" si="32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1"/>
        <v>4405213</v>
      </c>
      <c r="T267" s="5"/>
      <c r="U267" s="6"/>
      <c r="V267" s="6"/>
      <c r="W267" s="6"/>
      <c r="X267" s="26">
        <f t="shared" si="35"/>
        <v>4405213</v>
      </c>
    </row>
    <row r="268" spans="1:24">
      <c r="A268" s="2">
        <f t="shared" si="32"/>
        <v>254</v>
      </c>
      <c r="B268" s="2"/>
      <c r="C268" s="2"/>
      <c r="D268" s="2"/>
      <c r="E268" s="23" t="s">
        <v>453</v>
      </c>
      <c r="F268" s="28">
        <f t="shared" ref="F268:R268" si="36">SUM(F211:F267)</f>
        <v>78608508.219999969</v>
      </c>
      <c r="G268" s="28">
        <f t="shared" si="36"/>
        <v>82958816.010000005</v>
      </c>
      <c r="H268" s="28">
        <f t="shared" si="36"/>
        <v>83117560.469999984</v>
      </c>
      <c r="I268" s="28">
        <f t="shared" si="36"/>
        <v>83407057.019999996</v>
      </c>
      <c r="J268" s="28">
        <f t="shared" si="36"/>
        <v>84194940.200000003</v>
      </c>
      <c r="K268" s="28">
        <f t="shared" si="36"/>
        <v>83887103.320000023</v>
      </c>
      <c r="L268" s="28">
        <f t="shared" si="36"/>
        <v>85047868.13000001</v>
      </c>
      <c r="M268" s="28">
        <f t="shared" si="36"/>
        <v>85638967.939999998</v>
      </c>
      <c r="N268" s="28">
        <f t="shared" si="36"/>
        <v>85995217.929999992</v>
      </c>
      <c r="O268" s="28">
        <f t="shared" si="36"/>
        <v>87356779.379999995</v>
      </c>
      <c r="P268" s="28">
        <f t="shared" si="36"/>
        <v>86818910.600000024</v>
      </c>
      <c r="Q268" s="28">
        <f t="shared" si="36"/>
        <v>86686917.339999989</v>
      </c>
      <c r="R268" s="28">
        <f t="shared" si="36"/>
        <v>90797163.850000009</v>
      </c>
      <c r="S268" s="25">
        <f t="shared" si="31"/>
        <v>85638967.939999998</v>
      </c>
      <c r="T268" s="5"/>
      <c r="U268" s="6"/>
      <c r="V268" s="6"/>
      <c r="W268" s="6"/>
      <c r="X268" s="26"/>
    </row>
    <row r="269" spans="1:24">
      <c r="A269" s="2">
        <f t="shared" si="32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25">
        <f t="shared" si="31"/>
        <v>0</v>
      </c>
      <c r="T269" s="5"/>
      <c r="U269" s="6"/>
      <c r="V269" s="6"/>
      <c r="W269" s="6"/>
      <c r="X269" s="26"/>
    </row>
    <row r="270" spans="1:24">
      <c r="A270" s="2">
        <f t="shared" si="32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 t="shared" si="31"/>
        <v>85461812.150000006</v>
      </c>
      <c r="T270" s="5"/>
      <c r="U270" s="6"/>
      <c r="V270" s="6"/>
      <c r="W270" s="6">
        <f>+S270</f>
        <v>85461812.150000006</v>
      </c>
      <c r="X270" s="26"/>
    </row>
    <row r="271" spans="1:24">
      <c r="A271" s="2">
        <f t="shared" si="32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 t="shared" si="31"/>
        <v>30771762.039999999</v>
      </c>
      <c r="T271" s="5"/>
      <c r="U271" s="6"/>
      <c r="V271" s="6"/>
      <c r="W271" s="6">
        <f>+S271</f>
        <v>30771762.039999999</v>
      </c>
      <c r="X271" s="26"/>
    </row>
    <row r="272" spans="1:24">
      <c r="A272" s="2">
        <f t="shared" si="32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 t="shared" ref="S272:S335" si="37">+M272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38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 t="shared" si="37"/>
        <v>4398010.87</v>
      </c>
      <c r="T273" s="5"/>
      <c r="U273" s="6"/>
      <c r="V273" s="6"/>
      <c r="W273" s="6">
        <f>+S273</f>
        <v>4398010.87</v>
      </c>
      <c r="X273" s="26"/>
    </row>
    <row r="274" spans="1:24">
      <c r="A274" s="2">
        <f t="shared" si="38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R274" si="39">SUM(G270:G273)</f>
        <v>27696643.009999998</v>
      </c>
      <c r="H274" s="28">
        <f t="shared" si="39"/>
        <v>53021880.219999999</v>
      </c>
      <c r="I274" s="28">
        <f t="shared" si="39"/>
        <v>75414859.480000004</v>
      </c>
      <c r="J274" s="28">
        <f t="shared" si="39"/>
        <v>91864285.179999992</v>
      </c>
      <c r="K274" s="28">
        <f t="shared" si="39"/>
        <v>101973923.8</v>
      </c>
      <c r="L274" s="28">
        <f t="shared" si="39"/>
        <v>111748016.5</v>
      </c>
      <c r="M274" s="28">
        <f t="shared" si="39"/>
        <v>120631585.06</v>
      </c>
      <c r="N274" s="28">
        <f t="shared" si="39"/>
        <v>128639398.23</v>
      </c>
      <c r="O274" s="28">
        <f t="shared" si="39"/>
        <v>139109278.55000001</v>
      </c>
      <c r="P274" s="28">
        <f t="shared" si="39"/>
        <v>154835968.17000002</v>
      </c>
      <c r="Q274" s="28">
        <f t="shared" si="39"/>
        <v>175673456.35000002</v>
      </c>
      <c r="R274" s="28">
        <f t="shared" si="39"/>
        <v>200944910.62</v>
      </c>
      <c r="S274" s="25">
        <f t="shared" si="37"/>
        <v>120631585.06</v>
      </c>
      <c r="T274" s="5"/>
      <c r="U274" s="6"/>
      <c r="V274" s="6"/>
      <c r="W274" s="6"/>
      <c r="X274" s="26"/>
    </row>
    <row r="275" spans="1:24">
      <c r="A275" s="2">
        <f t="shared" si="38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25">
        <f t="shared" si="37"/>
        <v>0</v>
      </c>
      <c r="T275" s="2"/>
      <c r="U275" s="4"/>
      <c r="V275" s="4"/>
      <c r="W275" s="4"/>
      <c r="X275" s="83"/>
    </row>
    <row r="276" spans="1:24">
      <c r="A276" s="2">
        <f t="shared" si="38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si="37"/>
        <v>0</v>
      </c>
      <c r="T276" s="2"/>
      <c r="U276" s="4"/>
      <c r="V276" s="4"/>
      <c r="W276" s="4">
        <f t="shared" ref="W276:W293" si="40">+S276</f>
        <v>0</v>
      </c>
      <c r="X276" s="83"/>
    </row>
    <row r="277" spans="1:24">
      <c r="A277" s="2">
        <f t="shared" si="38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37"/>
        <v>0</v>
      </c>
      <c r="T277" s="2"/>
      <c r="U277" s="4"/>
      <c r="V277" s="4"/>
      <c r="W277" s="4">
        <f t="shared" si="40"/>
        <v>0</v>
      </c>
      <c r="X277" s="83"/>
    </row>
    <row r="278" spans="1:24">
      <c r="A278" s="2">
        <f t="shared" si="38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37"/>
        <v>0</v>
      </c>
      <c r="T278" s="2"/>
      <c r="U278" s="4"/>
      <c r="V278" s="4"/>
      <c r="W278" s="4">
        <f t="shared" si="40"/>
        <v>0</v>
      </c>
      <c r="X278" s="83"/>
    </row>
    <row r="279" spans="1:24">
      <c r="A279" s="2">
        <f t="shared" si="38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37"/>
        <v>112446.75</v>
      </c>
      <c r="T279" s="2"/>
      <c r="U279" s="4"/>
      <c r="V279" s="4"/>
      <c r="W279" s="4">
        <f t="shared" si="40"/>
        <v>112446.75</v>
      </c>
      <c r="X279" s="83"/>
    </row>
    <row r="280" spans="1:24">
      <c r="A280" s="2">
        <f t="shared" si="38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37"/>
        <v>295052.81</v>
      </c>
      <c r="T280" s="2"/>
      <c r="U280" s="4"/>
      <c r="V280" s="4"/>
      <c r="W280" s="4">
        <f t="shared" si="40"/>
        <v>295052.81</v>
      </c>
      <c r="X280" s="83"/>
    </row>
    <row r="281" spans="1:24">
      <c r="A281" s="2">
        <f t="shared" si="38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37"/>
        <v>6773000.9900000002</v>
      </c>
      <c r="T281" s="2"/>
      <c r="U281" s="4"/>
      <c r="V281" s="4"/>
      <c r="W281" s="4">
        <f t="shared" si="40"/>
        <v>6773000.9900000002</v>
      </c>
      <c r="X281" s="83"/>
    </row>
    <row r="282" spans="1:24">
      <c r="A282" s="2">
        <f t="shared" si="38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37"/>
        <v>5291700.78</v>
      </c>
      <c r="T282" s="2"/>
      <c r="U282" s="4"/>
      <c r="V282" s="4"/>
      <c r="W282" s="4">
        <f t="shared" si="40"/>
        <v>5291700.78</v>
      </c>
      <c r="X282" s="83"/>
    </row>
    <row r="283" spans="1:24">
      <c r="A283" s="2">
        <f t="shared" si="38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37"/>
        <v>50513.4</v>
      </c>
      <c r="T283" s="2"/>
      <c r="U283" s="4"/>
      <c r="V283" s="4"/>
      <c r="W283" s="4">
        <f t="shared" si="40"/>
        <v>50513.4</v>
      </c>
      <c r="X283" s="83"/>
    </row>
    <row r="284" spans="1:24">
      <c r="A284" s="2">
        <f t="shared" si="38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37"/>
        <v>844214.43</v>
      </c>
      <c r="T284" s="2"/>
      <c r="U284" s="4"/>
      <c r="V284" s="4"/>
      <c r="W284" s="4">
        <f t="shared" si="40"/>
        <v>844214.43</v>
      </c>
      <c r="X284" s="83"/>
    </row>
    <row r="285" spans="1:24">
      <c r="A285" s="2">
        <f t="shared" si="38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37"/>
        <v>147975.31</v>
      </c>
      <c r="T285" s="2"/>
      <c r="U285" s="4"/>
      <c r="V285" s="4"/>
      <c r="W285" s="4">
        <f t="shared" si="40"/>
        <v>147975.31</v>
      </c>
      <c r="X285" s="83"/>
    </row>
    <row r="286" spans="1:24">
      <c r="A286" s="2">
        <f t="shared" si="38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37"/>
        <v>754531.38</v>
      </c>
      <c r="T286" s="2"/>
      <c r="U286" s="4"/>
      <c r="V286" s="4"/>
      <c r="W286" s="4">
        <f t="shared" si="40"/>
        <v>754531.38</v>
      </c>
      <c r="X286" s="83"/>
    </row>
    <row r="287" spans="1:24">
      <c r="A287" s="2">
        <f t="shared" si="38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37"/>
        <v>173043.73</v>
      </c>
      <c r="T287" s="2"/>
      <c r="U287" s="4"/>
      <c r="V287" s="4"/>
      <c r="W287" s="4">
        <f t="shared" si="40"/>
        <v>173043.73</v>
      </c>
      <c r="X287" s="83"/>
    </row>
    <row r="288" spans="1:24">
      <c r="A288" s="2">
        <f t="shared" si="38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37"/>
        <v>914662</v>
      </c>
      <c r="T288" s="2"/>
      <c r="U288" s="4"/>
      <c r="V288" s="4"/>
      <c r="W288" s="4">
        <f t="shared" si="40"/>
        <v>914662</v>
      </c>
      <c r="X288" s="83"/>
    </row>
    <row r="289" spans="1:24">
      <c r="A289" s="2">
        <f t="shared" si="38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37"/>
        <v>1518759.09</v>
      </c>
      <c r="T289" s="2"/>
      <c r="U289" s="4"/>
      <c r="V289" s="4"/>
      <c r="W289" s="4">
        <f t="shared" si="40"/>
        <v>1518759.09</v>
      </c>
      <c r="X289" s="83"/>
    </row>
    <row r="290" spans="1:24">
      <c r="A290" s="2">
        <f t="shared" si="38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37"/>
        <v>1785.22</v>
      </c>
      <c r="T290" s="2"/>
      <c r="U290" s="4"/>
      <c r="V290" s="4"/>
      <c r="W290" s="4">
        <f t="shared" si="40"/>
        <v>1785.22</v>
      </c>
      <c r="X290" s="83"/>
    </row>
    <row r="291" spans="1:24">
      <c r="A291" s="2">
        <f t="shared" si="38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37"/>
        <v>3643.57</v>
      </c>
      <c r="T291" s="2"/>
      <c r="U291" s="4"/>
      <c r="V291" s="4"/>
      <c r="W291" s="4">
        <f t="shared" si="40"/>
        <v>3643.57</v>
      </c>
      <c r="X291" s="83"/>
    </row>
    <row r="292" spans="1:24">
      <c r="A292" s="2">
        <f t="shared" si="38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37"/>
        <v>23791.4</v>
      </c>
      <c r="T292" s="2"/>
      <c r="U292" s="4"/>
      <c r="V292" s="4"/>
      <c r="W292" s="4">
        <f t="shared" si="40"/>
        <v>23791.4</v>
      </c>
      <c r="X292" s="83"/>
    </row>
    <row r="293" spans="1:24">
      <c r="A293" s="2">
        <f t="shared" si="38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37"/>
        <v>1384451.07</v>
      </c>
      <c r="T293" s="2"/>
      <c r="U293" s="4"/>
      <c r="V293" s="4"/>
      <c r="W293" s="4">
        <f t="shared" si="40"/>
        <v>1384451.07</v>
      </c>
      <c r="X293" s="83"/>
    </row>
    <row r="294" spans="1:24">
      <c r="A294" s="2">
        <f t="shared" si="38"/>
        <v>280</v>
      </c>
      <c r="B294" s="2"/>
      <c r="C294" s="2"/>
      <c r="D294" s="2"/>
      <c r="E294" s="50" t="s">
        <v>484</v>
      </c>
      <c r="F294" s="28">
        <f t="shared" ref="F294:R294" si="41">SUM(F279:F293)</f>
        <v>29055993.149999999</v>
      </c>
      <c r="G294" s="28">
        <f t="shared" si="41"/>
        <v>4110746.9500000007</v>
      </c>
      <c r="H294" s="28">
        <f t="shared" si="41"/>
        <v>7568028.5200000005</v>
      </c>
      <c r="I294" s="28">
        <f t="shared" si="41"/>
        <v>11015883.790000001</v>
      </c>
      <c r="J294" s="28">
        <f t="shared" si="41"/>
        <v>13592270.760000002</v>
      </c>
      <c r="K294" s="28">
        <f t="shared" si="41"/>
        <v>15418443.92</v>
      </c>
      <c r="L294" s="28">
        <f t="shared" si="41"/>
        <v>16918084.170000002</v>
      </c>
      <c r="M294" s="28">
        <f t="shared" si="41"/>
        <v>18289571.93</v>
      </c>
      <c r="N294" s="28">
        <f t="shared" si="41"/>
        <v>19409871.52</v>
      </c>
      <c r="O294" s="28">
        <f t="shared" si="41"/>
        <v>20812513.030000001</v>
      </c>
      <c r="P294" s="28">
        <f t="shared" si="41"/>
        <v>22691143.969999999</v>
      </c>
      <c r="Q294" s="28">
        <f t="shared" si="41"/>
        <v>25125535.849999998</v>
      </c>
      <c r="R294" s="28">
        <f t="shared" si="41"/>
        <v>28430305.460000001</v>
      </c>
      <c r="S294" s="25">
        <f t="shared" si="37"/>
        <v>18289571.93</v>
      </c>
      <c r="T294" s="2"/>
      <c r="U294" s="4"/>
      <c r="V294" s="4"/>
      <c r="W294" s="4"/>
      <c r="X294" s="83"/>
    </row>
    <row r="295" spans="1:24">
      <c r="A295" s="2">
        <f t="shared" si="38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25">
        <f t="shared" si="37"/>
        <v>0</v>
      </c>
      <c r="T295" s="5"/>
      <c r="U295" s="6"/>
      <c r="V295" s="6"/>
      <c r="W295" s="6"/>
      <c r="X295" s="26"/>
    </row>
    <row r="296" spans="1:24">
      <c r="A296" s="2">
        <f t="shared" si="38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 t="shared" si="37"/>
        <v>14988069.859999999</v>
      </c>
      <c r="T296" s="5"/>
      <c r="U296" s="6"/>
      <c r="V296" s="6"/>
      <c r="W296" s="6">
        <f>+S296</f>
        <v>14988069.859999999</v>
      </c>
      <c r="X296" s="26"/>
    </row>
    <row r="297" spans="1:24">
      <c r="A297" s="2">
        <f t="shared" si="38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 t="shared" si="37"/>
        <v>1994920.73</v>
      </c>
      <c r="T297" s="5"/>
      <c r="U297" s="6"/>
      <c r="V297" s="6"/>
      <c r="W297" s="6">
        <f>+S297</f>
        <v>1994920.73</v>
      </c>
      <c r="X297" s="26"/>
    </row>
    <row r="298" spans="1:24">
      <c r="A298" s="2">
        <f t="shared" si="38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 t="shared" si="37"/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38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R299" si="42">SUM(G296:G298)</f>
        <v>2394888.83</v>
      </c>
      <c r="H299" s="28">
        <f t="shared" si="42"/>
        <v>4798923.55</v>
      </c>
      <c r="I299" s="28">
        <f t="shared" si="42"/>
        <v>7210168.9900000002</v>
      </c>
      <c r="J299" s="28">
        <f t="shared" si="42"/>
        <v>9629797.2799999993</v>
      </c>
      <c r="K299" s="28">
        <f t="shared" si="42"/>
        <v>12062190.43</v>
      </c>
      <c r="L299" s="28">
        <f t="shared" si="42"/>
        <v>14509338.830000002</v>
      </c>
      <c r="M299" s="28">
        <f t="shared" si="42"/>
        <v>16982990.59</v>
      </c>
      <c r="N299" s="28">
        <f t="shared" si="42"/>
        <v>19472445.800000001</v>
      </c>
      <c r="O299" s="28">
        <f t="shared" si="42"/>
        <v>21990386.379999999</v>
      </c>
      <c r="P299" s="28">
        <f t="shared" si="42"/>
        <v>24538386.02</v>
      </c>
      <c r="Q299" s="28">
        <f t="shared" si="42"/>
        <v>27119736.559999999</v>
      </c>
      <c r="R299" s="28">
        <f t="shared" si="42"/>
        <v>29789773.009999998</v>
      </c>
      <c r="S299" s="25">
        <f t="shared" si="37"/>
        <v>16982990.59</v>
      </c>
      <c r="T299" s="5"/>
      <c r="U299" s="6"/>
      <c r="V299" s="6"/>
      <c r="W299" s="6"/>
      <c r="X299" s="26"/>
    </row>
    <row r="300" spans="1:24">
      <c r="A300" s="2">
        <f t="shared" si="38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25">
        <f t="shared" si="37"/>
        <v>0</v>
      </c>
      <c r="T300" s="5"/>
      <c r="U300" s="6"/>
      <c r="V300" s="6"/>
      <c r="W300" s="6"/>
      <c r="X300" s="26"/>
    </row>
    <row r="301" spans="1:24">
      <c r="A301" s="2">
        <f t="shared" si="38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si="37"/>
        <v>0</v>
      </c>
      <c r="T301" s="5"/>
      <c r="U301" s="6"/>
      <c r="V301" s="6"/>
      <c r="W301" s="6"/>
      <c r="X301" s="26"/>
    </row>
    <row r="302" spans="1:24">
      <c r="A302" s="2">
        <f t="shared" si="38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37"/>
        <v>6498094.1699999999</v>
      </c>
      <c r="T302" s="5"/>
      <c r="U302" s="6"/>
      <c r="V302" s="6"/>
      <c r="W302" s="6">
        <f t="shared" ref="W302:W312" si="43">+S302</f>
        <v>6498094.1699999999</v>
      </c>
      <c r="X302" s="26"/>
    </row>
    <row r="303" spans="1:24">
      <c r="A303" s="2">
        <f t="shared" si="38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37"/>
        <v>122364.04</v>
      </c>
      <c r="T303" s="5"/>
      <c r="U303" s="6"/>
      <c r="V303" s="6"/>
      <c r="W303" s="6">
        <f t="shared" si="43"/>
        <v>122364.04</v>
      </c>
      <c r="X303" s="26"/>
    </row>
    <row r="304" spans="1:24">
      <c r="A304" s="2">
        <f t="shared" si="38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37"/>
        <v>55208.36</v>
      </c>
      <c r="T304" s="5"/>
      <c r="U304" s="6"/>
      <c r="V304" s="6"/>
      <c r="W304" s="6">
        <f t="shared" si="43"/>
        <v>55208.36</v>
      </c>
      <c r="X304" s="26"/>
    </row>
    <row r="305" spans="1:24">
      <c r="A305" s="2">
        <f t="shared" si="38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37"/>
        <v>663.72</v>
      </c>
      <c r="T305" s="5"/>
      <c r="U305" s="6"/>
      <c r="V305" s="6"/>
      <c r="W305" s="6">
        <f t="shared" si="43"/>
        <v>663.72</v>
      </c>
      <c r="X305" s="26"/>
    </row>
    <row r="306" spans="1:24">
      <c r="A306" s="2">
        <f t="shared" si="38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37"/>
        <v>101522.38</v>
      </c>
      <c r="T306" s="5"/>
      <c r="U306" s="6"/>
      <c r="V306" s="6"/>
      <c r="W306" s="6">
        <f t="shared" si="43"/>
        <v>101522.38</v>
      </c>
      <c r="X306" s="26"/>
    </row>
    <row r="307" spans="1:24">
      <c r="A307" s="2">
        <f t="shared" si="38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37"/>
        <v>26395.13</v>
      </c>
      <c r="T307" s="5"/>
      <c r="U307" s="6"/>
      <c r="V307" s="6"/>
      <c r="W307" s="6">
        <f t="shared" si="43"/>
        <v>26395.13</v>
      </c>
      <c r="X307" s="26"/>
    </row>
    <row r="308" spans="1:24">
      <c r="A308" s="2">
        <f t="shared" si="38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37"/>
        <v>2748.54</v>
      </c>
      <c r="T308" s="5"/>
      <c r="U308" s="6"/>
      <c r="V308" s="6"/>
      <c r="W308" s="6">
        <f t="shared" si="43"/>
        <v>2748.54</v>
      </c>
      <c r="X308" s="26"/>
    </row>
    <row r="309" spans="1:24">
      <c r="A309" s="2">
        <f t="shared" si="38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37"/>
        <v>0</v>
      </c>
      <c r="T309" s="5"/>
      <c r="U309" s="6"/>
      <c r="V309" s="6"/>
      <c r="W309" s="6">
        <f t="shared" si="43"/>
        <v>0</v>
      </c>
      <c r="X309" s="26"/>
    </row>
    <row r="310" spans="1:24">
      <c r="A310" s="2">
        <f t="shared" si="38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37"/>
        <v>50544.39</v>
      </c>
      <c r="T310" s="5"/>
      <c r="U310" s="6"/>
      <c r="V310" s="6"/>
      <c r="W310" s="6">
        <f t="shared" si="43"/>
        <v>50544.39</v>
      </c>
      <c r="X310" s="26"/>
    </row>
    <row r="311" spans="1:24">
      <c r="A311" s="2">
        <f t="shared" si="38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37"/>
        <v>116415.46</v>
      </c>
      <c r="T311" s="5"/>
      <c r="U311" s="6"/>
      <c r="V311" s="6"/>
      <c r="W311" s="6">
        <f t="shared" si="43"/>
        <v>116415.46</v>
      </c>
      <c r="X311" s="26"/>
    </row>
    <row r="312" spans="1:24">
      <c r="A312" s="2">
        <f t="shared" si="38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37"/>
        <v>23899.54</v>
      </c>
      <c r="T312" s="5"/>
      <c r="U312" s="6"/>
      <c r="V312" s="6"/>
      <c r="W312" s="6">
        <f t="shared" si="43"/>
        <v>23899.54</v>
      </c>
      <c r="X312" s="26"/>
    </row>
    <row r="313" spans="1:24">
      <c r="A313" s="2">
        <f t="shared" si="38"/>
        <v>299</v>
      </c>
      <c r="B313" s="2"/>
      <c r="C313" s="2"/>
      <c r="D313" s="2"/>
      <c r="E313" s="23" t="s">
        <v>509</v>
      </c>
      <c r="F313" s="28">
        <f t="shared" ref="F313:R313" si="44">SUM(F301:F312)</f>
        <v>12404036.090000002</v>
      </c>
      <c r="G313" s="28">
        <f t="shared" si="44"/>
        <v>1017346.6499999999</v>
      </c>
      <c r="H313" s="28">
        <f t="shared" si="44"/>
        <v>2009984.89</v>
      </c>
      <c r="I313" s="28">
        <f t="shared" si="44"/>
        <v>3009291.6700000004</v>
      </c>
      <c r="J313" s="28">
        <f t="shared" si="44"/>
        <v>4001668.7199999997</v>
      </c>
      <c r="K313" s="28">
        <f t="shared" si="44"/>
        <v>4998259.129999999</v>
      </c>
      <c r="L313" s="28">
        <f t="shared" si="44"/>
        <v>5989631.7300000004</v>
      </c>
      <c r="M313" s="28">
        <f t="shared" si="44"/>
        <v>6997855.7299999995</v>
      </c>
      <c r="N313" s="28">
        <f t="shared" si="44"/>
        <v>8040735.2799999993</v>
      </c>
      <c r="O313" s="28">
        <f t="shared" si="44"/>
        <v>9092823.1299999971</v>
      </c>
      <c r="P313" s="28">
        <f t="shared" si="44"/>
        <v>10107771.119999999</v>
      </c>
      <c r="Q313" s="28">
        <f t="shared" si="44"/>
        <v>11168005.91</v>
      </c>
      <c r="R313" s="28">
        <f t="shared" si="44"/>
        <v>12288416.85</v>
      </c>
      <c r="S313" s="25">
        <f t="shared" si="37"/>
        <v>6997855.7299999995</v>
      </c>
      <c r="T313" s="5"/>
      <c r="U313" s="6"/>
      <c r="V313" s="6"/>
      <c r="W313" s="6"/>
      <c r="X313" s="26"/>
    </row>
    <row r="314" spans="1:24">
      <c r="A314" s="2">
        <f t="shared" si="38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25">
        <f t="shared" si="37"/>
        <v>0</v>
      </c>
      <c r="T314" s="5"/>
      <c r="U314" s="6"/>
      <c r="V314" s="6"/>
      <c r="W314" s="6"/>
      <c r="X314" s="26"/>
    </row>
    <row r="315" spans="1:24">
      <c r="A315" s="2">
        <f t="shared" si="38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si="37"/>
        <v>648610</v>
      </c>
      <c r="T315" s="5"/>
      <c r="U315" s="6"/>
      <c r="V315" s="6"/>
      <c r="W315" s="6">
        <f t="shared" ref="W315:W335" si="45">+S315</f>
        <v>648610</v>
      </c>
      <c r="X315" s="26"/>
    </row>
    <row r="316" spans="1:24">
      <c r="A316" s="2">
        <f t="shared" si="38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37"/>
        <v>368883.92</v>
      </c>
      <c r="T316" s="5"/>
      <c r="U316" s="6"/>
      <c r="V316" s="6"/>
      <c r="W316" s="6">
        <f t="shared" si="45"/>
        <v>368883.92</v>
      </c>
      <c r="X316" s="26"/>
    </row>
    <row r="317" spans="1:24">
      <c r="A317" s="2">
        <f t="shared" si="38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37"/>
        <v>3576862.39</v>
      </c>
      <c r="T317" s="5"/>
      <c r="U317" s="6"/>
      <c r="V317" s="6"/>
      <c r="W317" s="6">
        <f t="shared" si="45"/>
        <v>3576862.39</v>
      </c>
      <c r="X317" s="26"/>
    </row>
    <row r="318" spans="1:24">
      <c r="A318" s="2">
        <f t="shared" si="38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37"/>
        <v>-222182.6</v>
      </c>
      <c r="T318" s="5"/>
      <c r="U318" s="6"/>
      <c r="V318" s="6"/>
      <c r="W318" s="6">
        <f t="shared" si="45"/>
        <v>-222182.6</v>
      </c>
      <c r="X318" s="26"/>
    </row>
    <row r="319" spans="1:24">
      <c r="A319" s="2">
        <f t="shared" si="38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37"/>
        <v>0</v>
      </c>
      <c r="T319" s="5"/>
      <c r="U319" s="6"/>
      <c r="V319" s="6"/>
      <c r="W319" s="6">
        <f t="shared" si="45"/>
        <v>0</v>
      </c>
      <c r="X319" s="26"/>
    </row>
    <row r="320" spans="1:24">
      <c r="A320" s="2">
        <f t="shared" si="38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37"/>
        <v>0</v>
      </c>
      <c r="T320" s="5"/>
      <c r="U320" s="6"/>
      <c r="V320" s="6"/>
      <c r="W320" s="6">
        <f t="shared" si="45"/>
        <v>0</v>
      </c>
      <c r="X320" s="26"/>
    </row>
    <row r="321" spans="1:24">
      <c r="A321" s="2">
        <f t="shared" si="38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37"/>
        <v>-19396.55</v>
      </c>
      <c r="T321" s="5"/>
      <c r="U321" s="6"/>
      <c r="V321" s="6"/>
      <c r="W321" s="6">
        <f t="shared" si="45"/>
        <v>-19396.55</v>
      </c>
      <c r="X321" s="26"/>
    </row>
    <row r="322" spans="1:24">
      <c r="A322" s="2">
        <f t="shared" si="38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37"/>
        <v>-661544.01</v>
      </c>
      <c r="T322" s="5"/>
      <c r="U322" s="6"/>
      <c r="V322" s="6"/>
      <c r="W322" s="6">
        <f t="shared" si="45"/>
        <v>-661544.01</v>
      </c>
      <c r="X322" s="26"/>
    </row>
    <row r="323" spans="1:24">
      <c r="A323" s="2">
        <f t="shared" si="38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37"/>
        <v>-206154.6</v>
      </c>
      <c r="T323" s="5"/>
      <c r="U323" s="6"/>
      <c r="V323" s="6"/>
      <c r="W323" s="6">
        <f t="shared" si="45"/>
        <v>-206154.6</v>
      </c>
      <c r="X323" s="26"/>
    </row>
    <row r="324" spans="1:24">
      <c r="A324" s="2">
        <f t="shared" si="38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37"/>
        <v>-3648188.97</v>
      </c>
      <c r="T324" s="5"/>
      <c r="U324" s="6"/>
      <c r="V324" s="6"/>
      <c r="W324" s="6">
        <f t="shared" si="45"/>
        <v>-3648188.97</v>
      </c>
      <c r="X324" s="26"/>
    </row>
    <row r="325" spans="1:24">
      <c r="A325" s="2">
        <f t="shared" si="38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37"/>
        <v>-14120.64</v>
      </c>
      <c r="T325" s="5"/>
      <c r="U325" s="6"/>
      <c r="V325" s="6"/>
      <c r="W325" s="6">
        <f t="shared" si="45"/>
        <v>-14120.64</v>
      </c>
      <c r="X325" s="26"/>
    </row>
    <row r="326" spans="1:24">
      <c r="A326" s="2">
        <f t="shared" si="38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37"/>
        <v>0</v>
      </c>
      <c r="T326" s="5"/>
      <c r="U326" s="6"/>
      <c r="V326" s="6"/>
      <c r="W326" s="6">
        <f t="shared" si="45"/>
        <v>0</v>
      </c>
      <c r="X326" s="26"/>
    </row>
    <row r="327" spans="1:24">
      <c r="A327" s="2">
        <f t="shared" si="38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37"/>
        <v>0</v>
      </c>
      <c r="T327" s="5"/>
      <c r="U327" s="6"/>
      <c r="V327" s="6"/>
      <c r="W327" s="6">
        <f t="shared" si="45"/>
        <v>0</v>
      </c>
      <c r="X327" s="26"/>
    </row>
    <row r="328" spans="1:24">
      <c r="A328" s="2">
        <f t="shared" si="38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37"/>
        <v>-1235.92</v>
      </c>
      <c r="T328" s="5"/>
      <c r="U328" s="6"/>
      <c r="V328" s="6"/>
      <c r="W328" s="6">
        <f t="shared" si="45"/>
        <v>-1235.92</v>
      </c>
      <c r="X328" s="26"/>
    </row>
    <row r="329" spans="1:24">
      <c r="A329" s="2">
        <f t="shared" si="38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37"/>
        <v>0</v>
      </c>
      <c r="T329" s="5"/>
      <c r="U329" s="6"/>
      <c r="V329" s="6"/>
      <c r="W329" s="6">
        <f t="shared" si="45"/>
        <v>0</v>
      </c>
      <c r="X329" s="26"/>
    </row>
    <row r="330" spans="1:24">
      <c r="A330" s="2">
        <f t="shared" si="38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37"/>
        <v>0</v>
      </c>
      <c r="T330" s="5"/>
      <c r="U330" s="6"/>
      <c r="V330" s="6"/>
      <c r="W330" s="6">
        <f t="shared" si="45"/>
        <v>0</v>
      </c>
      <c r="X330" s="26"/>
    </row>
    <row r="331" spans="1:24">
      <c r="A331" s="2">
        <f t="shared" si="38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37"/>
        <v>0</v>
      </c>
      <c r="T331" s="5"/>
      <c r="U331" s="6"/>
      <c r="V331" s="6"/>
      <c r="W331" s="6">
        <f t="shared" si="45"/>
        <v>0</v>
      </c>
      <c r="X331" s="26"/>
    </row>
    <row r="332" spans="1:24">
      <c r="A332" s="2">
        <f t="shared" si="38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37"/>
        <v>0</v>
      </c>
      <c r="T332" s="5"/>
      <c r="U332" s="6"/>
      <c r="V332" s="6"/>
      <c r="W332" s="6">
        <f t="shared" si="45"/>
        <v>0</v>
      </c>
      <c r="X332" s="26"/>
    </row>
    <row r="333" spans="1:24">
      <c r="A333" s="2">
        <f t="shared" si="38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37"/>
        <v>0</v>
      </c>
      <c r="T333" s="5"/>
      <c r="U333" s="6"/>
      <c r="V333" s="6"/>
      <c r="W333" s="6">
        <f t="shared" si="45"/>
        <v>0</v>
      </c>
      <c r="X333" s="26"/>
    </row>
    <row r="334" spans="1:24">
      <c r="A334" s="2">
        <f t="shared" si="38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37"/>
        <v>0</v>
      </c>
      <c r="T334" s="5"/>
      <c r="U334" s="6"/>
      <c r="V334" s="6"/>
      <c r="W334" s="6">
        <f t="shared" si="45"/>
        <v>0</v>
      </c>
      <c r="X334" s="26"/>
    </row>
    <row r="335" spans="1:24">
      <c r="A335" s="2">
        <f t="shared" si="38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37"/>
        <v>-24967.83</v>
      </c>
      <c r="T335" s="5"/>
      <c r="U335" s="6"/>
      <c r="V335" s="6"/>
      <c r="W335" s="6">
        <f t="shared" si="45"/>
        <v>-24967.83</v>
      </c>
      <c r="X335" s="26"/>
    </row>
    <row r="336" spans="1:24">
      <c r="A336" s="2">
        <f t="shared" si="38"/>
        <v>322</v>
      </c>
      <c r="B336" s="2"/>
      <c r="C336" s="2"/>
      <c r="D336" s="2"/>
      <c r="E336" s="23" t="s">
        <v>532</v>
      </c>
      <c r="F336" s="28">
        <f t="shared" ref="F336:R336" si="46">SUM(F315:F335)</f>
        <v>8732811.5300000012</v>
      </c>
      <c r="G336" s="28">
        <f t="shared" si="46"/>
        <v>1357344.91</v>
      </c>
      <c r="H336" s="28">
        <f t="shared" si="46"/>
        <v>2455923.0800000005</v>
      </c>
      <c r="I336" s="28">
        <f t="shared" si="46"/>
        <v>2920498.4399999995</v>
      </c>
      <c r="J336" s="28">
        <f t="shared" si="46"/>
        <v>2745431.5599999996</v>
      </c>
      <c r="K336" s="28">
        <f t="shared" si="46"/>
        <v>1875291.6999999997</v>
      </c>
      <c r="L336" s="28">
        <f t="shared" si="46"/>
        <v>825967.32000000018</v>
      </c>
      <c r="M336" s="28">
        <f t="shared" si="46"/>
        <v>-203434.80999999901</v>
      </c>
      <c r="N336" s="28">
        <f t="shared" si="46"/>
        <v>-1179674.96</v>
      </c>
      <c r="O336" s="28">
        <f t="shared" si="46"/>
        <v>-2147272.77</v>
      </c>
      <c r="P336" s="28">
        <f t="shared" si="46"/>
        <v>-2302304.4000000004</v>
      </c>
      <c r="Q336" s="28">
        <f t="shared" si="46"/>
        <v>-1308131.1799999985</v>
      </c>
      <c r="R336" s="28">
        <f t="shared" si="46"/>
        <v>221750.09999999934</v>
      </c>
      <c r="S336" s="25">
        <f t="shared" ref="S336:S399" si="47">+M336</f>
        <v>-203434.80999999901</v>
      </c>
      <c r="T336" s="2"/>
      <c r="U336" s="4"/>
      <c r="V336" s="4"/>
      <c r="W336" s="4"/>
      <c r="X336" s="83"/>
    </row>
    <row r="337" spans="1:24">
      <c r="A337" s="2">
        <f t="shared" ref="A337:A400" si="48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25">
        <f t="shared" si="47"/>
        <v>0</v>
      </c>
      <c r="T337" s="2"/>
      <c r="U337" s="4"/>
      <c r="V337" s="4"/>
      <c r="W337" s="4"/>
      <c r="X337" s="83"/>
    </row>
    <row r="338" spans="1:24">
      <c r="A338" s="2">
        <f t="shared" si="48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25">
        <f t="shared" si="47"/>
        <v>0</v>
      </c>
      <c r="T338" s="2"/>
      <c r="U338" s="4"/>
      <c r="V338" s="4"/>
      <c r="W338" s="4"/>
      <c r="X338" s="83"/>
    </row>
    <row r="339" spans="1:24">
      <c r="A339" s="2">
        <f t="shared" si="48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si="47"/>
        <v>0</v>
      </c>
      <c r="T339" s="2"/>
      <c r="U339" s="4"/>
      <c r="V339" s="4"/>
      <c r="W339" s="4">
        <f t="shared" ref="W339:W347" si="49">+S339</f>
        <v>0</v>
      </c>
      <c r="X339" s="83"/>
    </row>
    <row r="340" spans="1:24">
      <c r="A340" s="2">
        <f t="shared" si="48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47"/>
        <v>0</v>
      </c>
      <c r="T340" s="2"/>
      <c r="U340" s="4"/>
      <c r="V340" s="4"/>
      <c r="W340" s="4">
        <f t="shared" si="49"/>
        <v>0</v>
      </c>
      <c r="X340" s="83"/>
    </row>
    <row r="341" spans="1:24">
      <c r="A341" s="2">
        <f t="shared" si="48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47"/>
        <v>118898.59</v>
      </c>
      <c r="T341" s="2"/>
      <c r="U341" s="4"/>
      <c r="V341" s="4"/>
      <c r="W341" s="4">
        <f t="shared" si="49"/>
        <v>118898.59</v>
      </c>
      <c r="X341" s="83"/>
    </row>
    <row r="342" spans="1:24">
      <c r="A342" s="2">
        <f t="shared" si="48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47"/>
        <v>-381825.08</v>
      </c>
      <c r="T342" s="2"/>
      <c r="U342" s="4"/>
      <c r="V342" s="4"/>
      <c r="W342" s="4">
        <f t="shared" si="49"/>
        <v>-381825.08</v>
      </c>
      <c r="X342" s="83"/>
    </row>
    <row r="343" spans="1:24">
      <c r="A343" s="2">
        <f t="shared" si="48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47"/>
        <v>50.76</v>
      </c>
      <c r="T343" s="2"/>
      <c r="U343" s="4"/>
      <c r="V343" s="4"/>
      <c r="W343" s="4">
        <f t="shared" si="49"/>
        <v>50.76</v>
      </c>
      <c r="X343" s="83"/>
    </row>
    <row r="344" spans="1:24">
      <c r="A344" s="2">
        <f t="shared" si="48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47"/>
        <v>66834.94</v>
      </c>
      <c r="T344" s="2"/>
      <c r="U344" s="4"/>
      <c r="V344" s="4"/>
      <c r="W344" s="4">
        <f t="shared" si="49"/>
        <v>66834.94</v>
      </c>
      <c r="X344" s="83"/>
    </row>
    <row r="345" spans="1:24">
      <c r="A345" s="2">
        <f t="shared" si="48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47"/>
        <v>1007417.53</v>
      </c>
      <c r="T345" s="2"/>
      <c r="U345" s="4"/>
      <c r="V345" s="4"/>
      <c r="W345" s="4">
        <f t="shared" si="49"/>
        <v>1007417.53</v>
      </c>
      <c r="X345" s="83"/>
    </row>
    <row r="346" spans="1:24">
      <c r="A346" s="2">
        <f t="shared" si="48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47"/>
        <v>0</v>
      </c>
      <c r="T346" s="2"/>
      <c r="U346" s="4"/>
      <c r="V346" s="4"/>
      <c r="W346" s="4">
        <f t="shared" si="49"/>
        <v>0</v>
      </c>
      <c r="X346" s="83"/>
    </row>
    <row r="347" spans="1:24">
      <c r="A347" s="2">
        <f t="shared" si="48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47"/>
        <v>0</v>
      </c>
      <c r="T347" s="2"/>
      <c r="U347" s="4"/>
      <c r="V347" s="4"/>
      <c r="W347" s="4">
        <f t="shared" si="49"/>
        <v>0</v>
      </c>
      <c r="X347" s="83"/>
    </row>
    <row r="348" spans="1:24">
      <c r="A348" s="2">
        <f t="shared" si="48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47"/>
        <v>572.34</v>
      </c>
      <c r="T348" s="2"/>
      <c r="U348" s="4"/>
      <c r="V348" s="4"/>
      <c r="W348" s="4">
        <f>+S348</f>
        <v>572.34</v>
      </c>
      <c r="X348" s="83"/>
    </row>
    <row r="349" spans="1:24">
      <c r="A349" s="2">
        <f t="shared" si="48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R349" si="50">SUM(G339:G348)</f>
        <v>-43358.83</v>
      </c>
      <c r="H349" s="28">
        <f t="shared" si="50"/>
        <v>296047.94</v>
      </c>
      <c r="I349" s="28">
        <f t="shared" si="50"/>
        <v>-275821.55</v>
      </c>
      <c r="J349" s="28">
        <f t="shared" si="50"/>
        <v>-153889.18</v>
      </c>
      <c r="K349" s="28">
        <f t="shared" si="50"/>
        <v>780436.14</v>
      </c>
      <c r="L349" s="28">
        <f t="shared" si="50"/>
        <v>811712.05999999994</v>
      </c>
      <c r="M349" s="28">
        <f t="shared" si="50"/>
        <v>811949.08</v>
      </c>
      <c r="N349" s="28">
        <f t="shared" si="50"/>
        <v>747892.35000000009</v>
      </c>
      <c r="O349" s="28">
        <f t="shared" si="50"/>
        <v>406424.87000000005</v>
      </c>
      <c r="P349" s="28">
        <f t="shared" si="50"/>
        <v>1018160.4400000001</v>
      </c>
      <c r="Q349" s="28">
        <f t="shared" si="50"/>
        <v>1000493.1</v>
      </c>
      <c r="R349" s="28">
        <f t="shared" si="50"/>
        <v>1382743.1300000001</v>
      </c>
      <c r="S349" s="25">
        <f t="shared" si="47"/>
        <v>811949.08</v>
      </c>
      <c r="T349" s="2"/>
      <c r="U349" s="4"/>
      <c r="V349" s="4"/>
      <c r="W349" s="4"/>
      <c r="X349" s="83"/>
    </row>
    <row r="350" spans="1:24">
      <c r="A350" s="2">
        <f t="shared" si="48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25">
        <f t="shared" si="47"/>
        <v>0</v>
      </c>
      <c r="T350" s="2"/>
      <c r="U350" s="4"/>
      <c r="V350" s="4"/>
      <c r="W350" s="4"/>
      <c r="X350" s="83"/>
    </row>
    <row r="351" spans="1:24">
      <c r="A351" s="2">
        <f t="shared" si="48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 t="shared" si="47"/>
        <v>5100000</v>
      </c>
      <c r="T351" s="2"/>
      <c r="U351" s="4"/>
      <c r="V351" s="4"/>
      <c r="W351" s="4">
        <f>+S351</f>
        <v>5100000</v>
      </c>
      <c r="X351" s="83"/>
    </row>
    <row r="352" spans="1:24">
      <c r="A352" s="2">
        <f t="shared" si="48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R352" si="51">+G351</f>
        <v>0</v>
      </c>
      <c r="H352" s="28">
        <f t="shared" si="51"/>
        <v>2550000</v>
      </c>
      <c r="I352" s="28">
        <f t="shared" si="51"/>
        <v>2550000</v>
      </c>
      <c r="J352" s="28">
        <f t="shared" si="51"/>
        <v>2550000</v>
      </c>
      <c r="K352" s="28">
        <f t="shared" si="51"/>
        <v>5100000</v>
      </c>
      <c r="L352" s="28">
        <f t="shared" si="51"/>
        <v>5100000</v>
      </c>
      <c r="M352" s="28">
        <f t="shared" si="51"/>
        <v>5100000</v>
      </c>
      <c r="N352" s="28">
        <f t="shared" si="51"/>
        <v>7650000</v>
      </c>
      <c r="O352" s="28">
        <f t="shared" si="51"/>
        <v>7650000</v>
      </c>
      <c r="P352" s="28">
        <f t="shared" si="51"/>
        <v>7650000</v>
      </c>
      <c r="Q352" s="28">
        <f t="shared" si="51"/>
        <v>10610000</v>
      </c>
      <c r="R352" s="28">
        <f t="shared" si="51"/>
        <v>10610000</v>
      </c>
      <c r="S352" s="25">
        <f t="shared" si="47"/>
        <v>5100000</v>
      </c>
      <c r="T352" s="2"/>
      <c r="U352" s="4"/>
      <c r="V352" s="4"/>
      <c r="W352" s="4"/>
      <c r="X352" s="83"/>
    </row>
    <row r="353" spans="1:24">
      <c r="A353" s="2">
        <f t="shared" si="48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25">
        <f t="shared" si="47"/>
        <v>0</v>
      </c>
      <c r="T353" s="2"/>
      <c r="U353" s="4"/>
      <c r="V353" s="4"/>
      <c r="W353" s="4"/>
      <c r="X353" s="83"/>
    </row>
    <row r="354" spans="1:24" ht="15.75" thickBot="1">
      <c r="A354" s="2">
        <f t="shared" si="48"/>
        <v>340</v>
      </c>
      <c r="B354" s="104"/>
      <c r="C354" s="104"/>
      <c r="D354" s="104"/>
      <c r="E354" s="105" t="s">
        <v>557</v>
      </c>
      <c r="F354" s="106">
        <f t="shared" ref="F354:R354" si="52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52"/>
        <v>755596030.13999987</v>
      </c>
      <c r="H354" s="106">
        <f t="shared" si="52"/>
        <v>785949713.56999993</v>
      </c>
      <c r="I354" s="106">
        <f t="shared" si="52"/>
        <v>809849531.25999987</v>
      </c>
      <c r="J354" s="106">
        <f t="shared" si="52"/>
        <v>821119251.98000026</v>
      </c>
      <c r="K354" s="106">
        <f t="shared" si="52"/>
        <v>834114722.88999987</v>
      </c>
      <c r="L354" s="106">
        <f t="shared" si="52"/>
        <v>850558705.20000017</v>
      </c>
      <c r="M354" s="106">
        <f t="shared" si="52"/>
        <v>868721350.27999997</v>
      </c>
      <c r="N354" s="106">
        <f t="shared" si="52"/>
        <v>891100472.71000004</v>
      </c>
      <c r="O354" s="106">
        <f t="shared" si="52"/>
        <v>918592888.94000041</v>
      </c>
      <c r="P354" s="106">
        <f t="shared" si="52"/>
        <v>955424093.4599998</v>
      </c>
      <c r="Q354" s="106">
        <f t="shared" si="52"/>
        <v>1022043333.5399998</v>
      </c>
      <c r="R354" s="106">
        <f t="shared" si="52"/>
        <v>1117173255.4100006</v>
      </c>
      <c r="S354" s="25">
        <f t="shared" si="47"/>
        <v>868721350.27999997</v>
      </c>
      <c r="T354" s="104"/>
      <c r="U354" s="107"/>
      <c r="V354" s="107"/>
      <c r="W354" s="107"/>
      <c r="X354" s="108"/>
    </row>
    <row r="355" spans="1:24" ht="15.75" thickTop="1">
      <c r="A355" s="2">
        <f t="shared" si="48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25">
        <f t="shared" si="47"/>
        <v>0</v>
      </c>
      <c r="T355" s="2"/>
      <c r="U355" s="4"/>
      <c r="V355" s="4"/>
      <c r="W355" s="4"/>
      <c r="X355" s="83"/>
    </row>
    <row r="356" spans="1:24">
      <c r="A356" s="2">
        <f t="shared" si="48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25">
        <f t="shared" si="47"/>
        <v>0</v>
      </c>
      <c r="T356" s="5"/>
      <c r="U356" s="6"/>
      <c r="V356" s="6"/>
      <c r="W356" s="6"/>
      <c r="X356" s="26"/>
    </row>
    <row r="357" spans="1:24">
      <c r="A357" s="2">
        <f t="shared" si="48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si="47"/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48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47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48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47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48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47"/>
        <v>290641.51</v>
      </c>
      <c r="T360" s="5"/>
      <c r="U360" s="6"/>
      <c r="V360" s="6"/>
      <c r="W360" s="6">
        <f t="shared" ref="W360:W365" si="53">+S360</f>
        <v>290641.51</v>
      </c>
      <c r="X360" s="26"/>
    </row>
    <row r="361" spans="1:24">
      <c r="A361" s="2">
        <f t="shared" si="48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47"/>
        <v>0</v>
      </c>
      <c r="T361" s="5"/>
      <c r="U361" s="6"/>
      <c r="V361" s="6"/>
      <c r="W361" s="6">
        <f t="shared" si="53"/>
        <v>0</v>
      </c>
      <c r="X361" s="26"/>
    </row>
    <row r="362" spans="1:24">
      <c r="A362" s="2">
        <f t="shared" si="48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47"/>
        <v>-192117553.21000001</v>
      </c>
      <c r="T362" s="5"/>
      <c r="U362" s="6"/>
      <c r="V362" s="6"/>
      <c r="W362" s="6">
        <f t="shared" si="53"/>
        <v>-192117553.21000001</v>
      </c>
      <c r="X362" s="26"/>
    </row>
    <row r="363" spans="1:24">
      <c r="A363" s="2">
        <f t="shared" si="48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47"/>
        <v>0</v>
      </c>
      <c r="T363" s="5"/>
      <c r="U363" s="6"/>
      <c r="V363" s="6"/>
      <c r="W363" s="6">
        <f t="shared" si="53"/>
        <v>0</v>
      </c>
      <c r="X363" s="26"/>
    </row>
    <row r="364" spans="1:24">
      <c r="A364" s="2">
        <f t="shared" si="48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47"/>
        <v>-1810739.96</v>
      </c>
      <c r="T364" s="5"/>
      <c r="U364" s="6"/>
      <c r="V364" s="6"/>
      <c r="W364" s="6">
        <f t="shared" si="53"/>
        <v>-1810739.96</v>
      </c>
      <c r="X364" s="26"/>
    </row>
    <row r="365" spans="1:24">
      <c r="A365" s="2">
        <f t="shared" si="48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47"/>
        <v>266398.95</v>
      </c>
      <c r="T365" s="5"/>
      <c r="U365" s="6"/>
      <c r="V365" s="6"/>
      <c r="W365" s="6">
        <f t="shared" si="53"/>
        <v>266398.95</v>
      </c>
      <c r="X365" s="26"/>
    </row>
    <row r="366" spans="1:24">
      <c r="A366" s="2">
        <f t="shared" si="48"/>
        <v>352</v>
      </c>
      <c r="B366" s="2"/>
      <c r="C366" s="2"/>
      <c r="D366" s="2"/>
      <c r="E366" s="50" t="s">
        <v>575</v>
      </c>
      <c r="F366" s="28">
        <f t="shared" ref="F366:R366" si="54">SUM(F357:F365)</f>
        <v>-225638946.18000001</v>
      </c>
      <c r="G366" s="28">
        <f t="shared" si="54"/>
        <v>-224510927.53</v>
      </c>
      <c r="H366" s="28">
        <f t="shared" si="54"/>
        <v>-224073041.16000003</v>
      </c>
      <c r="I366" s="28">
        <f t="shared" si="54"/>
        <v>-224070618.16000003</v>
      </c>
      <c r="J366" s="28">
        <f t="shared" si="54"/>
        <v>-224068195.16000003</v>
      </c>
      <c r="K366" s="28">
        <f t="shared" si="54"/>
        <v>-224065772.16000003</v>
      </c>
      <c r="L366" s="28">
        <f t="shared" si="54"/>
        <v>-224063349.16000003</v>
      </c>
      <c r="M366" s="28">
        <f t="shared" si="54"/>
        <v>-224060926.16000003</v>
      </c>
      <c r="N366" s="28">
        <f t="shared" si="54"/>
        <v>-224058503.16000003</v>
      </c>
      <c r="O366" s="28">
        <f t="shared" si="54"/>
        <v>-254056080.16000003</v>
      </c>
      <c r="P366" s="28">
        <f t="shared" si="54"/>
        <v>-254053657.16000003</v>
      </c>
      <c r="Q366" s="28">
        <f t="shared" si="54"/>
        <v>-254051234.16000003</v>
      </c>
      <c r="R366" s="28">
        <f t="shared" si="54"/>
        <v>-254809227.50999999</v>
      </c>
      <c r="S366" s="25">
        <f t="shared" si="47"/>
        <v>-224060926.16000003</v>
      </c>
      <c r="T366" s="5"/>
      <c r="U366" s="6"/>
      <c r="V366" s="6"/>
      <c r="W366" s="6"/>
      <c r="X366" s="26"/>
    </row>
    <row r="367" spans="1:24">
      <c r="A367" s="2">
        <f t="shared" si="48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25">
        <f t="shared" si="47"/>
        <v>0</v>
      </c>
      <c r="T367" s="5"/>
      <c r="U367" s="6"/>
      <c r="V367" s="6"/>
      <c r="W367" s="6"/>
      <c r="X367" s="26"/>
    </row>
    <row r="368" spans="1:24">
      <c r="A368" s="2">
        <f t="shared" si="48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47"/>
        <v>-20000000</v>
      </c>
      <c r="T368" s="5"/>
      <c r="U368" s="6"/>
      <c r="V368" s="6"/>
      <c r="W368" s="6">
        <f t="shared" ref="W368:W380" si="55">+S368</f>
        <v>-20000000</v>
      </c>
      <c r="X368" s="26"/>
    </row>
    <row r="369" spans="1:24">
      <c r="A369" s="2">
        <f t="shared" si="48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47"/>
        <v>-15000000</v>
      </c>
      <c r="T369" s="5"/>
      <c r="U369" s="6"/>
      <c r="V369" s="6"/>
      <c r="W369" s="6">
        <f t="shared" si="55"/>
        <v>-15000000</v>
      </c>
      <c r="X369" s="26"/>
    </row>
    <row r="370" spans="1:24">
      <c r="A370" s="2">
        <f t="shared" si="48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47"/>
        <v>-24401000</v>
      </c>
      <c r="T370" s="5"/>
      <c r="U370" s="6"/>
      <c r="V370" s="6"/>
      <c r="W370" s="6">
        <f t="shared" si="55"/>
        <v>-24401000</v>
      </c>
      <c r="X370" s="26"/>
    </row>
    <row r="371" spans="1:24">
      <c r="A371" s="2">
        <f t="shared" si="48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47"/>
        <v>-15000000</v>
      </c>
      <c r="T371" s="5"/>
      <c r="U371" s="6"/>
      <c r="V371" s="6"/>
      <c r="W371" s="6">
        <f t="shared" si="55"/>
        <v>-15000000</v>
      </c>
      <c r="X371" s="26"/>
    </row>
    <row r="372" spans="1:24">
      <c r="A372" s="2">
        <f t="shared" si="48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47"/>
        <v>-40000000</v>
      </c>
      <c r="T372" s="5"/>
      <c r="U372" s="6"/>
      <c r="V372" s="6"/>
      <c r="W372" s="6">
        <f t="shared" si="55"/>
        <v>-40000000</v>
      </c>
      <c r="X372" s="26"/>
    </row>
    <row r="373" spans="1:24">
      <c r="A373" s="2">
        <f t="shared" si="48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47"/>
        <v>-25000000</v>
      </c>
      <c r="T373" s="5"/>
      <c r="U373" s="6"/>
      <c r="V373" s="6"/>
      <c r="W373" s="6">
        <f t="shared" si="55"/>
        <v>-25000000</v>
      </c>
      <c r="X373" s="26"/>
    </row>
    <row r="374" spans="1:24">
      <c r="A374" s="2">
        <f t="shared" si="48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47"/>
        <v>-25000000</v>
      </c>
      <c r="T374" s="5"/>
      <c r="U374" s="6"/>
      <c r="V374" s="6"/>
      <c r="W374" s="6">
        <f t="shared" si="55"/>
        <v>-25000000</v>
      </c>
      <c r="X374" s="26"/>
    </row>
    <row r="375" spans="1:24">
      <c r="A375" s="2">
        <f t="shared" si="48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47"/>
        <v>-12500000</v>
      </c>
      <c r="T375" s="5"/>
      <c r="U375" s="6"/>
      <c r="V375" s="6"/>
      <c r="W375" s="6">
        <f t="shared" si="55"/>
        <v>-12500000</v>
      </c>
      <c r="X375" s="26"/>
    </row>
    <row r="376" spans="1:24">
      <c r="A376" s="2">
        <f t="shared" si="48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47"/>
        <v>-12500000</v>
      </c>
      <c r="T376" s="5"/>
      <c r="U376" s="6"/>
      <c r="V376" s="6"/>
      <c r="W376" s="6">
        <f t="shared" si="55"/>
        <v>-12500000</v>
      </c>
      <c r="X376" s="26"/>
    </row>
    <row r="377" spans="1:24">
      <c r="A377" s="2">
        <f t="shared" si="48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47"/>
        <v>-12500000</v>
      </c>
      <c r="T377" s="5"/>
      <c r="U377" s="6"/>
      <c r="V377" s="6"/>
      <c r="W377" s="6">
        <f t="shared" si="55"/>
        <v>-12500000</v>
      </c>
      <c r="X377" s="26"/>
    </row>
    <row r="378" spans="1:24">
      <c r="A378" s="2">
        <f t="shared" si="48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47"/>
        <v>-12500000</v>
      </c>
      <c r="T378" s="5"/>
      <c r="U378" s="6"/>
      <c r="V378" s="6"/>
      <c r="W378" s="6">
        <f t="shared" si="55"/>
        <v>-12500000</v>
      </c>
      <c r="X378" s="26"/>
    </row>
    <row r="379" spans="1:24">
      <c r="A379" s="2">
        <f t="shared" si="48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47"/>
        <v>1576633.16</v>
      </c>
      <c r="T379" s="5"/>
      <c r="U379" s="6"/>
      <c r="V379" s="6"/>
      <c r="W379" s="6">
        <f t="shared" si="55"/>
        <v>1576633.16</v>
      </c>
      <c r="X379" s="26"/>
    </row>
    <row r="380" spans="1:24">
      <c r="A380" s="2">
        <f t="shared" si="48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47"/>
        <v>-10400000</v>
      </c>
      <c r="T380" s="5"/>
      <c r="U380" s="6"/>
      <c r="V380" s="6"/>
      <c r="W380" s="6">
        <f t="shared" si="55"/>
        <v>-10400000</v>
      </c>
      <c r="X380" s="26"/>
    </row>
    <row r="381" spans="1:24">
      <c r="A381" s="2">
        <f t="shared" si="48"/>
        <v>367</v>
      </c>
      <c r="B381" s="2"/>
      <c r="C381" s="2"/>
      <c r="D381" s="2"/>
      <c r="E381" s="50" t="s">
        <v>591</v>
      </c>
      <c r="F381" s="28">
        <f t="shared" ref="F381:R381" si="56">SUM(F368:F380)</f>
        <v>-230084028.38999999</v>
      </c>
      <c r="G381" s="28">
        <f t="shared" si="56"/>
        <v>-228943922.84999999</v>
      </c>
      <c r="H381" s="28">
        <f t="shared" si="56"/>
        <v>-227079737.68000001</v>
      </c>
      <c r="I381" s="28">
        <f t="shared" si="56"/>
        <v>-218689627.59999999</v>
      </c>
      <c r="J381" s="28">
        <f t="shared" si="56"/>
        <v>-216999517.52000001</v>
      </c>
      <c r="K381" s="28">
        <f t="shared" si="56"/>
        <v>-214854588.80000001</v>
      </c>
      <c r="L381" s="28">
        <f t="shared" si="56"/>
        <v>-217364477.81999999</v>
      </c>
      <c r="M381" s="28">
        <f t="shared" si="56"/>
        <v>-223224366.84</v>
      </c>
      <c r="N381" s="28">
        <f t="shared" si="56"/>
        <v>-234684255.86000001</v>
      </c>
      <c r="O381" s="28">
        <f t="shared" si="56"/>
        <v>-219894144.88</v>
      </c>
      <c r="P381" s="28">
        <f t="shared" si="56"/>
        <v>-232104033.90000001</v>
      </c>
      <c r="Q381" s="28">
        <f t="shared" si="56"/>
        <v>-246675330.22</v>
      </c>
      <c r="R381" s="28">
        <f t="shared" si="56"/>
        <v>-266685211.97999999</v>
      </c>
      <c r="S381" s="25">
        <f t="shared" si="47"/>
        <v>-223224366.84</v>
      </c>
      <c r="T381" s="5"/>
      <c r="U381" s="6"/>
      <c r="V381" s="6"/>
      <c r="W381" s="6"/>
      <c r="X381" s="26"/>
    </row>
    <row r="382" spans="1:24">
      <c r="A382" s="2">
        <f t="shared" si="48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25">
        <f t="shared" si="47"/>
        <v>0</v>
      </c>
      <c r="T382" s="2"/>
      <c r="U382" s="4"/>
      <c r="V382" s="4"/>
      <c r="W382" s="4"/>
      <c r="X382" s="83"/>
    </row>
    <row r="383" spans="1:24">
      <c r="A383" s="2">
        <f t="shared" si="48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si="47"/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48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4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48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47"/>
        <v>0</v>
      </c>
      <c r="T385" s="2"/>
      <c r="U385" s="4"/>
      <c r="V385" s="4"/>
      <c r="W385" s="4"/>
      <c r="X385" s="83"/>
    </row>
    <row r="386" spans="1:24">
      <c r="A386" s="2">
        <f t="shared" si="48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47"/>
        <v>-4064939</v>
      </c>
      <c r="T386" s="2"/>
      <c r="U386" s="4"/>
      <c r="V386" s="4">
        <f t="shared" ref="V386:V398" si="57">+S386</f>
        <v>-4064939</v>
      </c>
      <c r="W386" s="4"/>
      <c r="X386" s="83"/>
    </row>
    <row r="387" spans="1:24">
      <c r="A387" s="2">
        <f t="shared" si="48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47"/>
        <v>-242410.65</v>
      </c>
      <c r="T387" s="5"/>
      <c r="U387" s="6"/>
      <c r="V387" s="6">
        <f t="shared" si="57"/>
        <v>-242410.65</v>
      </c>
      <c r="W387" s="6"/>
      <c r="X387" s="26"/>
    </row>
    <row r="388" spans="1:24">
      <c r="A388" s="2">
        <f t="shared" si="48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47"/>
        <v>-7504343.7800000003</v>
      </c>
      <c r="T388" s="5"/>
      <c r="U388" s="6"/>
      <c r="V388" s="6">
        <f t="shared" si="57"/>
        <v>-7504343.7800000003</v>
      </c>
      <c r="W388" s="6"/>
      <c r="X388" s="26"/>
    </row>
    <row r="389" spans="1:24">
      <c r="A389" s="2">
        <f t="shared" si="48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47"/>
        <v>-144091.67000000001</v>
      </c>
      <c r="T389" s="5"/>
      <c r="U389" s="6"/>
      <c r="V389" s="6">
        <f t="shared" si="57"/>
        <v>-144091.67000000001</v>
      </c>
      <c r="W389" s="6"/>
      <c r="X389" s="26"/>
    </row>
    <row r="390" spans="1:24">
      <c r="A390" s="2">
        <f t="shared" si="48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47"/>
        <v>-6863199.3799999999</v>
      </c>
      <c r="T390" s="5"/>
      <c r="U390" s="6"/>
      <c r="V390" s="6">
        <f t="shared" si="57"/>
        <v>-6863199.3799999999</v>
      </c>
      <c r="W390" s="6"/>
      <c r="X390" s="26"/>
    </row>
    <row r="391" spans="1:24">
      <c r="A391" s="2">
        <f t="shared" si="48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47"/>
        <v>-486733.16</v>
      </c>
      <c r="T391" s="5"/>
      <c r="U391" s="6"/>
      <c r="V391" s="6">
        <f t="shared" si="57"/>
        <v>-486733.16</v>
      </c>
      <c r="W391" s="6"/>
      <c r="X391" s="26"/>
    </row>
    <row r="392" spans="1:24">
      <c r="A392" s="2">
        <f t="shared" si="48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47"/>
        <v>-7842</v>
      </c>
      <c r="T392" s="5"/>
      <c r="U392" s="6"/>
      <c r="V392" s="6">
        <f t="shared" si="57"/>
        <v>-7842</v>
      </c>
      <c r="W392" s="6"/>
      <c r="X392" s="26"/>
    </row>
    <row r="393" spans="1:24">
      <c r="A393" s="2">
        <f t="shared" si="48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47"/>
        <v>99.24</v>
      </c>
      <c r="T393" s="5"/>
      <c r="U393" s="6"/>
      <c r="V393" s="6">
        <f t="shared" si="57"/>
        <v>99.24</v>
      </c>
      <c r="W393" s="6"/>
      <c r="X393" s="26"/>
    </row>
    <row r="394" spans="1:24">
      <c r="A394" s="2">
        <f t="shared" si="48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47"/>
        <v>-88615.61</v>
      </c>
      <c r="T394" s="5"/>
      <c r="U394" s="6"/>
      <c r="V394" s="6">
        <f t="shared" si="57"/>
        <v>-88615.61</v>
      </c>
      <c r="W394" s="6"/>
      <c r="X394" s="26"/>
    </row>
    <row r="395" spans="1:24">
      <c r="A395" s="2">
        <f t="shared" si="48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47"/>
        <v>-16887.54</v>
      </c>
      <c r="T395" s="5"/>
      <c r="U395" s="6"/>
      <c r="V395" s="6">
        <f t="shared" si="57"/>
        <v>-16887.54</v>
      </c>
      <c r="W395" s="6"/>
      <c r="X395" s="26"/>
    </row>
    <row r="396" spans="1:24">
      <c r="A396" s="2">
        <f t="shared" si="48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47"/>
        <v>0</v>
      </c>
      <c r="T396" s="5"/>
      <c r="U396" s="6"/>
      <c r="V396" s="6">
        <f t="shared" si="57"/>
        <v>0</v>
      </c>
      <c r="W396" s="6"/>
      <c r="X396" s="26"/>
    </row>
    <row r="397" spans="1:24">
      <c r="A397" s="2">
        <f t="shared" si="48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47"/>
        <v>-22153.35</v>
      </c>
      <c r="T397" s="5"/>
      <c r="U397" s="6"/>
      <c r="V397" s="6">
        <f t="shared" si="57"/>
        <v>-22153.35</v>
      </c>
      <c r="W397" s="6"/>
      <c r="X397" s="26"/>
    </row>
    <row r="398" spans="1:24">
      <c r="A398" s="2">
        <f t="shared" si="48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47"/>
        <v>-950752.57</v>
      </c>
      <c r="T398" s="5"/>
      <c r="U398" s="6"/>
      <c r="V398" s="6">
        <f t="shared" si="57"/>
        <v>-950752.57</v>
      </c>
      <c r="W398" s="6"/>
      <c r="X398" s="26"/>
    </row>
    <row r="399" spans="1:24">
      <c r="A399" s="2">
        <f t="shared" si="48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47"/>
        <v>0</v>
      </c>
      <c r="T399" s="5"/>
      <c r="U399" s="6"/>
      <c r="V399" s="6"/>
      <c r="W399" s="6"/>
      <c r="X399" s="26"/>
    </row>
    <row r="400" spans="1:24">
      <c r="A400" s="2">
        <f t="shared" si="48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ref="S400:S463" si="58">+M400</f>
        <v>-1308587.21</v>
      </c>
      <c r="T400" s="5"/>
      <c r="U400" s="6"/>
      <c r="V400" s="6"/>
      <c r="W400" s="6"/>
      <c r="X400" s="26">
        <f>+S400</f>
        <v>-1308587.21</v>
      </c>
    </row>
    <row r="401" spans="1:24">
      <c r="A401" s="2">
        <f t="shared" ref="A401:A464" si="5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58"/>
        <v>0</v>
      </c>
      <c r="T401" s="5"/>
      <c r="U401" s="6"/>
      <c r="V401" s="6"/>
      <c r="W401" s="6"/>
      <c r="X401" s="26">
        <f t="shared" ref="X401:X407" si="60">+S401</f>
        <v>0</v>
      </c>
    </row>
    <row r="402" spans="1:24">
      <c r="A402" s="2">
        <f t="shared" si="5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58"/>
        <v>-332.000000000196</v>
      </c>
      <c r="T402" s="5"/>
      <c r="U402" s="6"/>
      <c r="V402" s="6"/>
      <c r="W402" s="6"/>
      <c r="X402" s="26">
        <f t="shared" si="60"/>
        <v>-332.000000000196</v>
      </c>
    </row>
    <row r="403" spans="1:24">
      <c r="A403" s="2">
        <f t="shared" si="5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58"/>
        <v>0</v>
      </c>
      <c r="T403" s="5"/>
      <c r="U403" s="6"/>
      <c r="V403" s="6"/>
      <c r="W403" s="6"/>
      <c r="X403" s="26">
        <f t="shared" si="60"/>
        <v>0</v>
      </c>
    </row>
    <row r="404" spans="1:24">
      <c r="A404" s="2">
        <f t="shared" si="5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58"/>
        <v>-9351.35</v>
      </c>
      <c r="T404" s="5"/>
      <c r="U404" s="6"/>
      <c r="V404" s="6"/>
      <c r="W404" s="6"/>
      <c r="X404" s="26">
        <f t="shared" si="60"/>
        <v>-9351.35</v>
      </c>
    </row>
    <row r="405" spans="1:24">
      <c r="A405" s="2">
        <f t="shared" si="5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58"/>
        <v>0</v>
      </c>
      <c r="T405" s="5"/>
      <c r="U405" s="6"/>
      <c r="V405" s="6"/>
      <c r="W405" s="6"/>
      <c r="X405" s="26">
        <f t="shared" si="60"/>
        <v>0</v>
      </c>
    </row>
    <row r="406" spans="1:24">
      <c r="A406" s="2">
        <f t="shared" si="5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58"/>
        <v>0</v>
      </c>
      <c r="T406" s="5"/>
      <c r="U406" s="6"/>
      <c r="V406" s="6"/>
      <c r="W406" s="6"/>
      <c r="X406" s="26"/>
    </row>
    <row r="407" spans="1:24">
      <c r="A407" s="2">
        <f t="shared" si="5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58"/>
        <v>-140415.9</v>
      </c>
      <c r="T407" s="5"/>
      <c r="U407" s="6"/>
      <c r="V407" s="6"/>
      <c r="W407" s="6"/>
      <c r="X407" s="26">
        <f t="shared" si="60"/>
        <v>-140415.9</v>
      </c>
    </row>
    <row r="408" spans="1:24">
      <c r="A408" s="2">
        <f t="shared" si="59"/>
        <v>394</v>
      </c>
      <c r="B408" s="2"/>
      <c r="C408" s="2"/>
      <c r="D408" s="2"/>
      <c r="E408" s="50" t="s">
        <v>635</v>
      </c>
      <c r="F408" s="28">
        <f t="shared" ref="F408:R408" si="61">SUM(F400:F407)</f>
        <v>-1690801.4200000002</v>
      </c>
      <c r="G408" s="28">
        <f t="shared" si="61"/>
        <v>-2793425.97</v>
      </c>
      <c r="H408" s="28">
        <f t="shared" si="61"/>
        <v>-3104151.63</v>
      </c>
      <c r="I408" s="28">
        <f t="shared" si="61"/>
        <v>-2720311.4400000004</v>
      </c>
      <c r="J408" s="28">
        <f t="shared" si="61"/>
        <v>-1572156.0900000003</v>
      </c>
      <c r="K408" s="28">
        <f t="shared" si="61"/>
        <v>-1420988.77</v>
      </c>
      <c r="L408" s="28">
        <f t="shared" si="61"/>
        <v>-1190608.6800000002</v>
      </c>
      <c r="M408" s="28">
        <f t="shared" si="61"/>
        <v>-1458686.4600000002</v>
      </c>
      <c r="N408" s="28">
        <f t="shared" si="61"/>
        <v>-1203535.3</v>
      </c>
      <c r="O408" s="28">
        <f t="shared" si="61"/>
        <v>-1281677.2000000004</v>
      </c>
      <c r="P408" s="28">
        <f t="shared" si="61"/>
        <v>-1682425.7300000004</v>
      </c>
      <c r="Q408" s="28">
        <f t="shared" si="61"/>
        <v>-1626851.58</v>
      </c>
      <c r="R408" s="28">
        <f t="shared" si="61"/>
        <v>-2007577.1700000002</v>
      </c>
      <c r="S408" s="25">
        <f t="shared" si="58"/>
        <v>-1458686.4600000002</v>
      </c>
      <c r="T408" s="5"/>
      <c r="U408" s="6"/>
      <c r="V408" s="6"/>
      <c r="W408" s="6"/>
      <c r="X408" s="26"/>
    </row>
    <row r="409" spans="1:24">
      <c r="A409" s="2">
        <f t="shared" si="5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25">
        <f t="shared" si="58"/>
        <v>0</v>
      </c>
      <c r="T409" s="5"/>
      <c r="U409" s="6"/>
      <c r="V409" s="6"/>
      <c r="W409" s="6"/>
      <c r="X409" s="26"/>
    </row>
    <row r="410" spans="1:24">
      <c r="A410" s="2">
        <f t="shared" si="5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58"/>
        <v>-9667.42</v>
      </c>
      <c r="T410" s="5"/>
      <c r="U410" s="6"/>
      <c r="V410" s="6">
        <f>+S410</f>
        <v>-9667.42</v>
      </c>
      <c r="W410" s="6"/>
      <c r="X410" s="26"/>
    </row>
    <row r="411" spans="1:24">
      <c r="A411" s="2">
        <f t="shared" si="5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58"/>
        <v>-593.05999999999995</v>
      </c>
      <c r="T411" s="5"/>
      <c r="U411" s="6"/>
      <c r="V411" s="6">
        <f>+S411</f>
        <v>-593.05999999999995</v>
      </c>
      <c r="W411" s="6"/>
      <c r="X411" s="26"/>
    </row>
    <row r="412" spans="1:24">
      <c r="A412" s="2">
        <f t="shared" si="5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58"/>
        <v>-71907.649999999994</v>
      </c>
      <c r="T412" s="5"/>
      <c r="U412" s="6"/>
      <c r="V412" s="6">
        <f>+S412</f>
        <v>-71907.649999999994</v>
      </c>
      <c r="W412" s="6"/>
      <c r="X412" s="26"/>
    </row>
    <row r="413" spans="1:24">
      <c r="A413" s="2">
        <f t="shared" si="5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58"/>
        <v>-60236.74</v>
      </c>
      <c r="T413" s="5"/>
      <c r="U413" s="6"/>
      <c r="V413" s="6">
        <f>+S413</f>
        <v>-60236.74</v>
      </c>
      <c r="W413" s="6"/>
      <c r="X413" s="26"/>
    </row>
    <row r="414" spans="1:24">
      <c r="A414" s="2">
        <f t="shared" si="59"/>
        <v>400</v>
      </c>
      <c r="B414" s="2"/>
      <c r="C414" s="2"/>
      <c r="D414" s="2"/>
      <c r="E414" s="50" t="s">
        <v>643</v>
      </c>
      <c r="F414" s="28">
        <f t="shared" ref="F414:R414" si="62">SUM(F410:F413)</f>
        <v>-2.2737367544323201E-13</v>
      </c>
      <c r="G414" s="28">
        <f t="shared" si="62"/>
        <v>0</v>
      </c>
      <c r="H414" s="28">
        <f t="shared" si="62"/>
        <v>0</v>
      </c>
      <c r="I414" s="28">
        <f t="shared" si="62"/>
        <v>0</v>
      </c>
      <c r="J414" s="28">
        <f t="shared" si="62"/>
        <v>-614.49</v>
      </c>
      <c r="K414" s="28">
        <f t="shared" si="62"/>
        <v>0</v>
      </c>
      <c r="L414" s="28">
        <f t="shared" si="62"/>
        <v>-15863.33</v>
      </c>
      <c r="M414" s="28">
        <f t="shared" si="62"/>
        <v>-142404.87</v>
      </c>
      <c r="N414" s="28">
        <f t="shared" si="62"/>
        <v>-212875.15</v>
      </c>
      <c r="O414" s="28">
        <f t="shared" si="62"/>
        <v>-214592.15000000002</v>
      </c>
      <c r="P414" s="28">
        <f t="shared" si="62"/>
        <v>-442.86999999999819</v>
      </c>
      <c r="Q414" s="28">
        <f t="shared" si="62"/>
        <v>-2174.9299999999976</v>
      </c>
      <c r="R414" s="28">
        <f t="shared" si="62"/>
        <v>-1309.0499999999981</v>
      </c>
      <c r="S414" s="25">
        <f t="shared" si="58"/>
        <v>-142404.87</v>
      </c>
      <c r="T414" s="2"/>
      <c r="U414" s="4"/>
      <c r="V414" s="4"/>
      <c r="W414" s="4"/>
      <c r="X414" s="83"/>
    </row>
    <row r="415" spans="1:24">
      <c r="A415" s="2">
        <f t="shared" si="5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25">
        <f t="shared" si="58"/>
        <v>0</v>
      </c>
      <c r="T415" s="2"/>
      <c r="U415" s="4"/>
      <c r="V415" s="4"/>
      <c r="W415" s="4"/>
      <c r="X415" s="83"/>
    </row>
    <row r="416" spans="1:24">
      <c r="A416" s="2">
        <f t="shared" si="59"/>
        <v>402</v>
      </c>
      <c r="B416" s="2"/>
      <c r="C416" s="2"/>
      <c r="D416" s="2"/>
      <c r="E416" s="50" t="s">
        <v>644</v>
      </c>
      <c r="F416" s="28">
        <f t="shared" ref="F416:R416" si="63">SUM(F383:F398)+F408+F414</f>
        <v>-31459521.429999996</v>
      </c>
      <c r="G416" s="28">
        <f t="shared" si="63"/>
        <v>-27602827.529999994</v>
      </c>
      <c r="H416" s="28">
        <f t="shared" si="63"/>
        <v>-21733270.999999996</v>
      </c>
      <c r="I416" s="28">
        <f t="shared" si="63"/>
        <v>-20434359.57</v>
      </c>
      <c r="J416" s="28">
        <f t="shared" si="63"/>
        <v>-17870109.389999997</v>
      </c>
      <c r="K416" s="28">
        <f t="shared" si="63"/>
        <v>-17947259.619999997</v>
      </c>
      <c r="L416" s="28">
        <f t="shared" si="63"/>
        <v>-17318553.23</v>
      </c>
      <c r="M416" s="28">
        <f t="shared" si="63"/>
        <v>-21992960.800000004</v>
      </c>
      <c r="N416" s="28">
        <f t="shared" si="63"/>
        <v>-24394393.989999998</v>
      </c>
      <c r="O416" s="28">
        <f t="shared" si="63"/>
        <v>-22848267.510000002</v>
      </c>
      <c r="P416" s="28">
        <f t="shared" si="63"/>
        <v>-25618007.370000005</v>
      </c>
      <c r="Q416" s="28">
        <f t="shared" si="63"/>
        <v>-39787788.860000007</v>
      </c>
      <c r="R416" s="28">
        <f t="shared" si="63"/>
        <v>-68448004.469999999</v>
      </c>
      <c r="S416" s="25">
        <f t="shared" si="58"/>
        <v>-21992960.800000004</v>
      </c>
      <c r="T416" s="2"/>
      <c r="U416" s="4"/>
      <c r="V416" s="4"/>
      <c r="W416" s="4"/>
      <c r="X416" s="83"/>
    </row>
    <row r="417" spans="1:24">
      <c r="A417" s="2">
        <f t="shared" si="5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25">
        <f t="shared" si="58"/>
        <v>0</v>
      </c>
      <c r="T417" s="5"/>
      <c r="U417" s="6"/>
      <c r="V417" s="6"/>
      <c r="W417" s="6"/>
      <c r="X417" s="26"/>
    </row>
    <row r="418" spans="1:24">
      <c r="A418" s="2">
        <f t="shared" si="5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si="58"/>
        <v>0</v>
      </c>
      <c r="T418" s="5"/>
      <c r="U418" s="6"/>
      <c r="V418" s="6">
        <f t="shared" ref="V418:V439" si="64">+S418</f>
        <v>0</v>
      </c>
      <c r="W418" s="6"/>
      <c r="X418" s="26"/>
    </row>
    <row r="419" spans="1:24">
      <c r="A419" s="2">
        <f t="shared" si="5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58"/>
        <v>-2355704.71</v>
      </c>
      <c r="T419" s="5"/>
      <c r="U419" s="6"/>
      <c r="V419" s="6">
        <f t="shared" si="64"/>
        <v>-2355704.71</v>
      </c>
      <c r="W419" s="6"/>
      <c r="X419" s="26"/>
    </row>
    <row r="420" spans="1:24">
      <c r="A420" s="2">
        <f t="shared" si="5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58"/>
        <v>210922.85</v>
      </c>
      <c r="T420" s="5"/>
      <c r="U420" s="6"/>
      <c r="V420" s="6">
        <f t="shared" si="64"/>
        <v>210922.85</v>
      </c>
      <c r="W420" s="6"/>
      <c r="X420" s="26"/>
    </row>
    <row r="421" spans="1:24">
      <c r="A421" s="2">
        <f t="shared" si="5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58"/>
        <v>-104293.54</v>
      </c>
      <c r="T421" s="5"/>
      <c r="U421" s="6"/>
      <c r="V421" s="6">
        <f t="shared" si="64"/>
        <v>-104293.54</v>
      </c>
      <c r="W421" s="6"/>
      <c r="X421" s="26"/>
    </row>
    <row r="422" spans="1:24">
      <c r="A422" s="2">
        <f t="shared" si="5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58"/>
        <v>-75484.52</v>
      </c>
      <c r="T422" s="5"/>
      <c r="U422" s="6"/>
      <c r="V422" s="6">
        <f t="shared" si="64"/>
        <v>-75484.52</v>
      </c>
      <c r="W422" s="6"/>
      <c r="X422" s="26"/>
    </row>
    <row r="423" spans="1:24">
      <c r="A423" s="2">
        <f t="shared" si="5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58"/>
        <v>-439.42999999999898</v>
      </c>
      <c r="T423" s="5"/>
      <c r="U423" s="6"/>
      <c r="V423" s="6">
        <f t="shared" si="64"/>
        <v>-439.42999999999898</v>
      </c>
      <c r="W423" s="6"/>
      <c r="X423" s="26"/>
    </row>
    <row r="424" spans="1:24">
      <c r="A424" s="2">
        <f t="shared" si="5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58"/>
        <v>-1429.77</v>
      </c>
      <c r="T424" s="5"/>
      <c r="U424" s="6"/>
      <c r="V424" s="6">
        <f t="shared" si="64"/>
        <v>-1429.77</v>
      </c>
      <c r="W424" s="6"/>
      <c r="X424" s="26"/>
    </row>
    <row r="425" spans="1:24">
      <c r="A425" s="2">
        <f t="shared" si="5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58"/>
        <v>0</v>
      </c>
      <c r="T425" s="5"/>
      <c r="U425" s="6"/>
      <c r="V425" s="6">
        <f t="shared" si="64"/>
        <v>0</v>
      </c>
      <c r="W425" s="6"/>
      <c r="X425" s="26"/>
    </row>
    <row r="426" spans="1:24">
      <c r="A426" s="2">
        <f t="shared" si="5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58"/>
        <v>-1317.78</v>
      </c>
      <c r="T426" s="5"/>
      <c r="U426" s="6"/>
      <c r="V426" s="6">
        <f t="shared" si="64"/>
        <v>-1317.78</v>
      </c>
      <c r="W426" s="6"/>
      <c r="X426" s="26"/>
    </row>
    <row r="427" spans="1:24">
      <c r="A427" s="2">
        <f t="shared" si="5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58"/>
        <v>-5188.04</v>
      </c>
      <c r="T427" s="5"/>
      <c r="U427" s="6"/>
      <c r="V427" s="6">
        <f t="shared" si="64"/>
        <v>-5188.04</v>
      </c>
      <c r="W427" s="6"/>
      <c r="X427" s="26"/>
    </row>
    <row r="428" spans="1:24">
      <c r="A428" s="2">
        <f t="shared" si="5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58"/>
        <v>-22586.720000000001</v>
      </c>
      <c r="T428" s="5"/>
      <c r="U428" s="6"/>
      <c r="V428" s="6">
        <f t="shared" si="64"/>
        <v>-22586.720000000001</v>
      </c>
      <c r="W428" s="6"/>
      <c r="X428" s="26"/>
    </row>
    <row r="429" spans="1:24">
      <c r="A429" s="2">
        <f t="shared" si="5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58"/>
        <v>-18943.650000000001</v>
      </c>
      <c r="T429" s="5"/>
      <c r="U429" s="6"/>
      <c r="V429" s="6">
        <f t="shared" si="64"/>
        <v>-18943.650000000001</v>
      </c>
      <c r="W429" s="6"/>
      <c r="X429" s="26"/>
    </row>
    <row r="430" spans="1:24">
      <c r="A430" s="2">
        <f t="shared" si="5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58"/>
        <v>-13.6</v>
      </c>
      <c r="T430" s="5"/>
      <c r="U430" s="6"/>
      <c r="V430" s="6">
        <f t="shared" si="64"/>
        <v>-13.6</v>
      </c>
      <c r="W430" s="6"/>
      <c r="X430" s="26"/>
    </row>
    <row r="431" spans="1:24">
      <c r="A431" s="2">
        <f t="shared" si="5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58"/>
        <v>-140320</v>
      </c>
      <c r="T431" s="5"/>
      <c r="U431" s="6"/>
      <c r="V431" s="6">
        <f t="shared" si="64"/>
        <v>-140320</v>
      </c>
      <c r="W431" s="6"/>
      <c r="X431" s="26"/>
    </row>
    <row r="432" spans="1:24">
      <c r="A432" s="2">
        <f t="shared" si="5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58"/>
        <v>-129657.86</v>
      </c>
      <c r="T432" s="5"/>
      <c r="U432" s="6"/>
      <c r="V432" s="6">
        <f t="shared" si="64"/>
        <v>-129657.86</v>
      </c>
      <c r="W432" s="6"/>
      <c r="X432" s="26"/>
    </row>
    <row r="433" spans="1:24">
      <c r="A433" s="2">
        <f t="shared" si="5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58"/>
        <v>-3045275.13</v>
      </c>
      <c r="T433" s="5"/>
      <c r="U433" s="6"/>
      <c r="V433" s="6">
        <f t="shared" si="64"/>
        <v>-3045275.13</v>
      </c>
      <c r="W433" s="6"/>
      <c r="X433" s="26"/>
    </row>
    <row r="434" spans="1:24">
      <c r="A434" s="2">
        <f t="shared" si="5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58"/>
        <v>-8026.73</v>
      </c>
      <c r="T434" s="5"/>
      <c r="U434" s="6"/>
      <c r="V434" s="6">
        <f t="shared" si="64"/>
        <v>-8026.73</v>
      </c>
      <c r="W434" s="6"/>
      <c r="X434" s="26"/>
    </row>
    <row r="435" spans="1:24">
      <c r="A435" s="2">
        <f t="shared" si="5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58"/>
        <v>-410296.32000000001</v>
      </c>
      <c r="T435" s="5"/>
      <c r="U435" s="6"/>
      <c r="V435" s="6">
        <f t="shared" si="64"/>
        <v>-410296.32000000001</v>
      </c>
      <c r="W435" s="6"/>
      <c r="X435" s="26"/>
    </row>
    <row r="436" spans="1:24">
      <c r="A436" s="2">
        <f t="shared" si="5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58"/>
        <v>-2168.2199999999998</v>
      </c>
      <c r="T436" s="2"/>
      <c r="U436" s="4"/>
      <c r="V436" s="6">
        <f t="shared" si="64"/>
        <v>-2168.2199999999998</v>
      </c>
      <c r="W436" s="4"/>
      <c r="X436" s="83"/>
    </row>
    <row r="437" spans="1:24">
      <c r="A437" s="2">
        <f t="shared" si="5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58"/>
        <v>-259.62</v>
      </c>
      <c r="T437" s="2"/>
      <c r="U437" s="4"/>
      <c r="V437" s="6">
        <f t="shared" si="64"/>
        <v>-259.62</v>
      </c>
      <c r="W437" s="4"/>
      <c r="X437" s="83"/>
    </row>
    <row r="438" spans="1:24">
      <c r="A438" s="2">
        <f t="shared" si="5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58"/>
        <v>-314158.63</v>
      </c>
      <c r="T438" s="2"/>
      <c r="U438" s="4"/>
      <c r="V438" s="6">
        <f t="shared" si="64"/>
        <v>-314158.63</v>
      </c>
      <c r="W438" s="4"/>
      <c r="X438" s="83"/>
    </row>
    <row r="439" spans="1:24">
      <c r="A439" s="2">
        <f t="shared" si="5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58"/>
        <v>-571460.75</v>
      </c>
      <c r="T439" s="5"/>
      <c r="U439" s="6"/>
      <c r="V439" s="6">
        <f t="shared" si="64"/>
        <v>-571460.75</v>
      </c>
      <c r="W439" s="6"/>
      <c r="X439" s="26"/>
    </row>
    <row r="440" spans="1:24">
      <c r="A440" s="2">
        <f t="shared" si="5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58"/>
        <v>0</v>
      </c>
      <c r="T440" s="5"/>
      <c r="U440" s="6"/>
      <c r="W440" s="6">
        <f>+S440</f>
        <v>0</v>
      </c>
      <c r="X440" s="26"/>
    </row>
    <row r="441" spans="1:24">
      <c r="A441" s="2">
        <f t="shared" si="5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58"/>
        <v>-215758.64</v>
      </c>
      <c r="T441" s="5"/>
      <c r="U441" s="6"/>
      <c r="W441" s="6"/>
      <c r="X441" s="6">
        <f>+S441</f>
        <v>-215758.64</v>
      </c>
    </row>
    <row r="442" spans="1:24">
      <c r="A442" s="2">
        <f t="shared" si="5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58"/>
        <v>-669259.64</v>
      </c>
      <c r="T442" s="5"/>
      <c r="U442" s="6"/>
      <c r="W442" s="6"/>
      <c r="X442" s="6">
        <f>+S442</f>
        <v>-669259.64</v>
      </c>
    </row>
    <row r="443" spans="1:24">
      <c r="A443" s="2">
        <f t="shared" si="5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58"/>
        <v>-498666.67</v>
      </c>
      <c r="T443" s="5"/>
      <c r="U443" s="6"/>
      <c r="V443" s="6">
        <f t="shared" ref="V443:V478" si="65">+S443</f>
        <v>-498666.67</v>
      </c>
      <c r="W443" s="6"/>
      <c r="X443" s="26"/>
    </row>
    <row r="444" spans="1:24">
      <c r="A444" s="2">
        <f t="shared" si="5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58"/>
        <v>-354900</v>
      </c>
      <c r="T444" s="5"/>
      <c r="U444" s="6"/>
      <c r="V444" s="6">
        <f t="shared" si="65"/>
        <v>-354900</v>
      </c>
      <c r="W444" s="6"/>
      <c r="X444" s="26"/>
    </row>
    <row r="445" spans="1:24">
      <c r="A445" s="2">
        <f t="shared" si="5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58"/>
        <v>-320263.14</v>
      </c>
      <c r="T445" s="5"/>
      <c r="U445" s="6"/>
      <c r="V445" s="6">
        <f t="shared" si="65"/>
        <v>-320263.14</v>
      </c>
      <c r="W445" s="6"/>
      <c r="X445" s="26"/>
    </row>
    <row r="446" spans="1:24">
      <c r="A446" s="2">
        <f t="shared" si="5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58"/>
        <v>-325625</v>
      </c>
      <c r="T446" s="5"/>
      <c r="U446" s="6"/>
      <c r="V446" s="6">
        <f t="shared" si="65"/>
        <v>-325625</v>
      </c>
      <c r="W446" s="6"/>
      <c r="X446" s="26"/>
    </row>
    <row r="447" spans="1:24">
      <c r="A447" s="2">
        <f t="shared" si="5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58"/>
        <v>-965000</v>
      </c>
      <c r="T447" s="5"/>
      <c r="U447" s="6"/>
      <c r="V447" s="6">
        <f t="shared" si="65"/>
        <v>-965000</v>
      </c>
      <c r="W447" s="6"/>
      <c r="X447" s="26"/>
    </row>
    <row r="448" spans="1:24">
      <c r="A448" s="2">
        <f t="shared" si="5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58"/>
        <v>-428125</v>
      </c>
      <c r="T448" s="5"/>
      <c r="U448" s="6"/>
      <c r="V448" s="6">
        <f t="shared" si="65"/>
        <v>-428125</v>
      </c>
      <c r="W448" s="6"/>
      <c r="X448" s="26"/>
    </row>
    <row r="449" spans="1:24">
      <c r="A449" s="2">
        <f t="shared" si="5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58"/>
        <v>-454166.66</v>
      </c>
      <c r="T449" s="5"/>
      <c r="U449" s="6"/>
      <c r="V449" s="6">
        <f t="shared" si="65"/>
        <v>-454166.66</v>
      </c>
      <c r="W449" s="6"/>
      <c r="X449" s="26"/>
    </row>
    <row r="450" spans="1:24">
      <c r="A450" s="2">
        <f t="shared" si="5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58"/>
        <v>-85208.34</v>
      </c>
      <c r="T450" s="5"/>
      <c r="U450" s="6"/>
      <c r="V450" s="6">
        <f t="shared" si="65"/>
        <v>-85208.34</v>
      </c>
      <c r="W450" s="6"/>
      <c r="X450" s="26"/>
    </row>
    <row r="451" spans="1:24">
      <c r="A451" s="2">
        <f t="shared" si="5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58"/>
        <v>-88333.34</v>
      </c>
      <c r="T451" s="5"/>
      <c r="U451" s="6"/>
      <c r="V451" s="6">
        <f t="shared" si="65"/>
        <v>-88333.34</v>
      </c>
      <c r="W451" s="6"/>
      <c r="X451" s="26"/>
    </row>
    <row r="452" spans="1:24">
      <c r="A452" s="2">
        <f t="shared" si="5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58"/>
        <v>2.91038304567337E-11</v>
      </c>
      <c r="T452" s="5"/>
      <c r="U452" s="6"/>
      <c r="V452" s="6">
        <f t="shared" si="65"/>
        <v>2.91038304567337E-11</v>
      </c>
      <c r="W452" s="6"/>
      <c r="X452" s="26"/>
    </row>
    <row r="453" spans="1:24">
      <c r="A453" s="2">
        <f t="shared" si="5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58"/>
        <v>2.91038304567337E-11</v>
      </c>
      <c r="T453" s="5"/>
      <c r="U453" s="6"/>
      <c r="V453" s="6">
        <f t="shared" si="65"/>
        <v>2.91038304567337E-11</v>
      </c>
      <c r="W453" s="6"/>
      <c r="X453" s="26"/>
    </row>
    <row r="454" spans="1:24">
      <c r="A454" s="2">
        <f t="shared" si="5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58"/>
        <v>-8333.3799999999992</v>
      </c>
      <c r="T454" s="5"/>
      <c r="U454" s="6"/>
      <c r="V454" s="6">
        <f t="shared" si="65"/>
        <v>-8333.3799999999992</v>
      </c>
      <c r="W454" s="6"/>
      <c r="X454" s="26"/>
    </row>
    <row r="455" spans="1:24">
      <c r="A455" s="2">
        <f t="shared" si="5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58"/>
        <v>-24613.01</v>
      </c>
      <c r="T455" s="5"/>
      <c r="U455" s="6"/>
      <c r="V455" s="6">
        <f t="shared" si="65"/>
        <v>-24613.01</v>
      </c>
      <c r="W455" s="6"/>
      <c r="X455" s="26"/>
    </row>
    <row r="456" spans="1:24">
      <c r="A456" s="2">
        <f t="shared" si="5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58"/>
        <v>-626453.24</v>
      </c>
      <c r="T456" s="5"/>
      <c r="U456" s="6"/>
      <c r="V456" s="6">
        <f t="shared" si="65"/>
        <v>-626453.24</v>
      </c>
      <c r="W456" s="6"/>
      <c r="X456" s="26"/>
    </row>
    <row r="457" spans="1:24">
      <c r="A457" s="2">
        <f t="shared" si="5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58"/>
        <v>-757989.65</v>
      </c>
      <c r="T457" s="5"/>
      <c r="U457" s="6"/>
      <c r="V457" s="6">
        <f t="shared" si="65"/>
        <v>-757989.65</v>
      </c>
      <c r="W457" s="6"/>
      <c r="X457" s="26"/>
    </row>
    <row r="458" spans="1:24">
      <c r="A458" s="2">
        <f t="shared" si="5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58"/>
        <v>-4572227.87</v>
      </c>
      <c r="T458" s="5"/>
      <c r="U458" s="6"/>
      <c r="V458" s="6">
        <f t="shared" si="65"/>
        <v>-4572227.87</v>
      </c>
      <c r="W458" s="6"/>
      <c r="X458" s="26"/>
    </row>
    <row r="459" spans="1:24">
      <c r="A459" s="2">
        <f t="shared" si="5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58"/>
        <v>-38903.629999999997</v>
      </c>
      <c r="T459" s="5"/>
      <c r="U459" s="6"/>
      <c r="V459" s="6">
        <f t="shared" si="65"/>
        <v>-38903.629999999997</v>
      </c>
      <c r="W459" s="6"/>
      <c r="X459" s="26"/>
    </row>
    <row r="460" spans="1:24">
      <c r="A460" s="2">
        <f t="shared" si="5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58"/>
        <v>-580796</v>
      </c>
      <c r="T460" s="5"/>
      <c r="U460" s="6"/>
      <c r="V460" s="6">
        <f t="shared" si="65"/>
        <v>-580796</v>
      </c>
      <c r="W460" s="6"/>
      <c r="X460" s="26"/>
    </row>
    <row r="461" spans="1:24">
      <c r="A461" s="2">
        <f t="shared" si="5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58"/>
        <v>0</v>
      </c>
      <c r="T461" s="5"/>
      <c r="U461" s="6"/>
      <c r="V461" s="6">
        <f t="shared" si="65"/>
        <v>0</v>
      </c>
      <c r="W461" s="6"/>
      <c r="X461" s="26"/>
    </row>
    <row r="462" spans="1:24">
      <c r="A462" s="2">
        <f t="shared" si="5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58"/>
        <v>-2078691.53</v>
      </c>
      <c r="T462" s="5"/>
      <c r="U462" s="6"/>
      <c r="V462" s="6">
        <f t="shared" si="65"/>
        <v>-2078691.53</v>
      </c>
      <c r="W462" s="6"/>
      <c r="X462" s="26"/>
    </row>
    <row r="463" spans="1:24">
      <c r="A463" s="2">
        <f t="shared" si="5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58"/>
        <v>-27648.45</v>
      </c>
      <c r="T463" s="5"/>
      <c r="U463" s="6"/>
      <c r="V463" s="6">
        <f t="shared" si="65"/>
        <v>-27648.45</v>
      </c>
      <c r="W463" s="6"/>
      <c r="X463" s="26"/>
    </row>
    <row r="464" spans="1:24">
      <c r="A464" s="2">
        <f t="shared" si="5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ref="S464:S527" si="66">+M464</f>
        <v>-88320.65</v>
      </c>
      <c r="T464" s="5"/>
      <c r="U464" s="6"/>
      <c r="V464" s="6">
        <f t="shared" si="65"/>
        <v>-88320.65</v>
      </c>
      <c r="W464" s="6"/>
      <c r="X464" s="26"/>
    </row>
    <row r="465" spans="1:24">
      <c r="A465" s="2">
        <f t="shared" ref="A465:A528" si="6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66"/>
        <v>-69890</v>
      </c>
      <c r="T465" s="5"/>
      <c r="U465" s="6"/>
      <c r="V465" s="6">
        <f t="shared" si="65"/>
        <v>-69890</v>
      </c>
      <c r="W465" s="6"/>
      <c r="X465" s="26"/>
    </row>
    <row r="466" spans="1:24">
      <c r="A466" s="2">
        <f t="shared" si="6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66"/>
        <v>-554114.22</v>
      </c>
      <c r="T466" s="5"/>
      <c r="U466" s="6"/>
      <c r="V466" s="6">
        <f t="shared" si="65"/>
        <v>-554114.22</v>
      </c>
      <c r="W466" s="6"/>
      <c r="X466" s="26"/>
    </row>
    <row r="467" spans="1:24">
      <c r="A467" s="2">
        <f t="shared" si="6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66"/>
        <v>-40244.720000000001</v>
      </c>
      <c r="T467" s="5"/>
      <c r="U467" s="6"/>
      <c r="V467" s="6">
        <f t="shared" si="65"/>
        <v>-40244.720000000001</v>
      </c>
      <c r="W467" s="6"/>
      <c r="X467" s="26"/>
    </row>
    <row r="468" spans="1:24">
      <c r="A468" s="2">
        <f t="shared" si="6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66"/>
        <v>465018.63</v>
      </c>
      <c r="T468" s="5"/>
      <c r="U468" s="6"/>
      <c r="V468" s="6">
        <f t="shared" si="65"/>
        <v>465018.63</v>
      </c>
      <c r="W468" s="6"/>
      <c r="X468" s="26"/>
    </row>
    <row r="469" spans="1:24">
      <c r="A469" s="2">
        <f t="shared" si="6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66"/>
        <v>-469403.86</v>
      </c>
      <c r="T469" s="5"/>
      <c r="U469" s="6"/>
      <c r="V469" s="6">
        <f t="shared" si="65"/>
        <v>-469403.86</v>
      </c>
      <c r="W469" s="6"/>
      <c r="X469" s="26"/>
    </row>
    <row r="470" spans="1:24">
      <c r="A470" s="2">
        <f t="shared" si="6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66"/>
        <v>-30804.94</v>
      </c>
      <c r="T470" s="5"/>
      <c r="U470" s="6"/>
      <c r="V470" s="6">
        <f t="shared" si="65"/>
        <v>-30804.94</v>
      </c>
      <c r="W470" s="6"/>
      <c r="X470" s="26"/>
    </row>
    <row r="471" spans="1:24">
      <c r="A471" s="2">
        <f t="shared" si="6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66"/>
        <v>-1218225.3899999999</v>
      </c>
      <c r="T471" s="5"/>
      <c r="U471" s="6"/>
      <c r="V471" s="6">
        <f t="shared" si="65"/>
        <v>-1218225.3899999999</v>
      </c>
      <c r="W471" s="6"/>
      <c r="X471" s="26"/>
    </row>
    <row r="472" spans="1:24">
      <c r="A472" s="2">
        <f t="shared" si="6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66"/>
        <v>0</v>
      </c>
      <c r="T472" s="5"/>
      <c r="U472" s="6"/>
      <c r="V472" s="6">
        <f t="shared" si="65"/>
        <v>0</v>
      </c>
      <c r="W472" s="6"/>
      <c r="X472" s="26"/>
    </row>
    <row r="473" spans="1:24">
      <c r="A473" s="2">
        <f t="shared" si="6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66"/>
        <v>-379517.67</v>
      </c>
      <c r="T473" s="5"/>
      <c r="U473" s="6"/>
      <c r="V473" s="6">
        <f t="shared" si="65"/>
        <v>-379517.67</v>
      </c>
      <c r="W473" s="6"/>
      <c r="X473" s="26"/>
    </row>
    <row r="474" spans="1:24">
      <c r="A474" s="2">
        <f t="shared" si="6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66"/>
        <v>0</v>
      </c>
      <c r="T474" s="5"/>
      <c r="U474" s="6"/>
      <c r="V474" s="6">
        <f t="shared" si="65"/>
        <v>0</v>
      </c>
      <c r="W474" s="6"/>
      <c r="X474" s="26"/>
    </row>
    <row r="475" spans="1:24">
      <c r="A475" s="2">
        <f t="shared" si="6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66"/>
        <v>0</v>
      </c>
      <c r="T475" s="5"/>
      <c r="U475" s="6"/>
      <c r="V475" s="6">
        <f t="shared" si="65"/>
        <v>0</v>
      </c>
      <c r="W475" s="6"/>
      <c r="X475" s="26"/>
    </row>
    <row r="476" spans="1:24">
      <c r="A476" s="2">
        <f t="shared" si="6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66"/>
        <v>-24135</v>
      </c>
      <c r="T476" s="5"/>
      <c r="U476" s="6"/>
      <c r="V476" s="6">
        <f t="shared" si="65"/>
        <v>-24135</v>
      </c>
      <c r="W476" s="6"/>
      <c r="X476" s="26"/>
    </row>
    <row r="477" spans="1:24">
      <c r="A477" s="2">
        <f t="shared" si="6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66"/>
        <v>-1060867.32</v>
      </c>
      <c r="T477" s="5"/>
      <c r="U477" s="6"/>
      <c r="V477" s="6">
        <f t="shared" si="65"/>
        <v>-1060867.32</v>
      </c>
      <c r="W477" s="6"/>
      <c r="X477" s="26"/>
    </row>
    <row r="478" spans="1:24">
      <c r="A478" s="2">
        <f t="shared" si="6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66"/>
        <v>-2823417.12</v>
      </c>
      <c r="T478" s="5"/>
      <c r="U478" s="6"/>
      <c r="V478" s="6">
        <f t="shared" si="65"/>
        <v>-2823417.12</v>
      </c>
      <c r="W478" s="6"/>
      <c r="X478" s="26"/>
    </row>
    <row r="479" spans="1:24">
      <c r="A479" s="2">
        <f t="shared" si="6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66"/>
        <v>-169673.67</v>
      </c>
      <c r="T479" s="5"/>
      <c r="U479" s="6"/>
      <c r="W479" s="6"/>
      <c r="X479" s="6">
        <f>+S479</f>
        <v>-169673.67</v>
      </c>
    </row>
    <row r="480" spans="1:24">
      <c r="A480" s="2">
        <f t="shared" si="6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66"/>
        <v>-2742326.01</v>
      </c>
      <c r="T480" s="2"/>
      <c r="U480" s="4"/>
      <c r="V480" s="4"/>
      <c r="W480" s="4"/>
      <c r="X480" s="83">
        <f>+S480</f>
        <v>-2742326.01</v>
      </c>
    </row>
    <row r="481" spans="1:24">
      <c r="A481" s="2">
        <f t="shared" si="6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66"/>
        <v>0</v>
      </c>
      <c r="T481" s="2"/>
      <c r="U481" s="4"/>
      <c r="V481" s="4"/>
      <c r="W481" s="4"/>
      <c r="X481" s="83">
        <f t="shared" ref="X481:X493" si="68">+S481</f>
        <v>0</v>
      </c>
    </row>
    <row r="482" spans="1:24">
      <c r="A482" s="2">
        <f t="shared" si="6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66"/>
        <v>37913.369999999901</v>
      </c>
      <c r="T482" s="2"/>
      <c r="U482" s="4"/>
      <c r="V482" s="4"/>
      <c r="W482" s="4"/>
      <c r="X482" s="83">
        <f t="shared" si="68"/>
        <v>37913.369999999901</v>
      </c>
    </row>
    <row r="483" spans="1:24">
      <c r="A483" s="2">
        <f t="shared" si="6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66"/>
        <v>137527.70000000001</v>
      </c>
      <c r="T483" s="2"/>
      <c r="U483" s="4"/>
      <c r="V483" s="4"/>
      <c r="W483" s="4"/>
      <c r="X483" s="83">
        <f t="shared" si="68"/>
        <v>137527.70000000001</v>
      </c>
    </row>
    <row r="484" spans="1:24">
      <c r="A484" s="2">
        <f t="shared" si="6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66"/>
        <v>0</v>
      </c>
      <c r="T484" s="2"/>
      <c r="U484" s="4"/>
      <c r="V484" s="4"/>
      <c r="W484" s="4"/>
      <c r="X484" s="83">
        <f t="shared" si="68"/>
        <v>0</v>
      </c>
    </row>
    <row r="485" spans="1:24">
      <c r="A485" s="2">
        <f t="shared" si="6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66"/>
        <v>-2804968.14</v>
      </c>
      <c r="T485" s="2"/>
      <c r="U485" s="4"/>
      <c r="V485" s="4"/>
      <c r="W485" s="4"/>
      <c r="X485" s="83">
        <f t="shared" si="68"/>
        <v>-2804968.14</v>
      </c>
    </row>
    <row r="486" spans="1:24">
      <c r="A486" s="2">
        <f t="shared" si="6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66"/>
        <v>-1760637.68</v>
      </c>
      <c r="T486" s="2"/>
      <c r="U486" s="4"/>
      <c r="V486" s="4"/>
      <c r="W486" s="4"/>
      <c r="X486" s="83">
        <f t="shared" si="68"/>
        <v>-1760637.68</v>
      </c>
    </row>
    <row r="487" spans="1:24">
      <c r="A487" s="2">
        <f t="shared" si="6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66"/>
        <v>3004583.93</v>
      </c>
      <c r="T487" s="2"/>
      <c r="U487" s="4"/>
      <c r="V487" s="4"/>
      <c r="W487" s="4"/>
      <c r="X487" s="83">
        <f t="shared" si="68"/>
        <v>3004583.93</v>
      </c>
    </row>
    <row r="488" spans="1:24">
      <c r="A488" s="2">
        <f t="shared" si="6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66"/>
        <v>0</v>
      </c>
      <c r="T488" s="2"/>
      <c r="U488" s="4"/>
      <c r="V488" s="4"/>
      <c r="W488" s="4"/>
      <c r="X488" s="83">
        <f t="shared" si="68"/>
        <v>0</v>
      </c>
    </row>
    <row r="489" spans="1:24">
      <c r="A489" s="2">
        <f t="shared" si="6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66"/>
        <v>2184801.2599999998</v>
      </c>
      <c r="T489" s="2"/>
      <c r="U489" s="4"/>
      <c r="V489" s="4"/>
      <c r="W489" s="4"/>
      <c r="X489" s="83">
        <f t="shared" si="68"/>
        <v>2184801.2599999998</v>
      </c>
    </row>
    <row r="490" spans="1:24">
      <c r="A490" s="2">
        <f t="shared" si="6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66"/>
        <v>-623779.37</v>
      </c>
      <c r="T490" s="2"/>
      <c r="U490" s="4"/>
      <c r="V490" s="4"/>
      <c r="W490" s="4"/>
      <c r="X490" s="83">
        <f t="shared" si="68"/>
        <v>-623779.37</v>
      </c>
    </row>
    <row r="491" spans="1:24">
      <c r="A491" s="2">
        <f t="shared" si="6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66"/>
        <v>0</v>
      </c>
      <c r="T491" s="5"/>
      <c r="U491" s="6"/>
      <c r="V491" s="6"/>
      <c r="W491" s="6"/>
      <c r="X491" s="83">
        <f t="shared" si="68"/>
        <v>0</v>
      </c>
    </row>
    <row r="492" spans="1:24">
      <c r="A492" s="2">
        <f t="shared" si="6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66"/>
        <v>0</v>
      </c>
      <c r="T492" s="5"/>
      <c r="U492" s="6"/>
      <c r="V492" s="6"/>
      <c r="W492" s="6"/>
      <c r="X492" s="83">
        <f t="shared" si="68"/>
        <v>0</v>
      </c>
    </row>
    <row r="493" spans="1:24">
      <c r="A493" s="2">
        <f t="shared" si="6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66"/>
        <v>0</v>
      </c>
      <c r="T493" s="5"/>
      <c r="U493" s="6"/>
      <c r="V493" s="6"/>
      <c r="W493" s="6"/>
      <c r="X493" s="83">
        <f t="shared" si="68"/>
        <v>0</v>
      </c>
    </row>
    <row r="494" spans="1:24">
      <c r="A494" s="2">
        <f t="shared" si="6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R494" si="69">SUM(G419:G493)</f>
        <v>-29916427.679999996</v>
      </c>
      <c r="H494" s="28">
        <f t="shared" si="69"/>
        <v>-31050749.560000002</v>
      </c>
      <c r="I494" s="28">
        <f t="shared" si="69"/>
        <v>-32926628.370000012</v>
      </c>
      <c r="J494" s="28">
        <f t="shared" si="69"/>
        <v>-26026564.849999998</v>
      </c>
      <c r="K494" s="28">
        <f t="shared" si="69"/>
        <v>-29297527.000000007</v>
      </c>
      <c r="L494" s="28">
        <f t="shared" si="69"/>
        <v>-32497909.800000001</v>
      </c>
      <c r="M494" s="28">
        <f t="shared" si="69"/>
        <v>-29147546.230000008</v>
      </c>
      <c r="N494" s="28">
        <f t="shared" si="69"/>
        <v>-26761465.989999995</v>
      </c>
      <c r="O494" s="28">
        <f t="shared" si="69"/>
        <v>-27148964.500000011</v>
      </c>
      <c r="P494" s="28">
        <f t="shared" si="69"/>
        <v>-28096571.479999993</v>
      </c>
      <c r="Q494" s="28">
        <f t="shared" si="69"/>
        <v>-33838947.650000006</v>
      </c>
      <c r="R494" s="28">
        <f t="shared" si="69"/>
        <v>-32063005.899999995</v>
      </c>
      <c r="S494" s="25">
        <f t="shared" si="66"/>
        <v>-29147546.230000008</v>
      </c>
      <c r="T494" s="2"/>
      <c r="U494" s="4"/>
      <c r="V494" s="4"/>
      <c r="W494" s="4"/>
      <c r="X494" s="83"/>
    </row>
    <row r="495" spans="1:24">
      <c r="A495" s="2">
        <f t="shared" si="6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25">
        <f t="shared" si="66"/>
        <v>0</v>
      </c>
      <c r="T495" s="5"/>
      <c r="U495" s="6"/>
      <c r="V495" s="6"/>
      <c r="W495" s="6"/>
      <c r="X495" s="26"/>
    </row>
    <row r="496" spans="1:24">
      <c r="A496" s="2">
        <f t="shared" si="6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66"/>
        <v>-11736163.92</v>
      </c>
      <c r="T496" s="5"/>
      <c r="U496" s="6"/>
      <c r="V496" s="6">
        <f t="shared" ref="V496:V501" si="70">+S496</f>
        <v>-11736163.92</v>
      </c>
      <c r="W496" s="6"/>
      <c r="X496" s="26"/>
    </row>
    <row r="497" spans="1:24">
      <c r="A497" s="2">
        <f t="shared" si="6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66"/>
        <v>-466500</v>
      </c>
      <c r="T497" s="5"/>
      <c r="U497" s="6"/>
      <c r="V497" s="6">
        <f t="shared" si="70"/>
        <v>-466500</v>
      </c>
      <c r="W497" s="6"/>
      <c r="X497" s="26"/>
    </row>
    <row r="498" spans="1:24">
      <c r="A498" s="2">
        <f t="shared" si="6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66"/>
        <v>-1553616.16</v>
      </c>
      <c r="T498" s="5"/>
      <c r="U498" s="6"/>
      <c r="V498" s="6">
        <f t="shared" si="70"/>
        <v>-1553616.16</v>
      </c>
      <c r="W498" s="6"/>
      <c r="X498" s="26"/>
    </row>
    <row r="499" spans="1:24">
      <c r="A499" s="2">
        <f t="shared" si="6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66"/>
        <v>-8378926.6299999999</v>
      </c>
      <c r="T499" s="5"/>
      <c r="U499" s="6"/>
      <c r="V499" s="6">
        <f t="shared" si="70"/>
        <v>-8378926.6299999999</v>
      </c>
      <c r="W499" s="6"/>
      <c r="X499" s="26"/>
    </row>
    <row r="500" spans="1:24">
      <c r="A500" s="2">
        <f t="shared" si="6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66"/>
        <v>-94311.08</v>
      </c>
      <c r="T500" s="5"/>
      <c r="U500" s="6"/>
      <c r="V500" s="6">
        <f t="shared" si="70"/>
        <v>-94311.08</v>
      </c>
      <c r="W500" s="6"/>
      <c r="X500" s="26"/>
    </row>
    <row r="501" spans="1:24">
      <c r="A501" s="2">
        <f t="shared" si="6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66"/>
        <v>-343412</v>
      </c>
      <c r="T501" s="5"/>
      <c r="U501" s="6"/>
      <c r="V501" s="6">
        <f t="shared" si="70"/>
        <v>-343412</v>
      </c>
      <c r="W501" s="6"/>
      <c r="X501" s="26"/>
    </row>
    <row r="502" spans="1:24">
      <c r="A502" s="2">
        <f t="shared" si="6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66"/>
        <v>-63198489.299999997</v>
      </c>
      <c r="T502" s="5"/>
      <c r="U502" s="6"/>
      <c r="V502" s="6"/>
      <c r="W502" s="6"/>
      <c r="X502" s="26">
        <f>+S502</f>
        <v>-63198489.299999997</v>
      </c>
    </row>
    <row r="503" spans="1:24">
      <c r="A503" s="2">
        <f t="shared" si="6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66"/>
        <v>0</v>
      </c>
      <c r="T503" s="5"/>
      <c r="U503" s="6"/>
      <c r="V503" s="6"/>
      <c r="W503" s="6"/>
      <c r="X503" s="26"/>
    </row>
    <row r="504" spans="1:24">
      <c r="A504" s="2">
        <f t="shared" si="6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66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6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66"/>
        <v>-55167.110000000102</v>
      </c>
      <c r="T505" s="5"/>
      <c r="U505" s="6"/>
      <c r="V505" s="6"/>
      <c r="W505" s="6"/>
      <c r="X505" s="26">
        <f>+S505</f>
        <v>-55167.110000000102</v>
      </c>
    </row>
    <row r="506" spans="1:24">
      <c r="A506" s="2">
        <f t="shared" si="6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66"/>
        <v>2611.7800000000002</v>
      </c>
      <c r="T506" s="5"/>
      <c r="U506" s="6"/>
      <c r="V506" s="6"/>
      <c r="W506" s="6"/>
      <c r="X506" s="26">
        <f>+S506</f>
        <v>2611.7800000000002</v>
      </c>
    </row>
    <row r="507" spans="1:24">
      <c r="A507" s="2">
        <f t="shared" si="6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66"/>
        <v>99992.08</v>
      </c>
      <c r="T507" s="5"/>
      <c r="U507" s="6"/>
      <c r="V507" s="6"/>
      <c r="W507" s="6"/>
      <c r="X507" s="26">
        <f>+S507</f>
        <v>99992.08</v>
      </c>
    </row>
    <row r="508" spans="1:24">
      <c r="A508" s="2">
        <f t="shared" si="6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66"/>
        <v>-1080347.08</v>
      </c>
      <c r="T508" s="5"/>
      <c r="U508" s="6"/>
      <c r="V508" s="6"/>
      <c r="W508" s="6"/>
      <c r="X508" s="26">
        <f>+S508</f>
        <v>-1080347.08</v>
      </c>
    </row>
    <row r="509" spans="1:24">
      <c r="A509" s="2">
        <f t="shared" si="6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66"/>
        <v>-1030.43</v>
      </c>
      <c r="T509" s="5"/>
      <c r="U509" s="6"/>
      <c r="V509" s="6">
        <f>+S509</f>
        <v>-1030.43</v>
      </c>
      <c r="W509" s="6"/>
      <c r="X509" s="26"/>
    </row>
    <row r="510" spans="1:24">
      <c r="A510" s="2">
        <f t="shared" si="6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66"/>
        <v>-72405</v>
      </c>
      <c r="T510" s="5"/>
      <c r="U510" s="6"/>
      <c r="V510" s="6">
        <f>+S510</f>
        <v>-72405</v>
      </c>
      <c r="W510" s="6"/>
      <c r="X510" s="26"/>
    </row>
    <row r="511" spans="1:24">
      <c r="A511" s="2">
        <f t="shared" si="6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66"/>
        <v>-8277660.8499999996</v>
      </c>
      <c r="T511" s="5"/>
      <c r="U511" s="6"/>
      <c r="V511" s="6">
        <f>+S511</f>
        <v>-8277660.8499999996</v>
      </c>
      <c r="W511" s="6"/>
      <c r="X511" s="26"/>
    </row>
    <row r="512" spans="1:24">
      <c r="A512" s="2">
        <f t="shared" si="6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66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6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66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6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66"/>
        <v>-50661037.229999997</v>
      </c>
      <c r="T514" s="5"/>
      <c r="U514" s="6"/>
      <c r="V514" s="6"/>
      <c r="W514" s="6"/>
      <c r="X514" s="83">
        <f>+S514</f>
        <v>-50661037.229999997</v>
      </c>
    </row>
    <row r="515" spans="1:24">
      <c r="A515" s="2">
        <f t="shared" si="6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66"/>
        <v>-9708349.5600000005</v>
      </c>
      <c r="T515" s="5"/>
      <c r="U515" s="6"/>
      <c r="V515" s="6"/>
      <c r="W515" s="6"/>
      <c r="X515" s="83">
        <f>+S515</f>
        <v>-9708349.5600000005</v>
      </c>
    </row>
    <row r="516" spans="1:24">
      <c r="A516" s="2">
        <f t="shared" si="6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66"/>
        <v>-1770213.93</v>
      </c>
      <c r="T516" s="5"/>
      <c r="U516" s="6"/>
      <c r="V516" s="6"/>
      <c r="W516" s="6"/>
      <c r="X516" s="83">
        <f>+S516</f>
        <v>-1770213.93</v>
      </c>
    </row>
    <row r="517" spans="1:24">
      <c r="A517" s="2">
        <f t="shared" si="6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66"/>
        <v>-7161984.4100000001</v>
      </c>
      <c r="T517" s="5"/>
      <c r="U517" s="6"/>
      <c r="V517" s="6"/>
      <c r="W517" s="6"/>
      <c r="X517" s="83">
        <f>+S517</f>
        <v>-7161984.4100000001</v>
      </c>
    </row>
    <row r="518" spans="1:24">
      <c r="A518" s="2">
        <f t="shared" si="6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66"/>
        <v>0</v>
      </c>
      <c r="T518" s="5"/>
      <c r="U518" s="6"/>
      <c r="V518" s="6"/>
      <c r="W518" s="6"/>
      <c r="X518" s="83">
        <f t="shared" ref="X518:X524" si="71">+S518</f>
        <v>0</v>
      </c>
    </row>
    <row r="519" spans="1:24">
      <c r="A519" s="2">
        <f t="shared" si="6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66"/>
        <v>0</v>
      </c>
      <c r="T519" s="5"/>
      <c r="U519" s="6"/>
      <c r="V519" s="6"/>
      <c r="W519" s="6"/>
      <c r="X519" s="83">
        <f t="shared" si="71"/>
        <v>0</v>
      </c>
    </row>
    <row r="520" spans="1:24">
      <c r="A520" s="2">
        <f t="shared" si="6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66"/>
        <v>0</v>
      </c>
      <c r="T520" s="5"/>
      <c r="U520" s="6"/>
      <c r="V520" s="6"/>
      <c r="W520" s="6"/>
      <c r="X520" s="83">
        <f t="shared" si="71"/>
        <v>0</v>
      </c>
    </row>
    <row r="521" spans="1:24">
      <c r="A521" s="2">
        <f t="shared" si="6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66"/>
        <v>0</v>
      </c>
      <c r="T521" s="5"/>
      <c r="U521" s="6"/>
      <c r="V521" s="6"/>
      <c r="W521" s="6"/>
      <c r="X521" s="83">
        <f t="shared" si="71"/>
        <v>0</v>
      </c>
    </row>
    <row r="522" spans="1:24">
      <c r="A522" s="2">
        <f t="shared" si="6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66"/>
        <v>0</v>
      </c>
      <c r="T522" s="5"/>
      <c r="U522" s="6"/>
      <c r="V522" s="6"/>
      <c r="W522" s="6"/>
      <c r="X522" s="83">
        <f t="shared" si="71"/>
        <v>0</v>
      </c>
    </row>
    <row r="523" spans="1:24">
      <c r="A523" s="2">
        <f t="shared" si="6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66"/>
        <v>0</v>
      </c>
      <c r="T523" s="5"/>
      <c r="U523" s="6"/>
      <c r="V523" s="6"/>
      <c r="W523" s="6"/>
      <c r="X523" s="83">
        <f t="shared" si="71"/>
        <v>0</v>
      </c>
    </row>
    <row r="524" spans="1:24">
      <c r="A524" s="2">
        <f t="shared" si="6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66"/>
        <v>0</v>
      </c>
      <c r="T524" s="5"/>
      <c r="U524" s="6"/>
      <c r="V524" s="6"/>
      <c r="W524" s="6"/>
      <c r="X524" s="83">
        <f t="shared" si="71"/>
        <v>0</v>
      </c>
    </row>
    <row r="525" spans="1:24">
      <c r="A525" s="2">
        <f t="shared" si="6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66"/>
        <v>0</v>
      </c>
      <c r="T525" s="5"/>
      <c r="U525" s="6"/>
      <c r="V525" s="6">
        <f>+S525</f>
        <v>0</v>
      </c>
      <c r="W525" s="6"/>
      <c r="X525" s="26"/>
    </row>
    <row r="526" spans="1:24">
      <c r="A526" s="2">
        <f t="shared" si="6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66"/>
        <v>0</v>
      </c>
      <c r="T526" s="5"/>
      <c r="U526" s="6"/>
      <c r="V526" s="6">
        <f>+S526</f>
        <v>0</v>
      </c>
      <c r="W526" s="6"/>
      <c r="X526" s="26"/>
    </row>
    <row r="527" spans="1:24">
      <c r="A527" s="2">
        <f t="shared" si="6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66"/>
        <v>47511947.549999997</v>
      </c>
      <c r="T527" s="5"/>
      <c r="U527" s="6"/>
      <c r="W527" s="6"/>
      <c r="X527" s="6">
        <f>+S527</f>
        <v>47511947.549999997</v>
      </c>
    </row>
    <row r="528" spans="1:24">
      <c r="A528" s="2">
        <f t="shared" si="67"/>
        <v>514</v>
      </c>
      <c r="B528" s="2"/>
      <c r="C528" s="2"/>
      <c r="D528" s="2"/>
      <c r="E528" s="32" t="s">
        <v>802</v>
      </c>
      <c r="F528" s="28">
        <f t="shared" ref="F528:R528" si="72">SUM(F496:F527)</f>
        <v>-122338906.30999997</v>
      </c>
      <c r="G528" s="28">
        <f t="shared" si="72"/>
        <v>-125562183.42999998</v>
      </c>
      <c r="H528" s="28">
        <f t="shared" si="72"/>
        <v>-125359001.76000002</v>
      </c>
      <c r="I528" s="28">
        <f t="shared" si="72"/>
        <v>-125601836.71000004</v>
      </c>
      <c r="J528" s="28">
        <f t="shared" si="72"/>
        <v>-125577682.70000002</v>
      </c>
      <c r="K528" s="28">
        <f t="shared" si="72"/>
        <v>-124101921.19999999</v>
      </c>
      <c r="L528" s="28">
        <f t="shared" si="72"/>
        <v>-124273394.66999999</v>
      </c>
      <c r="M528" s="28">
        <f t="shared" si="72"/>
        <v>-123582936.21000002</v>
      </c>
      <c r="N528" s="28">
        <f t="shared" si="72"/>
        <v>-124624632.51000004</v>
      </c>
      <c r="O528" s="28">
        <f t="shared" si="72"/>
        <v>-124120741.74000004</v>
      </c>
      <c r="P528" s="28">
        <f t="shared" si="72"/>
        <v>-123207202.62000003</v>
      </c>
      <c r="Q528" s="28">
        <f t="shared" si="72"/>
        <v>-120889584.75000006</v>
      </c>
      <c r="R528" s="28">
        <f t="shared" si="72"/>
        <v>-118715360.98000005</v>
      </c>
      <c r="S528" s="25">
        <f t="shared" ref="S528:S591" si="73">+M528</f>
        <v>-123582936.21000002</v>
      </c>
      <c r="T528" s="5"/>
      <c r="U528" s="6"/>
      <c r="V528" s="6"/>
      <c r="W528" s="6"/>
      <c r="X528" s="26"/>
    </row>
    <row r="529" spans="1:24">
      <c r="A529" s="2">
        <f t="shared" ref="A529:A592" si="74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25">
        <f t="shared" si="73"/>
        <v>0</v>
      </c>
      <c r="T529" s="5"/>
      <c r="U529" s="6"/>
      <c r="V529" s="6"/>
      <c r="W529" s="6"/>
      <c r="X529" s="26"/>
    </row>
    <row r="530" spans="1:24">
      <c r="A530" s="2">
        <f t="shared" si="74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73"/>
        <v>-261145.17</v>
      </c>
      <c r="T530" s="5"/>
      <c r="U530" s="6"/>
      <c r="V530" s="6"/>
      <c r="W530" s="6"/>
      <c r="X530" s="26">
        <f>+S530</f>
        <v>-261145.17</v>
      </c>
    </row>
    <row r="531" spans="1:24">
      <c r="A531" s="2">
        <f t="shared" si="74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73"/>
        <v>10444092.59</v>
      </c>
      <c r="T531" s="5"/>
      <c r="U531" s="6"/>
      <c r="V531" s="6"/>
      <c r="W531" s="6"/>
      <c r="X531" s="26">
        <f t="shared" ref="X531:X540" si="75">+S531</f>
        <v>10444092.59</v>
      </c>
    </row>
    <row r="532" spans="1:24">
      <c r="A532" s="2">
        <f t="shared" si="74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73"/>
        <v>40128359.039999999</v>
      </c>
      <c r="T532" s="5"/>
      <c r="U532" s="6"/>
      <c r="V532" s="6"/>
      <c r="W532" s="6"/>
      <c r="X532" s="26">
        <f t="shared" si="75"/>
        <v>40128359.039999999</v>
      </c>
    </row>
    <row r="533" spans="1:24">
      <c r="A533" s="2">
        <f t="shared" si="74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73"/>
        <v>-99080207.829999998</v>
      </c>
      <c r="T533" s="5"/>
      <c r="U533" s="6"/>
      <c r="V533" s="6"/>
      <c r="W533" s="6"/>
      <c r="X533" s="26">
        <f t="shared" si="75"/>
        <v>-99080207.829999998</v>
      </c>
    </row>
    <row r="534" spans="1:24">
      <c r="A534" s="2">
        <f t="shared" si="74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73"/>
        <v>-115754.06</v>
      </c>
      <c r="T534" s="5"/>
      <c r="U534" s="6"/>
      <c r="V534" s="6"/>
      <c r="W534" s="6"/>
      <c r="X534" s="26">
        <f t="shared" si="75"/>
        <v>-115754.06</v>
      </c>
    </row>
    <row r="535" spans="1:24">
      <c r="A535" s="2">
        <f t="shared" si="74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73"/>
        <v>0</v>
      </c>
      <c r="T535" s="5"/>
      <c r="U535" s="6"/>
      <c r="V535" s="6"/>
      <c r="W535" s="6"/>
      <c r="X535" s="26">
        <f t="shared" si="75"/>
        <v>0</v>
      </c>
    </row>
    <row r="536" spans="1:24">
      <c r="A536" s="2">
        <f t="shared" si="74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73"/>
        <v>914129.32</v>
      </c>
      <c r="T536" s="5"/>
      <c r="U536" s="6"/>
      <c r="V536" s="6"/>
      <c r="W536" s="6"/>
      <c r="X536" s="26">
        <f t="shared" si="75"/>
        <v>914129.32</v>
      </c>
    </row>
    <row r="537" spans="1:24">
      <c r="A537" s="2">
        <f t="shared" si="74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73"/>
        <v>-825543.72</v>
      </c>
      <c r="T537" s="5"/>
      <c r="U537" s="6"/>
      <c r="V537" s="6"/>
      <c r="W537" s="6"/>
      <c r="X537" s="26">
        <f t="shared" si="75"/>
        <v>-825543.72</v>
      </c>
    </row>
    <row r="538" spans="1:24">
      <c r="A538" s="2">
        <f t="shared" si="74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73"/>
        <v>-4288249.96</v>
      </c>
      <c r="T538" s="5"/>
      <c r="U538" s="6"/>
      <c r="V538" s="6"/>
      <c r="W538" s="6"/>
      <c r="X538" s="26">
        <f t="shared" si="75"/>
        <v>-4288249.96</v>
      </c>
    </row>
    <row r="539" spans="1:24">
      <c r="A539" s="2">
        <f t="shared" si="74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73"/>
        <v>511640.88</v>
      </c>
      <c r="T539" s="5"/>
      <c r="U539" s="6"/>
      <c r="V539" s="6"/>
      <c r="W539" s="6"/>
      <c r="X539" s="26">
        <f t="shared" si="75"/>
        <v>511640.88</v>
      </c>
    </row>
    <row r="540" spans="1:24">
      <c r="A540" s="2">
        <f t="shared" si="74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73"/>
        <v>0</v>
      </c>
      <c r="T540" s="5"/>
      <c r="U540" s="6"/>
      <c r="V540" s="6"/>
      <c r="W540" s="6"/>
      <c r="X540" s="26">
        <f t="shared" si="75"/>
        <v>0</v>
      </c>
    </row>
    <row r="541" spans="1:24">
      <c r="A541" s="2">
        <f t="shared" si="74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73"/>
        <v>2036261.06</v>
      </c>
      <c r="T541" s="5"/>
      <c r="U541" s="6"/>
      <c r="V541" s="4"/>
      <c r="W541" s="4"/>
      <c r="X541" s="83">
        <f>+S541</f>
        <v>2036261.06</v>
      </c>
    </row>
    <row r="542" spans="1:24">
      <c r="A542" s="2">
        <f t="shared" si="74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73"/>
        <v>7771462.5</v>
      </c>
      <c r="T542" s="5"/>
      <c r="U542" s="6"/>
      <c r="V542" s="4"/>
      <c r="W542" s="4"/>
      <c r="X542" s="83">
        <f>+S542</f>
        <v>7771462.5</v>
      </c>
    </row>
    <row r="543" spans="1:24">
      <c r="A543" s="2">
        <f t="shared" si="74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73"/>
        <v>-157002.22</v>
      </c>
      <c r="T543" s="5"/>
      <c r="U543" s="6"/>
      <c r="W543" s="6"/>
      <c r="X543" s="4">
        <f>+S543</f>
        <v>-157002.22</v>
      </c>
    </row>
    <row r="544" spans="1:24">
      <c r="A544" s="2">
        <f t="shared" si="74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73"/>
        <v>-481335.67</v>
      </c>
      <c r="T544" s="5"/>
      <c r="U544" s="6"/>
      <c r="V544" s="4">
        <f t="shared" ref="V544:V550" si="76">+S544</f>
        <v>-481335.67</v>
      </c>
      <c r="W544" s="6"/>
      <c r="X544" s="26"/>
    </row>
    <row r="545" spans="1:24">
      <c r="A545" s="2">
        <f t="shared" si="74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73"/>
        <v>-30569378.079999998</v>
      </c>
      <c r="T545" s="5"/>
      <c r="U545" s="6"/>
      <c r="V545" s="4">
        <f t="shared" si="76"/>
        <v>-30569378.079999998</v>
      </c>
      <c r="W545" s="6"/>
      <c r="X545" s="26"/>
    </row>
    <row r="546" spans="1:24">
      <c r="A546" s="2">
        <f t="shared" si="74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73"/>
        <v>178225.72</v>
      </c>
      <c r="T546" s="5"/>
      <c r="U546" s="6"/>
      <c r="V546" s="4">
        <f t="shared" si="76"/>
        <v>178225.72</v>
      </c>
      <c r="W546" s="6"/>
      <c r="X546" s="26"/>
    </row>
    <row r="547" spans="1:24">
      <c r="A547" s="2">
        <f t="shared" si="74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73"/>
        <v>-111242.23</v>
      </c>
      <c r="T547" s="5"/>
      <c r="U547" s="6"/>
      <c r="V547" s="4">
        <f t="shared" si="76"/>
        <v>-111242.23</v>
      </c>
      <c r="W547" s="6"/>
      <c r="X547" s="26"/>
    </row>
    <row r="548" spans="1:24">
      <c r="A548" s="2">
        <f t="shared" si="74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73"/>
        <v>-13741.79</v>
      </c>
      <c r="T548" s="2"/>
      <c r="U548" s="4"/>
      <c r="V548" s="4">
        <f t="shared" si="76"/>
        <v>-13741.79</v>
      </c>
      <c r="W548" s="4"/>
      <c r="X548" s="83"/>
    </row>
    <row r="549" spans="1:24">
      <c r="A549" s="2">
        <f t="shared" si="74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73"/>
        <v>-42129.37</v>
      </c>
      <c r="T549" s="5"/>
      <c r="U549" s="6"/>
      <c r="V549" s="6">
        <f t="shared" si="76"/>
        <v>-42129.37</v>
      </c>
      <c r="W549" s="6"/>
      <c r="X549" s="26"/>
    </row>
    <row r="550" spans="1:24">
      <c r="A550" s="2">
        <f t="shared" si="74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73"/>
        <v>-2182433.81</v>
      </c>
      <c r="T550" s="2"/>
      <c r="U550" s="4"/>
      <c r="V550" s="4">
        <f t="shared" si="76"/>
        <v>-2182433.81</v>
      </c>
      <c r="W550" s="4"/>
      <c r="X550" s="83"/>
    </row>
    <row r="551" spans="1:24">
      <c r="A551" s="2">
        <f t="shared" si="74"/>
        <v>537</v>
      </c>
      <c r="B551" s="2"/>
      <c r="C551" s="2"/>
      <c r="D551" s="2"/>
      <c r="E551" s="50" t="s">
        <v>832</v>
      </c>
      <c r="F551" s="28">
        <f t="shared" ref="F551:R551" si="77">SUM(F530:F550)</f>
        <v>-77743427.170000002</v>
      </c>
      <c r="G551" s="28">
        <f t="shared" si="77"/>
        <v>-76899908.830000013</v>
      </c>
      <c r="H551" s="28">
        <f t="shared" si="77"/>
        <v>-76144183.440000027</v>
      </c>
      <c r="I551" s="28">
        <f t="shared" si="77"/>
        <v>-75293352.540000007</v>
      </c>
      <c r="J551" s="28">
        <f t="shared" si="77"/>
        <v>-75047506.219999999</v>
      </c>
      <c r="K551" s="28">
        <f t="shared" si="77"/>
        <v>-74981356.059999973</v>
      </c>
      <c r="L551" s="28">
        <f t="shared" si="77"/>
        <v>-75388285.160000011</v>
      </c>
      <c r="M551" s="28">
        <f t="shared" si="77"/>
        <v>-76143992.800000012</v>
      </c>
      <c r="N551" s="28">
        <f t="shared" si="77"/>
        <v>-76743007.349999994</v>
      </c>
      <c r="O551" s="28">
        <f t="shared" si="77"/>
        <v>-77500547.170000002</v>
      </c>
      <c r="P551" s="28">
        <f t="shared" si="77"/>
        <v>-77481054.910000041</v>
      </c>
      <c r="Q551" s="28">
        <f t="shared" si="77"/>
        <v>-79752141.87000002</v>
      </c>
      <c r="R551" s="28">
        <f t="shared" si="77"/>
        <v>-88739868.560000017</v>
      </c>
      <c r="S551" s="25">
        <f t="shared" si="73"/>
        <v>-76143992.800000012</v>
      </c>
      <c r="T551" s="5"/>
      <c r="U551" s="6"/>
      <c r="V551" s="6"/>
      <c r="W551" s="6"/>
      <c r="X551" s="26"/>
    </row>
    <row r="552" spans="1:24">
      <c r="A552" s="2">
        <f t="shared" si="74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25">
        <f t="shared" si="73"/>
        <v>0</v>
      </c>
      <c r="T552" s="5"/>
      <c r="U552" s="6"/>
      <c r="V552" s="6"/>
      <c r="W552" s="6"/>
      <c r="X552" s="26"/>
    </row>
    <row r="553" spans="1:24">
      <c r="A553" s="2">
        <f t="shared" si="74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73"/>
        <v>-25177819.079999998</v>
      </c>
      <c r="T553" s="5"/>
      <c r="U553" s="6"/>
      <c r="V553" s="6"/>
      <c r="W553" s="6">
        <f t="shared" ref="W553:W618" si="78">+S553</f>
        <v>-25177819.079999998</v>
      </c>
      <c r="X553" s="26"/>
    </row>
    <row r="554" spans="1:24">
      <c r="A554" s="2">
        <f t="shared" si="74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73"/>
        <v>514461</v>
      </c>
      <c r="T554" s="5"/>
      <c r="U554" s="6"/>
      <c r="V554" s="6"/>
      <c r="W554" s="6">
        <f t="shared" si="78"/>
        <v>514461</v>
      </c>
      <c r="X554" s="26"/>
    </row>
    <row r="555" spans="1:24">
      <c r="A555" s="2">
        <f t="shared" si="74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73"/>
        <v>-1741768.59</v>
      </c>
      <c r="T555" s="5"/>
      <c r="U555" s="6"/>
      <c r="V555" s="6"/>
      <c r="W555" s="6">
        <f t="shared" si="78"/>
        <v>-1741768.59</v>
      </c>
      <c r="X555" s="26"/>
    </row>
    <row r="556" spans="1:24">
      <c r="A556" s="2">
        <f t="shared" si="74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73"/>
        <v>-49982.23</v>
      </c>
      <c r="T556" s="5"/>
      <c r="U556" s="6"/>
      <c r="V556" s="6"/>
      <c r="W556" s="6">
        <f t="shared" si="78"/>
        <v>-49982.23</v>
      </c>
      <c r="X556" s="26"/>
    </row>
    <row r="557" spans="1:24">
      <c r="A557" s="2">
        <f t="shared" si="74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73"/>
        <v>-14114682.75</v>
      </c>
      <c r="T557" s="5"/>
      <c r="U557" s="6"/>
      <c r="V557" s="6"/>
      <c r="W557" s="6">
        <f t="shared" si="78"/>
        <v>-14114682.75</v>
      </c>
      <c r="X557" s="26"/>
    </row>
    <row r="558" spans="1:24">
      <c r="A558" s="2">
        <f t="shared" si="74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73"/>
        <v>398661.33</v>
      </c>
      <c r="T558" s="5"/>
      <c r="U558" s="6"/>
      <c r="V558" s="6"/>
      <c r="W558" s="6">
        <f t="shared" si="78"/>
        <v>398661.33</v>
      </c>
      <c r="X558" s="26"/>
    </row>
    <row r="559" spans="1:24">
      <c r="A559" s="2">
        <f t="shared" si="74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73"/>
        <v>0</v>
      </c>
      <c r="T559" s="5"/>
      <c r="U559" s="6"/>
      <c r="V559" s="6"/>
      <c r="W559" s="6">
        <f t="shared" si="78"/>
        <v>0</v>
      </c>
      <c r="X559" s="26"/>
    </row>
    <row r="560" spans="1:24">
      <c r="A560" s="2">
        <f t="shared" si="74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73"/>
        <v>-893639.8</v>
      </c>
      <c r="T560" s="5"/>
      <c r="U560" s="6"/>
      <c r="V560" s="6"/>
      <c r="W560" s="6">
        <f t="shared" si="78"/>
        <v>-893639.8</v>
      </c>
      <c r="X560" s="26"/>
    </row>
    <row r="561" spans="1:24">
      <c r="A561" s="2">
        <f t="shared" si="74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73"/>
        <v>-78556747.480000004</v>
      </c>
      <c r="T561" s="5"/>
      <c r="U561" s="6"/>
      <c r="V561" s="6"/>
      <c r="W561" s="6">
        <f t="shared" si="78"/>
        <v>-78556747.480000004</v>
      </c>
      <c r="X561" s="26"/>
    </row>
    <row r="562" spans="1:24">
      <c r="A562" s="2">
        <f t="shared" si="74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73"/>
        <v>214240.51</v>
      </c>
      <c r="T562" s="5"/>
      <c r="U562" s="6"/>
      <c r="V562" s="6"/>
      <c r="W562" s="6">
        <f t="shared" si="78"/>
        <v>214240.51</v>
      </c>
      <c r="X562" s="26"/>
    </row>
    <row r="563" spans="1:24">
      <c r="A563" s="2">
        <f t="shared" si="74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73"/>
        <v>-1153968.6599999999</v>
      </c>
      <c r="T563" s="5"/>
      <c r="U563" s="6"/>
      <c r="V563" s="6"/>
      <c r="W563" s="6">
        <f t="shared" si="78"/>
        <v>-1153968.6599999999</v>
      </c>
      <c r="X563" s="26"/>
    </row>
    <row r="564" spans="1:24">
      <c r="A564" s="2">
        <f t="shared" si="74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73"/>
        <v>-6574662.3200000003</v>
      </c>
      <c r="T564" s="5"/>
      <c r="U564" s="6"/>
      <c r="V564" s="6"/>
      <c r="W564" s="6">
        <f t="shared" si="78"/>
        <v>-6574662.3200000003</v>
      </c>
      <c r="X564" s="26"/>
    </row>
    <row r="565" spans="1:24">
      <c r="A565" s="2">
        <f t="shared" si="74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73"/>
        <v>143094.87</v>
      </c>
      <c r="T565" s="5"/>
      <c r="U565" s="6"/>
      <c r="V565" s="6"/>
      <c r="W565" s="6">
        <f t="shared" si="78"/>
        <v>143094.87</v>
      </c>
      <c r="X565" s="26"/>
    </row>
    <row r="566" spans="1:24">
      <c r="A566" s="2">
        <f t="shared" si="74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73"/>
        <v>-128495.82</v>
      </c>
      <c r="T566" s="5"/>
      <c r="U566" s="6"/>
      <c r="V566" s="6"/>
      <c r="W566" s="6">
        <f t="shared" si="78"/>
        <v>-128495.82</v>
      </c>
      <c r="X566" s="26"/>
    </row>
    <row r="567" spans="1:24">
      <c r="A567" s="2">
        <f t="shared" si="74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73"/>
        <v>-29548.43</v>
      </c>
      <c r="T567" s="5"/>
      <c r="U567" s="6"/>
      <c r="V567" s="6"/>
      <c r="W567" s="6">
        <f t="shared" si="78"/>
        <v>-29548.43</v>
      </c>
      <c r="X567" s="26"/>
    </row>
    <row r="568" spans="1:24">
      <c r="A568" s="2">
        <f t="shared" si="74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73"/>
        <v>-54656981.509999998</v>
      </c>
      <c r="T568" s="5"/>
      <c r="U568" s="6"/>
      <c r="V568" s="6"/>
      <c r="W568" s="6">
        <f t="shared" si="78"/>
        <v>-54656981.509999998</v>
      </c>
      <c r="X568" s="26"/>
    </row>
    <row r="569" spans="1:24">
      <c r="A569" s="2">
        <f t="shared" si="74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73"/>
        <v>758521.48</v>
      </c>
      <c r="T569" s="5"/>
      <c r="U569" s="6"/>
      <c r="V569" s="6"/>
      <c r="W569" s="6">
        <f t="shared" si="78"/>
        <v>758521.48</v>
      </c>
      <c r="X569" s="26"/>
    </row>
    <row r="570" spans="1:24">
      <c r="A570" s="2">
        <f t="shared" si="74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73"/>
        <v>-903657.01</v>
      </c>
      <c r="T570" s="5"/>
      <c r="U570" s="6"/>
      <c r="V570" s="6"/>
      <c r="W570" s="6">
        <f t="shared" si="78"/>
        <v>-903657.01</v>
      </c>
      <c r="X570" s="26"/>
    </row>
    <row r="571" spans="1:24">
      <c r="A571" s="2">
        <f t="shared" si="74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73"/>
        <v>-16989.91</v>
      </c>
      <c r="T571" s="5"/>
      <c r="U571" s="6"/>
      <c r="V571" s="6"/>
      <c r="W571" s="6">
        <f t="shared" si="78"/>
        <v>-16989.91</v>
      </c>
      <c r="X571" s="26"/>
    </row>
    <row r="572" spans="1:24">
      <c r="A572" s="2">
        <f t="shared" si="74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73"/>
        <v>-1636.16</v>
      </c>
      <c r="T572" s="5"/>
      <c r="U572" s="6"/>
      <c r="V572" s="6"/>
      <c r="W572" s="6">
        <f t="shared" si="78"/>
        <v>-1636.16</v>
      </c>
      <c r="X572" s="26"/>
    </row>
    <row r="573" spans="1:24">
      <c r="A573" s="2">
        <f t="shared" si="74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73"/>
        <v>-2127.8200000000002</v>
      </c>
      <c r="T573" s="5"/>
      <c r="U573" s="6"/>
      <c r="V573" s="6"/>
      <c r="W573" s="6">
        <f t="shared" si="78"/>
        <v>-2127.8200000000002</v>
      </c>
      <c r="X573" s="26"/>
    </row>
    <row r="574" spans="1:24">
      <c r="A574" s="2">
        <f t="shared" si="74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73"/>
        <v>-25.96</v>
      </c>
      <c r="T574" s="5"/>
      <c r="U574" s="6"/>
      <c r="V574" s="6"/>
      <c r="W574" s="6">
        <f t="shared" si="78"/>
        <v>-25.96</v>
      </c>
      <c r="X574" s="26"/>
    </row>
    <row r="575" spans="1:24">
      <c r="A575" s="2">
        <f t="shared" si="74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73"/>
        <v>-3266.14</v>
      </c>
      <c r="T575" s="5"/>
      <c r="U575" s="6"/>
      <c r="V575" s="6"/>
      <c r="W575" s="6">
        <f t="shared" si="78"/>
        <v>-3266.14</v>
      </c>
      <c r="X575" s="26"/>
    </row>
    <row r="576" spans="1:24">
      <c r="A576" s="2">
        <f t="shared" si="74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73"/>
        <v>-810397.27</v>
      </c>
      <c r="T576" s="5"/>
      <c r="U576" s="6"/>
      <c r="V576" s="6"/>
      <c r="W576" s="6">
        <f t="shared" si="78"/>
        <v>-810397.27</v>
      </c>
      <c r="X576" s="26"/>
    </row>
    <row r="577" spans="1:24">
      <c r="A577" s="2">
        <f t="shared" si="74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73"/>
        <v>-33380.639999999999</v>
      </c>
      <c r="T577" s="5"/>
      <c r="U577" s="6"/>
      <c r="V577" s="6"/>
      <c r="W577" s="6">
        <f t="shared" si="78"/>
        <v>-33380.639999999999</v>
      </c>
      <c r="X577" s="26"/>
    </row>
    <row r="578" spans="1:24">
      <c r="A578" s="2">
        <f t="shared" si="74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73"/>
        <v>-19792.419999999998</v>
      </c>
      <c r="T578" s="5"/>
      <c r="U578" s="6"/>
      <c r="V578" s="6"/>
      <c r="W578" s="6">
        <f t="shared" si="78"/>
        <v>-19792.419999999998</v>
      </c>
      <c r="X578" s="26"/>
    </row>
    <row r="579" spans="1:24">
      <c r="A579" s="2">
        <f t="shared" si="74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73"/>
        <v>4148049.51</v>
      </c>
      <c r="T579" s="5"/>
      <c r="U579" s="6"/>
      <c r="V579" s="6"/>
      <c r="W579" s="6">
        <f t="shared" si="78"/>
        <v>4148049.51</v>
      </c>
      <c r="X579" s="26"/>
    </row>
    <row r="580" spans="1:24">
      <c r="A580" s="2">
        <f t="shared" si="74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73"/>
        <v>2171000.25</v>
      </c>
      <c r="T580" s="5"/>
      <c r="U580" s="6"/>
      <c r="V580" s="6"/>
      <c r="W580" s="6">
        <f t="shared" si="78"/>
        <v>2171000.25</v>
      </c>
      <c r="X580" s="26"/>
    </row>
    <row r="581" spans="1:24">
      <c r="A581" s="2">
        <f t="shared" si="74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73"/>
        <v>142127.32</v>
      </c>
      <c r="T581" s="5"/>
      <c r="U581" s="6"/>
      <c r="V581" s="6"/>
      <c r="W581" s="6">
        <f t="shared" si="78"/>
        <v>142127.32</v>
      </c>
      <c r="X581" s="26"/>
    </row>
    <row r="582" spans="1:24">
      <c r="A582" s="2">
        <f t="shared" si="74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73"/>
        <v>11562664.68</v>
      </c>
      <c r="T582" s="5"/>
      <c r="U582" s="6"/>
      <c r="V582" s="6"/>
      <c r="W582" s="6">
        <f t="shared" si="78"/>
        <v>11562664.68</v>
      </c>
      <c r="X582" s="26"/>
    </row>
    <row r="583" spans="1:24">
      <c r="A583" s="2">
        <f t="shared" si="74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73"/>
        <v>7204652.4699999997</v>
      </c>
      <c r="T583" s="5"/>
      <c r="U583" s="6"/>
      <c r="V583" s="6"/>
      <c r="W583" s="6">
        <f t="shared" si="78"/>
        <v>7204652.4699999997</v>
      </c>
      <c r="X583" s="26"/>
    </row>
    <row r="584" spans="1:24">
      <c r="A584" s="2">
        <f t="shared" si="74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73"/>
        <v>299.51</v>
      </c>
      <c r="T584" s="5"/>
      <c r="U584" s="6"/>
      <c r="V584" s="6"/>
      <c r="W584" s="6">
        <f t="shared" si="78"/>
        <v>299.51</v>
      </c>
      <c r="X584" s="26"/>
    </row>
    <row r="585" spans="1:24">
      <c r="A585" s="2">
        <f t="shared" si="74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73"/>
        <v>78425.899999999994</v>
      </c>
      <c r="T585" s="5"/>
      <c r="U585" s="6"/>
      <c r="V585" s="6"/>
      <c r="W585" s="6">
        <f t="shared" si="78"/>
        <v>78425.899999999994</v>
      </c>
      <c r="X585" s="26"/>
    </row>
    <row r="586" spans="1:24">
      <c r="A586" s="2">
        <f t="shared" si="74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73"/>
        <v>-100132.33</v>
      </c>
      <c r="T586" s="5"/>
      <c r="U586" s="6"/>
      <c r="V586" s="6"/>
      <c r="W586" s="6">
        <f t="shared" si="78"/>
        <v>-100132.33</v>
      </c>
      <c r="X586" s="26"/>
    </row>
    <row r="587" spans="1:24">
      <c r="A587" s="2">
        <f t="shared" si="74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73"/>
        <v>0</v>
      </c>
      <c r="T587" s="5"/>
      <c r="U587" s="6"/>
      <c r="V587" s="6"/>
      <c r="W587" s="6">
        <f t="shared" si="78"/>
        <v>0</v>
      </c>
      <c r="X587" s="26"/>
    </row>
    <row r="588" spans="1:24">
      <c r="A588" s="2">
        <f t="shared" si="74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73"/>
        <v>-13181.58</v>
      </c>
      <c r="T588" s="5"/>
      <c r="U588" s="6"/>
      <c r="V588" s="6"/>
      <c r="W588" s="6">
        <f t="shared" si="78"/>
        <v>-13181.58</v>
      </c>
      <c r="X588" s="26"/>
    </row>
    <row r="589" spans="1:24">
      <c r="A589" s="2">
        <f t="shared" si="74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73"/>
        <v>-329.89</v>
      </c>
      <c r="T589" s="5"/>
      <c r="U589" s="6"/>
      <c r="V589" s="6"/>
      <c r="W589" s="6">
        <f t="shared" si="78"/>
        <v>-329.89</v>
      </c>
      <c r="X589" s="26"/>
    </row>
    <row r="590" spans="1:24">
      <c r="A590" s="2">
        <f t="shared" si="74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73"/>
        <v>-436317.27</v>
      </c>
      <c r="T590" s="5"/>
      <c r="U590" s="6"/>
      <c r="V590" s="6"/>
      <c r="W590" s="6">
        <f t="shared" si="78"/>
        <v>-436317.27</v>
      </c>
      <c r="X590" s="26"/>
    </row>
    <row r="591" spans="1:24">
      <c r="A591" s="2">
        <f t="shared" si="74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73"/>
        <v>-10427.64</v>
      </c>
      <c r="T591" s="5"/>
      <c r="U591" s="6"/>
      <c r="V591" s="6"/>
      <c r="W591" s="6">
        <f t="shared" si="78"/>
        <v>-10427.64</v>
      </c>
      <c r="X591" s="26"/>
    </row>
    <row r="592" spans="1:24">
      <c r="A592" s="2">
        <f t="shared" si="74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ref="S592:S634" si="79">+M592</f>
        <v>0</v>
      </c>
      <c r="T592" s="5"/>
      <c r="U592" s="6"/>
      <c r="V592" s="6"/>
      <c r="W592" s="6">
        <f t="shared" si="78"/>
        <v>0</v>
      </c>
      <c r="X592" s="26"/>
    </row>
    <row r="593" spans="1:24">
      <c r="A593" s="2">
        <f t="shared" ref="A593:A642" si="80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79"/>
        <v>-1587018.59</v>
      </c>
      <c r="T593" s="5"/>
      <c r="U593" s="6"/>
      <c r="V593" s="6"/>
      <c r="W593" s="6">
        <f t="shared" si="78"/>
        <v>-1587018.59</v>
      </c>
      <c r="X593" s="26"/>
    </row>
    <row r="594" spans="1:24">
      <c r="A594" s="2">
        <f t="shared" si="80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79"/>
        <v>-782803.18</v>
      </c>
      <c r="T594" s="5"/>
      <c r="U594" s="6"/>
      <c r="V594" s="6"/>
      <c r="W594" s="6">
        <f t="shared" si="78"/>
        <v>-782803.18</v>
      </c>
      <c r="X594" s="26"/>
    </row>
    <row r="595" spans="1:24">
      <c r="A595" s="2">
        <f t="shared" si="80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79"/>
        <v>-9173851.8200000003</v>
      </c>
      <c r="T595" s="5"/>
      <c r="U595" s="6"/>
      <c r="V595" s="6"/>
      <c r="W595" s="6">
        <f t="shared" si="78"/>
        <v>-9173851.8200000003</v>
      </c>
      <c r="X595" s="26"/>
    </row>
    <row r="596" spans="1:24">
      <c r="A596" s="2">
        <f t="shared" si="80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79"/>
        <v>0</v>
      </c>
      <c r="T596" s="5"/>
      <c r="U596" s="6"/>
      <c r="V596" s="6"/>
      <c r="W596" s="6">
        <f t="shared" si="78"/>
        <v>0</v>
      </c>
      <c r="X596" s="26"/>
    </row>
    <row r="597" spans="1:24">
      <c r="A597" s="2">
        <f t="shared" si="80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79"/>
        <v>-4354963.47</v>
      </c>
      <c r="T597" s="5"/>
      <c r="U597" s="6"/>
      <c r="V597" s="6"/>
      <c r="W597" s="6">
        <f t="shared" si="78"/>
        <v>-4354963.47</v>
      </c>
      <c r="X597" s="26"/>
    </row>
    <row r="598" spans="1:24">
      <c r="A598" s="2">
        <f t="shared" si="80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79"/>
        <v>14378.51</v>
      </c>
      <c r="T598" s="5"/>
      <c r="U598" s="6"/>
      <c r="V598" s="6"/>
      <c r="W598" s="6">
        <f t="shared" si="78"/>
        <v>14378.51</v>
      </c>
      <c r="X598" s="26"/>
    </row>
    <row r="599" spans="1:24">
      <c r="A599" s="2">
        <f t="shared" si="80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79"/>
        <v>-1789.73</v>
      </c>
      <c r="T599" s="5"/>
      <c r="U599" s="6"/>
      <c r="V599" s="6"/>
      <c r="W599" s="6">
        <f t="shared" si="78"/>
        <v>-1789.73</v>
      </c>
      <c r="X599" s="26"/>
    </row>
    <row r="600" spans="1:24">
      <c r="A600" s="2">
        <f t="shared" si="80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79"/>
        <v>198089.31</v>
      </c>
      <c r="T600" s="5"/>
      <c r="U600" s="6"/>
      <c r="V600" s="6"/>
      <c r="W600" s="6">
        <f t="shared" si="78"/>
        <v>198089.31</v>
      </c>
      <c r="X600" s="26"/>
    </row>
    <row r="601" spans="1:24">
      <c r="A601" s="2">
        <f t="shared" si="80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79"/>
        <v>-150281</v>
      </c>
      <c r="T601" s="5"/>
      <c r="U601" s="6"/>
      <c r="V601" s="6"/>
      <c r="W601" s="6">
        <f t="shared" si="78"/>
        <v>-150281</v>
      </c>
      <c r="X601" s="26"/>
    </row>
    <row r="602" spans="1:24">
      <c r="A602" s="2">
        <f t="shared" si="80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79"/>
        <v>0</v>
      </c>
      <c r="T602" s="5"/>
      <c r="U602" s="6"/>
      <c r="V602" s="6"/>
      <c r="W602" s="6">
        <f t="shared" si="78"/>
        <v>0</v>
      </c>
      <c r="X602" s="26"/>
    </row>
    <row r="603" spans="1:24">
      <c r="A603" s="2">
        <f t="shared" si="80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79"/>
        <v>-6000</v>
      </c>
      <c r="T603" s="5"/>
      <c r="U603" s="6"/>
      <c r="V603" s="6"/>
      <c r="W603" s="6">
        <f t="shared" si="78"/>
        <v>-6000</v>
      </c>
      <c r="X603" s="26"/>
    </row>
    <row r="604" spans="1:24">
      <c r="A604" s="2">
        <f t="shared" si="80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79"/>
        <v>-100</v>
      </c>
      <c r="T604" s="5"/>
      <c r="U604" s="6"/>
      <c r="V604" s="6"/>
      <c r="W604" s="6">
        <f t="shared" si="78"/>
        <v>-100</v>
      </c>
      <c r="X604" s="26"/>
    </row>
    <row r="605" spans="1:24">
      <c r="A605" s="2">
        <f t="shared" si="80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79"/>
        <v>-66682</v>
      </c>
      <c r="T605" s="5"/>
      <c r="U605" s="6"/>
      <c r="V605" s="6"/>
      <c r="W605" s="6">
        <f t="shared" si="78"/>
        <v>-66682</v>
      </c>
      <c r="X605" s="26"/>
    </row>
    <row r="606" spans="1:24">
      <c r="A606" s="2">
        <f t="shared" si="80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79"/>
        <v>-16411.45</v>
      </c>
      <c r="T606" s="5"/>
      <c r="U606" s="6"/>
      <c r="V606" s="6"/>
      <c r="W606" s="6">
        <f t="shared" si="78"/>
        <v>-16411.45</v>
      </c>
      <c r="X606" s="26"/>
    </row>
    <row r="607" spans="1:24">
      <c r="A607" s="2">
        <f t="shared" si="80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79"/>
        <v>0</v>
      </c>
      <c r="T607" s="5"/>
      <c r="U607" s="6"/>
      <c r="V607" s="6"/>
      <c r="W607" s="6">
        <f t="shared" si="78"/>
        <v>0</v>
      </c>
      <c r="X607" s="26"/>
    </row>
    <row r="608" spans="1:24">
      <c r="A608" s="2">
        <f t="shared" si="80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79"/>
        <v>0</v>
      </c>
      <c r="T608" s="5"/>
      <c r="U608" s="6"/>
      <c r="V608" s="6"/>
      <c r="W608" s="6">
        <f t="shared" si="78"/>
        <v>0</v>
      </c>
      <c r="X608" s="26"/>
    </row>
    <row r="609" spans="1:24">
      <c r="A609" s="2">
        <f t="shared" si="80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79"/>
        <v>-553.9</v>
      </c>
      <c r="T609" s="5"/>
      <c r="U609" s="6"/>
      <c r="V609" s="6"/>
      <c r="W609" s="6">
        <f t="shared" si="78"/>
        <v>-553.9</v>
      </c>
      <c r="X609" s="26"/>
    </row>
    <row r="610" spans="1:24">
      <c r="A610" s="2">
        <f t="shared" si="80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79"/>
        <v>-22873.89</v>
      </c>
      <c r="T610" s="5"/>
      <c r="U610" s="6"/>
      <c r="V610" s="6"/>
      <c r="W610" s="6">
        <f t="shared" si="78"/>
        <v>-22873.89</v>
      </c>
      <c r="X610" s="26"/>
    </row>
    <row r="611" spans="1:24">
      <c r="A611" s="2">
        <f t="shared" si="80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79"/>
        <v>-2015.63</v>
      </c>
      <c r="T611" s="5"/>
      <c r="U611" s="6"/>
      <c r="V611" s="6"/>
      <c r="W611" s="6">
        <f t="shared" si="78"/>
        <v>-2015.63</v>
      </c>
      <c r="X611" s="26"/>
    </row>
    <row r="612" spans="1:24">
      <c r="A612" s="2">
        <f t="shared" si="80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79"/>
        <v>-1814.03</v>
      </c>
      <c r="T612" s="5"/>
      <c r="U612" s="6"/>
      <c r="V612" s="6"/>
      <c r="W612" s="6">
        <f t="shared" si="78"/>
        <v>-1814.03</v>
      </c>
      <c r="X612" s="26"/>
    </row>
    <row r="613" spans="1:24">
      <c r="A613" s="2">
        <f t="shared" si="80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79"/>
        <v>-1901.63</v>
      </c>
      <c r="T613" s="5"/>
      <c r="U613" s="6"/>
      <c r="V613" s="6"/>
      <c r="W613" s="6">
        <f t="shared" si="78"/>
        <v>-1901.63</v>
      </c>
      <c r="X613" s="26"/>
    </row>
    <row r="614" spans="1:24">
      <c r="A614" s="2">
        <f t="shared" si="80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79"/>
        <v>-8236.24</v>
      </c>
      <c r="T614" s="5"/>
      <c r="U614" s="6"/>
      <c r="V614" s="6"/>
      <c r="W614" s="6">
        <f t="shared" si="78"/>
        <v>-8236.24</v>
      </c>
      <c r="X614" s="26"/>
    </row>
    <row r="615" spans="1:24">
      <c r="A615" s="2">
        <f t="shared" si="80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79"/>
        <v>2823417.12</v>
      </c>
      <c r="T615" s="5"/>
      <c r="U615" s="6"/>
      <c r="V615" s="6"/>
      <c r="W615" s="6">
        <f t="shared" si="78"/>
        <v>2823417.12</v>
      </c>
      <c r="X615" s="26"/>
    </row>
    <row r="616" spans="1:24">
      <c r="A616" s="2">
        <f t="shared" si="80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79"/>
        <v>0</v>
      </c>
      <c r="T616" s="5"/>
      <c r="U616" s="6"/>
      <c r="V616" s="6"/>
      <c r="W616" s="6">
        <f t="shared" si="78"/>
        <v>0</v>
      </c>
      <c r="X616" s="26"/>
    </row>
    <row r="617" spans="1:24">
      <c r="A617" s="2">
        <f t="shared" si="80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 t="shared" si="79"/>
        <v>1060867.32</v>
      </c>
      <c r="T617" s="5"/>
      <c r="U617" s="6"/>
      <c r="V617" s="6"/>
      <c r="W617" s="6">
        <f t="shared" si="78"/>
        <v>1060867.32</v>
      </c>
      <c r="X617" s="26"/>
    </row>
    <row r="618" spans="1:24">
      <c r="A618" s="2">
        <f t="shared" si="80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79"/>
        <v>0</v>
      </c>
      <c r="T618" s="5"/>
      <c r="U618" s="6"/>
      <c r="V618" s="6"/>
      <c r="W618" s="6">
        <f t="shared" si="78"/>
        <v>0</v>
      </c>
      <c r="X618" s="26"/>
    </row>
    <row r="619" spans="1:24">
      <c r="A619" s="2">
        <f t="shared" si="80"/>
        <v>605</v>
      </c>
      <c r="B619" s="2"/>
      <c r="C619" s="2"/>
      <c r="D619" s="2"/>
      <c r="E619" s="50" t="s">
        <v>913</v>
      </c>
      <c r="F619" s="28">
        <f t="shared" ref="F619:R619" si="81">SUM(F553:F618)</f>
        <v>-290448859.52999997</v>
      </c>
      <c r="G619" s="28">
        <f t="shared" si="81"/>
        <v>-42074780.050000034</v>
      </c>
      <c r="H619" s="28">
        <f t="shared" si="81"/>
        <v>-80353456.210000008</v>
      </c>
      <c r="I619" s="28">
        <f t="shared" si="81"/>
        <v>-112606187.80999996</v>
      </c>
      <c r="J619" s="28">
        <f t="shared" si="81"/>
        <v>-135250451.52999994</v>
      </c>
      <c r="K619" s="28">
        <f t="shared" si="81"/>
        <v>-148556889.53</v>
      </c>
      <c r="L619" s="28">
        <f t="shared" si="81"/>
        <v>-159303829.76999998</v>
      </c>
      <c r="M619" s="28">
        <f t="shared" si="81"/>
        <v>-170174304.17999995</v>
      </c>
      <c r="N619" s="28">
        <f t="shared" si="81"/>
        <v>-179340578.68999997</v>
      </c>
      <c r="O619" s="28">
        <f t="shared" si="81"/>
        <v>-192465442.19000015</v>
      </c>
      <c r="P619" s="28">
        <f t="shared" si="81"/>
        <v>-214219930.35000005</v>
      </c>
      <c r="Q619" s="28">
        <f t="shared" si="81"/>
        <v>-246305877.76999995</v>
      </c>
      <c r="R619" s="28">
        <f t="shared" si="81"/>
        <v>-286825672.86999995</v>
      </c>
      <c r="S619" s="25">
        <f t="shared" si="79"/>
        <v>-170174304.17999995</v>
      </c>
      <c r="T619" s="5"/>
      <c r="U619" s="6"/>
      <c r="V619" s="6"/>
      <c r="W619" s="6"/>
      <c r="X619" s="26"/>
    </row>
    <row r="620" spans="1:24">
      <c r="A620" s="2">
        <f t="shared" si="80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25">
        <f t="shared" si="79"/>
        <v>0</v>
      </c>
      <c r="T620" s="5"/>
      <c r="U620" s="6"/>
      <c r="V620" s="6"/>
      <c r="W620" s="6"/>
      <c r="X620" s="26"/>
    </row>
    <row r="621" spans="1:24">
      <c r="A621" s="2">
        <f t="shared" si="80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si="79"/>
        <v>-2289.64</v>
      </c>
      <c r="T621" s="5"/>
      <c r="U621" s="6"/>
      <c r="V621" s="6"/>
      <c r="W621" s="6">
        <f>+S621</f>
        <v>-2289.64</v>
      </c>
      <c r="X621" s="26"/>
    </row>
    <row r="622" spans="1:24">
      <c r="A622" s="2">
        <f t="shared" si="80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79"/>
        <v>0</v>
      </c>
      <c r="T622" s="5"/>
      <c r="U622" s="6"/>
      <c r="V622" s="6"/>
      <c r="W622" s="6">
        <f>+S622</f>
        <v>0</v>
      </c>
      <c r="X622" s="26"/>
    </row>
    <row r="623" spans="1:24">
      <c r="A623" s="2">
        <f t="shared" si="80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79"/>
        <v>-11546.6</v>
      </c>
      <c r="T623" s="5"/>
      <c r="U623" s="6"/>
      <c r="V623" s="6"/>
      <c r="W623" s="6">
        <f t="shared" ref="W623:W631" si="82">+S623</f>
        <v>-11546.6</v>
      </c>
      <c r="X623" s="26"/>
    </row>
    <row r="624" spans="1:24">
      <c r="A624" s="2">
        <f t="shared" si="80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79"/>
        <v>0</v>
      </c>
      <c r="T624" s="5"/>
      <c r="U624" s="6"/>
      <c r="V624" s="6"/>
      <c r="W624" s="6">
        <f t="shared" si="82"/>
        <v>0</v>
      </c>
      <c r="X624" s="26"/>
    </row>
    <row r="625" spans="1:24">
      <c r="A625" s="2">
        <f t="shared" si="80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79"/>
        <v>-55736.45</v>
      </c>
      <c r="T625" s="5"/>
      <c r="U625" s="6"/>
      <c r="V625" s="6"/>
      <c r="W625" s="6">
        <f t="shared" si="82"/>
        <v>-55736.45</v>
      </c>
      <c r="X625" s="26"/>
    </row>
    <row r="626" spans="1:24">
      <c r="A626" s="2">
        <f t="shared" si="80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79"/>
        <v>-119393.89</v>
      </c>
      <c r="T626" s="5"/>
      <c r="U626" s="6"/>
      <c r="V626" s="6"/>
      <c r="W626" s="6">
        <f t="shared" si="82"/>
        <v>-119393.89</v>
      </c>
      <c r="X626" s="26"/>
    </row>
    <row r="627" spans="1:24">
      <c r="A627" s="2">
        <f t="shared" si="80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79"/>
        <v>-337.32</v>
      </c>
      <c r="T627" s="5"/>
      <c r="U627" s="6"/>
      <c r="V627" s="6"/>
      <c r="W627" s="6">
        <f t="shared" si="82"/>
        <v>-337.32</v>
      </c>
      <c r="X627" s="26"/>
    </row>
    <row r="628" spans="1:24">
      <c r="A628" s="2">
        <f t="shared" si="80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79"/>
        <v>-23129.61</v>
      </c>
      <c r="T628" s="5"/>
      <c r="U628" s="6"/>
      <c r="V628" s="6"/>
      <c r="W628" s="6">
        <f t="shared" si="82"/>
        <v>-23129.61</v>
      </c>
      <c r="X628" s="26"/>
    </row>
    <row r="629" spans="1:24">
      <c r="A629" s="2">
        <f t="shared" si="80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79"/>
        <v>-47907.01</v>
      </c>
      <c r="T629" s="5"/>
      <c r="U629" s="6"/>
      <c r="V629" s="6"/>
      <c r="W629" s="6">
        <f t="shared" si="82"/>
        <v>-47907.01</v>
      </c>
      <c r="X629" s="26"/>
    </row>
    <row r="630" spans="1:24">
      <c r="A630" s="2">
        <f t="shared" si="80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79"/>
        <v>-127918.8</v>
      </c>
      <c r="T630" s="5"/>
      <c r="U630" s="6"/>
      <c r="V630" s="6"/>
      <c r="W630" s="6">
        <f t="shared" si="82"/>
        <v>-127918.8</v>
      </c>
      <c r="X630" s="26"/>
    </row>
    <row r="631" spans="1:24">
      <c r="A631" s="2">
        <f t="shared" si="80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79"/>
        <v>-6057.74</v>
      </c>
      <c r="T631" s="5"/>
      <c r="U631" s="6"/>
      <c r="V631" s="6"/>
      <c r="W631" s="6">
        <f t="shared" si="82"/>
        <v>-6057.74</v>
      </c>
      <c r="X631" s="26"/>
    </row>
    <row r="632" spans="1:24">
      <c r="A632" s="2">
        <f t="shared" si="80"/>
        <v>618</v>
      </c>
      <c r="B632" s="2"/>
      <c r="C632" s="2"/>
      <c r="D632" s="2"/>
      <c r="E632" s="50" t="s">
        <v>932</v>
      </c>
      <c r="F632" s="28">
        <f t="shared" ref="F632:R632" si="83">SUM(F621:F631)</f>
        <v>-1039860.6799999999</v>
      </c>
      <c r="G632" s="28">
        <f t="shared" si="83"/>
        <v>-85052.239999999991</v>
      </c>
      <c r="H632" s="28">
        <f t="shared" si="83"/>
        <v>-156272.76</v>
      </c>
      <c r="I632" s="28">
        <f t="shared" si="83"/>
        <v>-226920.5</v>
      </c>
      <c r="J632" s="28">
        <f t="shared" si="83"/>
        <v>-279224.61</v>
      </c>
      <c r="K632" s="28">
        <f t="shared" si="83"/>
        <v>-309408.52</v>
      </c>
      <c r="L632" s="28">
        <f t="shared" si="83"/>
        <v>-348905.59</v>
      </c>
      <c r="M632" s="28">
        <f t="shared" si="83"/>
        <v>-394317.06</v>
      </c>
      <c r="N632" s="28">
        <f t="shared" si="83"/>
        <v>-493635.16</v>
      </c>
      <c r="O632" s="28">
        <f t="shared" si="83"/>
        <v>-558700.79</v>
      </c>
      <c r="P632" s="28">
        <f t="shared" si="83"/>
        <v>-643635.67000000004</v>
      </c>
      <c r="Q632" s="28">
        <f t="shared" si="83"/>
        <v>-742428.25999999989</v>
      </c>
      <c r="R632" s="28">
        <f t="shared" si="83"/>
        <v>-886903.1399999999</v>
      </c>
      <c r="S632" s="25">
        <f t="shared" si="79"/>
        <v>-394317.06</v>
      </c>
      <c r="T632" s="5"/>
      <c r="U632" s="6"/>
      <c r="V632" s="6"/>
      <c r="W632" s="6"/>
      <c r="X632" s="26"/>
    </row>
    <row r="633" spans="1:24">
      <c r="A633" s="2">
        <f t="shared" si="80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25">
        <f t="shared" si="79"/>
        <v>0</v>
      </c>
      <c r="T633" s="5"/>
      <c r="U633" s="6"/>
      <c r="V633" s="6"/>
      <c r="W633" s="6"/>
      <c r="X633" s="26"/>
    </row>
    <row r="634" spans="1:24" ht="15.75" thickBot="1">
      <c r="A634" s="2">
        <f t="shared" si="80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R634" si="84">+G632+G619+G551+G528+G494+G416+G381+G366</f>
        <v>-755596030.13999999</v>
      </c>
      <c r="H634" s="106">
        <f t="shared" si="84"/>
        <v>-785949713.57000017</v>
      </c>
      <c r="I634" s="106">
        <f t="shared" si="84"/>
        <v>-809849531.25999999</v>
      </c>
      <c r="J634" s="106">
        <f t="shared" si="84"/>
        <v>-821119251.98000002</v>
      </c>
      <c r="K634" s="106">
        <f t="shared" si="84"/>
        <v>-834114722.8900001</v>
      </c>
      <c r="L634" s="106">
        <f t="shared" si="84"/>
        <v>-850558705.20000005</v>
      </c>
      <c r="M634" s="106">
        <f t="shared" si="84"/>
        <v>-868721350.27999997</v>
      </c>
      <c r="N634" s="106">
        <f t="shared" si="84"/>
        <v>-891100472.71000004</v>
      </c>
      <c r="O634" s="106">
        <f t="shared" si="84"/>
        <v>-918592888.9400003</v>
      </c>
      <c r="P634" s="106">
        <f t="shared" si="84"/>
        <v>-955424093.46000004</v>
      </c>
      <c r="Q634" s="106">
        <f t="shared" si="84"/>
        <v>-1022043333.5400002</v>
      </c>
      <c r="R634" s="106">
        <f t="shared" si="84"/>
        <v>-1117173255.4099998</v>
      </c>
      <c r="S634" s="25">
        <f t="shared" si="79"/>
        <v>-868721350.27999997</v>
      </c>
      <c r="T634" s="126"/>
      <c r="U634" s="127"/>
      <c r="V634" s="127"/>
      <c r="W634" s="127"/>
      <c r="X634" s="128"/>
    </row>
    <row r="635" spans="1:24" ht="15.75" thickTop="1">
      <c r="A635" s="2">
        <f t="shared" si="80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80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80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85">SUM(U15:U632)</f>
        <v>121993699.75999996</v>
      </c>
      <c r="V637" s="127">
        <f t="shared" si="85"/>
        <v>-113470390.98</v>
      </c>
      <c r="W637" s="127">
        <f t="shared" si="85"/>
        <v>-448350376.63</v>
      </c>
      <c r="X637" s="127">
        <f t="shared" si="85"/>
        <v>439827067.84999979</v>
      </c>
    </row>
    <row r="638" spans="1:24">
      <c r="A638" s="2">
        <f t="shared" si="80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8523308.7799999565</v>
      </c>
      <c r="W638" s="132" t="s">
        <v>937</v>
      </c>
      <c r="X638" s="133">
        <f>-W637-X637</f>
        <v>8523308.7800002098</v>
      </c>
    </row>
    <row r="639" spans="1:24">
      <c r="A639" s="2">
        <f t="shared" si="80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2.5331974029541016E-7</v>
      </c>
    </row>
    <row r="640" spans="1:24">
      <c r="A640" s="2">
        <f t="shared" si="80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80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80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1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642"/>
  <sheetViews>
    <sheetView view="pageBreakPreview" topLeftCell="J1" zoomScale="60" zoomScaleNormal="100" workbookViewId="0">
      <selection activeCell="Y2" sqref="Y2:AF3"/>
    </sheetView>
  </sheetViews>
  <sheetFormatPr defaultRowHeight="15"/>
  <cols>
    <col min="1" max="1" width="4" bestFit="1" customWidth="1"/>
    <col min="2" max="2" width="14.7109375" customWidth="1"/>
    <col min="3" max="3" width="10.5703125" bestFit="1" customWidth="1"/>
    <col min="4" max="4" width="9" bestFit="1" customWidth="1"/>
    <col min="5" max="5" width="79.7109375" bestFit="1" customWidth="1"/>
    <col min="6" max="6" width="17.28515625" bestFit="1" customWidth="1"/>
    <col min="7" max="16" width="16.5703125" bestFit="1" customWidth="1"/>
    <col min="17" max="18" width="17.28515625" bestFit="1" customWidth="1"/>
    <col min="19" max="19" width="16.5703125" bestFit="1" customWidth="1"/>
    <col min="21" max="21" width="12.28515625" bestFit="1" customWidth="1"/>
    <col min="22" max="24" width="12.85546875" bestFit="1" customWidth="1"/>
  </cols>
  <sheetData>
    <row r="1" spans="1:24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1091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1077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A4" s="1"/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5"/>
      <c r="U8" s="6"/>
      <c r="V8" s="6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1038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+L15</f>
        <v>983640654.03999996</v>
      </c>
      <c r="T15" s="5"/>
      <c r="U15" s="6"/>
      <c r="V15" s="6"/>
      <c r="W15" s="6"/>
      <c r="X15" s="26">
        <f>+S15</f>
        <v>983640654.03999996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 t="shared" ref="S16:S79" si="0">+L16</f>
        <v>37760264.009999998</v>
      </c>
      <c r="T16" s="5"/>
      <c r="U16" s="6"/>
      <c r="V16" s="6"/>
      <c r="W16" s="6"/>
      <c r="X16" s="26">
        <f>+S16</f>
        <v>37760264.009999998</v>
      </c>
    </row>
    <row r="17" spans="1:24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 t="shared" si="0"/>
        <v>11895074.75</v>
      </c>
      <c r="T17" s="5"/>
      <c r="U17" s="6"/>
      <c r="V17" s="6"/>
      <c r="W17" s="6"/>
      <c r="X17" s="26">
        <f>+S17</f>
        <v>11895074.75</v>
      </c>
    </row>
    <row r="18" spans="1:24">
      <c r="A18" s="2">
        <f t="shared" si="1"/>
        <v>4</v>
      </c>
      <c r="B18" s="2"/>
      <c r="C18" s="2"/>
      <c r="D18" s="2"/>
      <c r="E18" s="23" t="s">
        <v>76</v>
      </c>
      <c r="F18" s="28">
        <f t="shared" ref="F18:R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5">
        <f t="shared" si="0"/>
        <v>1033295992.8</v>
      </c>
      <c r="T18" s="5"/>
      <c r="U18" s="6"/>
      <c r="V18" s="6"/>
      <c r="W18" s="6"/>
      <c r="X18" s="26"/>
    </row>
    <row r="19" spans="1:24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25">
        <f t="shared" si="0"/>
        <v>0</v>
      </c>
      <c r="T19" s="5"/>
      <c r="U19" s="6"/>
      <c r="V19" s="6"/>
      <c r="W19" s="6"/>
      <c r="X19" s="26"/>
    </row>
    <row r="20" spans="1:24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 t="shared" si="0"/>
        <v>2112426.61</v>
      </c>
      <c r="T20" s="5"/>
      <c r="U20" s="6"/>
      <c r="V20" s="6"/>
      <c r="W20" s="6"/>
      <c r="X20" s="26">
        <f>+S20</f>
        <v>2112426.61</v>
      </c>
    </row>
    <row r="21" spans="1:24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 t="shared" si="0"/>
        <v>-333062091.58999997</v>
      </c>
      <c r="T21" s="5"/>
      <c r="U21" s="6"/>
      <c r="V21" s="6"/>
      <c r="W21" s="6"/>
      <c r="X21" s="26"/>
    </row>
    <row r="22" spans="1:24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 t="shared" si="0"/>
        <v>-15549730.65</v>
      </c>
      <c r="T22" s="5"/>
      <c r="U22" s="6"/>
      <c r="V22" s="6"/>
      <c r="W22" s="6"/>
      <c r="X22" s="26"/>
    </row>
    <row r="23" spans="1:24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 t="shared" si="0"/>
        <v>0</v>
      </c>
      <c r="T23" s="5"/>
      <c r="U23" s="6"/>
      <c r="V23" s="6"/>
      <c r="W23" s="6"/>
      <c r="X23" s="26"/>
    </row>
    <row r="24" spans="1:24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 t="shared" si="0"/>
        <v>-346499395.62999994</v>
      </c>
      <c r="T24" s="5"/>
      <c r="U24" s="6"/>
      <c r="V24" s="6"/>
      <c r="W24" s="6"/>
      <c r="X24" s="26"/>
    </row>
    <row r="25" spans="1:24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25">
        <f t="shared" si="0"/>
        <v>0</v>
      </c>
      <c r="T25" s="5"/>
      <c r="U25" s="6"/>
      <c r="V25" s="6"/>
      <c r="W25" s="6"/>
      <c r="X25" s="26"/>
    </row>
    <row r="26" spans="1:24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 t="shared" si="0"/>
        <v>-3454880.55</v>
      </c>
      <c r="T26" s="5"/>
      <c r="U26" s="6"/>
      <c r="V26" s="6"/>
      <c r="W26" s="6"/>
      <c r="X26" s="26"/>
    </row>
    <row r="27" spans="1:24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 t="shared" si="0"/>
        <v>-135780122.75</v>
      </c>
      <c r="T27" s="5"/>
      <c r="U27" s="6"/>
      <c r="V27" s="6"/>
      <c r="W27" s="6"/>
      <c r="X27" s="26"/>
    </row>
    <row r="28" spans="1:24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25">
        <f t="shared" si="0"/>
        <v>-139235003.30000001</v>
      </c>
      <c r="T28" s="5"/>
      <c r="U28" s="6"/>
      <c r="V28" s="6"/>
      <c r="W28" s="6"/>
      <c r="X28" s="26"/>
    </row>
    <row r="29" spans="1:24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25">
        <f t="shared" si="0"/>
        <v>0</v>
      </c>
      <c r="T29" s="5"/>
      <c r="U29" s="6"/>
      <c r="V29" s="6"/>
      <c r="W29" s="6"/>
      <c r="X29" s="26"/>
    </row>
    <row r="30" spans="1:24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25">
        <f t="shared" si="0"/>
        <v>-485734398.92999995</v>
      </c>
      <c r="T30" s="5"/>
      <c r="U30" s="6"/>
      <c r="V30" s="6"/>
      <c r="W30" s="6"/>
      <c r="X30" s="26">
        <f>+S30-S20</f>
        <v>-487846825.53999996</v>
      </c>
    </row>
    <row r="31" spans="1:24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25">
        <f t="shared" si="0"/>
        <v>0</v>
      </c>
      <c r="T31" s="5"/>
      <c r="U31" s="6"/>
      <c r="V31" s="6"/>
      <c r="W31" s="6"/>
      <c r="X31" s="26"/>
    </row>
    <row r="32" spans="1:24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R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0"/>
        <v>547561593.87</v>
      </c>
      <c r="T32" s="5"/>
      <c r="U32" s="6"/>
      <c r="V32" s="6"/>
      <c r="W32" s="6"/>
      <c r="X32" s="26"/>
    </row>
    <row r="33" spans="1:24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25">
        <f t="shared" si="0"/>
        <v>0</v>
      </c>
      <c r="T33" s="5"/>
      <c r="U33" s="6"/>
      <c r="V33" s="6"/>
      <c r="W33" s="6"/>
      <c r="X33" s="26"/>
    </row>
    <row r="34" spans="1:24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si="0"/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0"/>
        <v>0</v>
      </c>
      <c r="T35" s="5"/>
      <c r="U35" s="6"/>
      <c r="V35" s="6"/>
      <c r="W35" s="6"/>
      <c r="X35" s="26"/>
    </row>
    <row r="36" spans="1:24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0"/>
        <v>0</v>
      </c>
      <c r="T36" s="5"/>
      <c r="U36" s="6"/>
      <c r="V36" s="6"/>
      <c r="W36" s="6"/>
      <c r="X36" s="26"/>
    </row>
    <row r="37" spans="1:24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0"/>
        <v>1631367.96</v>
      </c>
      <c r="T37" s="5"/>
      <c r="U37" s="6"/>
      <c r="V37" s="6"/>
      <c r="W37" s="6"/>
      <c r="X37" s="26">
        <f>+S37</f>
        <v>1631367.96</v>
      </c>
    </row>
    <row r="38" spans="1:24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0"/>
        <v>10639794.699999999</v>
      </c>
      <c r="T38" s="5"/>
      <c r="U38" s="6"/>
      <c r="V38" s="6"/>
      <c r="W38" s="6"/>
      <c r="X38" s="26">
        <f>+S38</f>
        <v>10639794.699999999</v>
      </c>
    </row>
    <row r="39" spans="1:24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0"/>
        <v>149968.1</v>
      </c>
      <c r="T39" s="5"/>
      <c r="U39" s="6"/>
      <c r="V39" s="6"/>
      <c r="W39" s="6"/>
      <c r="X39" s="26">
        <f>+S39</f>
        <v>149968.1</v>
      </c>
    </row>
    <row r="40" spans="1:24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0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0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1"/>
        <v>28</v>
      </c>
      <c r="B42" s="2"/>
      <c r="C42" s="2"/>
      <c r="D42" s="2"/>
      <c r="E42" s="50" t="s">
        <v>107</v>
      </c>
      <c r="F42" s="28">
        <f t="shared" ref="F42:R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5">
        <f t="shared" si="0"/>
        <v>12623160.939999999</v>
      </c>
      <c r="T42" s="5"/>
      <c r="U42" s="6"/>
      <c r="V42" s="6"/>
      <c r="W42" s="6"/>
      <c r="X42" s="26"/>
    </row>
    <row r="43" spans="1:24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25">
        <f t="shared" si="0"/>
        <v>0</v>
      </c>
      <c r="T43" s="5"/>
      <c r="U43" s="6"/>
      <c r="V43" s="6"/>
      <c r="W43" s="6"/>
      <c r="X43" s="26"/>
    </row>
    <row r="44" spans="1:24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si="0"/>
        <v>0</v>
      </c>
      <c r="T44" s="5"/>
      <c r="U44" s="6">
        <f t="shared" ref="U44:U56" si="8">+S44</f>
        <v>0</v>
      </c>
      <c r="V44" s="6"/>
      <c r="W44" s="6"/>
      <c r="X44" s="26"/>
    </row>
    <row r="45" spans="1:24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0"/>
        <v>462315.82</v>
      </c>
      <c r="T45" s="5"/>
      <c r="U45" s="6">
        <f t="shared" si="8"/>
        <v>462315.82</v>
      </c>
      <c r="V45" s="6"/>
      <c r="W45" s="6"/>
      <c r="X45" s="26"/>
    </row>
    <row r="46" spans="1:24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0"/>
        <v>-571152.13</v>
      </c>
      <c r="T46" s="5"/>
      <c r="U46" s="6">
        <f t="shared" si="8"/>
        <v>-571152.13</v>
      </c>
      <c r="V46" s="6"/>
      <c r="W46" s="6"/>
      <c r="X46" s="26"/>
    </row>
    <row r="47" spans="1:24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0"/>
        <v>-1925.00000000001</v>
      </c>
      <c r="T47" s="5"/>
      <c r="U47" s="6">
        <f t="shared" si="8"/>
        <v>-1925.00000000001</v>
      </c>
      <c r="V47" s="6"/>
      <c r="W47" s="6"/>
      <c r="X47" s="26"/>
    </row>
    <row r="48" spans="1:24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0"/>
        <v>1255939.2</v>
      </c>
      <c r="T48" s="2"/>
      <c r="U48" s="4">
        <f>+S48</f>
        <v>1255939.2</v>
      </c>
      <c r="V48" s="4"/>
      <c r="W48" s="4"/>
      <c r="X48" s="83">
        <f>+S48-U48</f>
        <v>0</v>
      </c>
    </row>
    <row r="49" spans="1:24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0"/>
        <v>0</v>
      </c>
      <c r="T49" s="2"/>
      <c r="U49" s="4">
        <f t="shared" si="8"/>
        <v>0</v>
      </c>
      <c r="V49" s="4"/>
      <c r="W49" s="4"/>
      <c r="X49" s="83"/>
    </row>
    <row r="50" spans="1:24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0"/>
        <v>600</v>
      </c>
      <c r="T50" s="5"/>
      <c r="U50" s="6">
        <f t="shared" si="8"/>
        <v>600</v>
      </c>
      <c r="V50" s="6"/>
      <c r="W50" s="6"/>
      <c r="X50" s="26"/>
    </row>
    <row r="51" spans="1:24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0"/>
        <v>300</v>
      </c>
      <c r="T51" s="5"/>
      <c r="U51" s="6">
        <f t="shared" si="8"/>
        <v>300</v>
      </c>
      <c r="V51" s="6"/>
      <c r="W51" s="6"/>
      <c r="X51" s="26"/>
    </row>
    <row r="52" spans="1:24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0"/>
        <v>0</v>
      </c>
      <c r="T52" s="5"/>
      <c r="U52" s="6">
        <f t="shared" si="8"/>
        <v>0</v>
      </c>
      <c r="V52" s="6"/>
      <c r="W52" s="6"/>
      <c r="X52" s="26"/>
    </row>
    <row r="53" spans="1:24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0"/>
        <v>0</v>
      </c>
      <c r="T53" s="5"/>
      <c r="U53" s="6">
        <f t="shared" si="8"/>
        <v>0</v>
      </c>
      <c r="V53" s="6"/>
      <c r="W53" s="6"/>
      <c r="X53" s="26"/>
    </row>
    <row r="54" spans="1:24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0"/>
        <v>250</v>
      </c>
      <c r="T54" s="5"/>
      <c r="U54" s="6">
        <f t="shared" si="8"/>
        <v>250</v>
      </c>
      <c r="V54" s="6"/>
      <c r="W54" s="6"/>
      <c r="X54" s="26"/>
    </row>
    <row r="55" spans="1:24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0"/>
        <v>0</v>
      </c>
      <c r="T55" s="5"/>
      <c r="U55" s="6">
        <f t="shared" si="8"/>
        <v>0</v>
      </c>
      <c r="V55" s="6"/>
      <c r="W55" s="6"/>
      <c r="X55" s="26"/>
    </row>
    <row r="56" spans="1:24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0"/>
        <v>0</v>
      </c>
      <c r="T56" s="5"/>
      <c r="U56" s="6">
        <f t="shared" si="8"/>
        <v>0</v>
      </c>
      <c r="V56" s="6"/>
      <c r="W56" s="6"/>
      <c r="X56" s="26"/>
    </row>
    <row r="57" spans="1:24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9">SUM(F44:F56)</f>
        <v>2728680.08</v>
      </c>
      <c r="G57" s="28">
        <f t="shared" si="9"/>
        <v>1916272.2800000003</v>
      </c>
      <c r="H57" s="28">
        <f t="shared" si="9"/>
        <v>1838476.31</v>
      </c>
      <c r="I57" s="28">
        <f t="shared" si="9"/>
        <v>2474237.5300000003</v>
      </c>
      <c r="J57" s="28">
        <f t="shared" si="9"/>
        <v>109985.74999999988</v>
      </c>
      <c r="K57" s="28">
        <f t="shared" si="9"/>
        <v>556906.25</v>
      </c>
      <c r="L57" s="28">
        <f t="shared" si="9"/>
        <v>1146327.8899999999</v>
      </c>
      <c r="M57" s="28">
        <f t="shared" si="9"/>
        <v>149273.04999999993</v>
      </c>
      <c r="N57" s="28">
        <f t="shared" si="9"/>
        <v>1150.0000000000582</v>
      </c>
      <c r="O57" s="28">
        <f t="shared" si="9"/>
        <v>1747039.38</v>
      </c>
      <c r="P57" s="28">
        <f t="shared" si="9"/>
        <v>-113888.37999999979</v>
      </c>
      <c r="Q57" s="28">
        <f t="shared" si="9"/>
        <v>1150.0000000002192</v>
      </c>
      <c r="R57" s="28">
        <f>SUM(R44:R56)</f>
        <v>3204308.9300000006</v>
      </c>
      <c r="S57" s="25">
        <f t="shared" si="0"/>
        <v>1146327.8899999999</v>
      </c>
      <c r="T57" s="5"/>
      <c r="U57" s="6"/>
      <c r="V57" s="6"/>
      <c r="W57" s="6"/>
      <c r="X57" s="26"/>
    </row>
    <row r="58" spans="1:24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25">
        <f t="shared" si="0"/>
        <v>0</v>
      </c>
      <c r="T58" s="5"/>
      <c r="U58" s="6"/>
      <c r="V58" s="6"/>
      <c r="W58" s="6"/>
      <c r="X58" s="26"/>
    </row>
    <row r="59" spans="1:24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 t="shared" si="0"/>
        <v>0</v>
      </c>
      <c r="T59" s="5"/>
      <c r="U59" s="6">
        <f>+S59</f>
        <v>0</v>
      </c>
      <c r="V59" s="6"/>
      <c r="W59" s="6"/>
      <c r="X59" s="26"/>
    </row>
    <row r="60" spans="1:24">
      <c r="A60" s="2">
        <f t="shared" si="1"/>
        <v>46</v>
      </c>
      <c r="B60" s="2"/>
      <c r="C60" s="2"/>
      <c r="D60" s="2"/>
      <c r="E60" s="50" t="s">
        <v>136</v>
      </c>
      <c r="F60" s="28">
        <f t="shared" ref="F60:R60" si="10">+F59</f>
        <v>0</v>
      </c>
      <c r="G60" s="28">
        <f t="shared" si="10"/>
        <v>0</v>
      </c>
      <c r="H60" s="28">
        <f t="shared" si="10"/>
        <v>0</v>
      </c>
      <c r="I60" s="28">
        <f t="shared" si="10"/>
        <v>0</v>
      </c>
      <c r="J60" s="28">
        <f t="shared" si="10"/>
        <v>0</v>
      </c>
      <c r="K60" s="28">
        <f t="shared" si="10"/>
        <v>0</v>
      </c>
      <c r="L60" s="28">
        <f t="shared" si="10"/>
        <v>0</v>
      </c>
      <c r="M60" s="28">
        <f t="shared" si="10"/>
        <v>0</v>
      </c>
      <c r="N60" s="28">
        <f t="shared" si="10"/>
        <v>0</v>
      </c>
      <c r="O60" s="28">
        <f t="shared" si="10"/>
        <v>0</v>
      </c>
      <c r="P60" s="28">
        <f t="shared" si="10"/>
        <v>323765.93</v>
      </c>
      <c r="Q60" s="28">
        <f t="shared" si="10"/>
        <v>197130.52</v>
      </c>
      <c r="R60" s="28">
        <f t="shared" si="10"/>
        <v>0</v>
      </c>
      <c r="S60" s="25">
        <f t="shared" si="0"/>
        <v>0</v>
      </c>
      <c r="T60" s="5"/>
      <c r="U60" s="6"/>
      <c r="V60" s="6"/>
      <c r="W60" s="6"/>
      <c r="X60" s="26"/>
    </row>
    <row r="61" spans="1:24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25">
        <f t="shared" si="0"/>
        <v>0</v>
      </c>
      <c r="T61" s="5"/>
      <c r="U61" s="6"/>
      <c r="V61" s="6"/>
      <c r="W61" s="6"/>
      <c r="X61" s="26"/>
    </row>
    <row r="62" spans="1:24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si="0"/>
        <v>45820.140000000203</v>
      </c>
      <c r="T62" s="5"/>
      <c r="U62" s="6">
        <f t="shared" ref="U62:U73" si="11">+S62</f>
        <v>45820.140000000203</v>
      </c>
      <c r="V62" s="6"/>
      <c r="W62" s="6"/>
      <c r="X62" s="26"/>
    </row>
    <row r="63" spans="1:24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0"/>
        <v>838109.84999999905</v>
      </c>
      <c r="T63" s="5"/>
      <c r="U63" s="6">
        <f t="shared" si="11"/>
        <v>838109.84999999905</v>
      </c>
      <c r="V63" s="6"/>
      <c r="W63" s="6"/>
      <c r="X63" s="26"/>
    </row>
    <row r="64" spans="1:24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0"/>
        <v>4086632.3</v>
      </c>
      <c r="T64" s="5"/>
      <c r="U64" s="6">
        <f t="shared" si="11"/>
        <v>4086632.3</v>
      </c>
      <c r="V64" s="6"/>
      <c r="W64" s="6"/>
      <c r="X64" s="26"/>
    </row>
    <row r="65" spans="1:24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0"/>
        <v>18262.11</v>
      </c>
      <c r="T65" s="5"/>
      <c r="U65" s="6">
        <f t="shared" si="11"/>
        <v>18262.11</v>
      </c>
      <c r="V65" s="6"/>
      <c r="W65" s="6"/>
      <c r="X65" s="26"/>
    </row>
    <row r="66" spans="1:24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0"/>
        <v>235283.31</v>
      </c>
      <c r="T66" s="5"/>
      <c r="U66" s="6">
        <f t="shared" si="11"/>
        <v>235283.31</v>
      </c>
      <c r="V66" s="6"/>
      <c r="W66" s="6"/>
      <c r="X66" s="26"/>
    </row>
    <row r="67" spans="1:24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0"/>
        <v>973382.76</v>
      </c>
      <c r="T67" s="5"/>
      <c r="U67" s="6">
        <f t="shared" si="11"/>
        <v>973382.76</v>
      </c>
      <c r="V67" s="6"/>
      <c r="W67" s="6"/>
      <c r="X67" s="26"/>
    </row>
    <row r="68" spans="1:24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0"/>
        <v>2678159.34</v>
      </c>
      <c r="T68" s="5"/>
      <c r="U68" s="6">
        <f t="shared" si="11"/>
        <v>2678159.34</v>
      </c>
      <c r="V68" s="6"/>
      <c r="W68" s="6"/>
      <c r="X68" s="26"/>
    </row>
    <row r="69" spans="1:24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0"/>
        <v>296036.5</v>
      </c>
      <c r="T69" s="5"/>
      <c r="U69" s="6">
        <f t="shared" si="11"/>
        <v>296036.5</v>
      </c>
      <c r="V69" s="6"/>
      <c r="W69" s="6"/>
      <c r="X69" s="26"/>
    </row>
    <row r="70" spans="1:24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0"/>
        <v>0</v>
      </c>
      <c r="T70" s="5"/>
      <c r="U70" s="6">
        <f t="shared" si="11"/>
        <v>0</v>
      </c>
      <c r="V70" s="6"/>
      <c r="W70" s="6"/>
      <c r="X70" s="26"/>
    </row>
    <row r="71" spans="1:24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0"/>
        <v>228.98</v>
      </c>
      <c r="T71" s="5"/>
      <c r="U71" s="6">
        <f t="shared" si="11"/>
        <v>228.98</v>
      </c>
      <c r="V71" s="6"/>
      <c r="W71" s="6"/>
      <c r="X71" s="26"/>
    </row>
    <row r="72" spans="1:24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0"/>
        <v>2035189.96</v>
      </c>
      <c r="T72" s="5"/>
      <c r="U72" s="6">
        <f t="shared" si="11"/>
        <v>2035189.96</v>
      </c>
      <c r="V72" s="6"/>
      <c r="W72" s="6"/>
      <c r="X72" s="26"/>
    </row>
    <row r="73" spans="1:24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0"/>
        <v>0</v>
      </c>
      <c r="T73" s="5"/>
      <c r="U73" s="6">
        <f t="shared" si="11"/>
        <v>0</v>
      </c>
      <c r="V73" s="6"/>
      <c r="W73" s="6"/>
      <c r="X73" s="26"/>
    </row>
    <row r="74" spans="1:24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R74" si="12">SUM(G62:G73)</f>
        <v>25985129.739999995</v>
      </c>
      <c r="H74" s="24">
        <f t="shared" si="12"/>
        <v>21489963.910000004</v>
      </c>
      <c r="I74" s="24">
        <f t="shared" si="12"/>
        <v>25031043.339999992</v>
      </c>
      <c r="J74" s="24">
        <f t="shared" si="12"/>
        <v>19391541.48</v>
      </c>
      <c r="K74" s="24">
        <f t="shared" si="12"/>
        <v>13336927.270000001</v>
      </c>
      <c r="L74" s="24">
        <f t="shared" si="12"/>
        <v>11207105.25</v>
      </c>
      <c r="M74" s="24">
        <f t="shared" si="12"/>
        <v>8929667.6899999995</v>
      </c>
      <c r="N74" s="24">
        <f t="shared" si="12"/>
        <v>9393154.6999999955</v>
      </c>
      <c r="O74" s="24">
        <f t="shared" si="12"/>
        <v>9290701.3399999961</v>
      </c>
      <c r="P74" s="24">
        <f t="shared" si="12"/>
        <v>12139848.779999996</v>
      </c>
      <c r="Q74" s="24">
        <f t="shared" si="12"/>
        <v>13614121.359999998</v>
      </c>
      <c r="R74" s="24">
        <f t="shared" si="12"/>
        <v>19786161.890000001</v>
      </c>
      <c r="S74" s="25">
        <f t="shared" si="0"/>
        <v>11207105.25</v>
      </c>
      <c r="T74" s="5"/>
      <c r="U74" s="6"/>
      <c r="V74" s="6"/>
      <c r="W74" s="6"/>
      <c r="X74" s="26"/>
    </row>
    <row r="75" spans="1:24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25">
        <f t="shared" si="0"/>
        <v>0</v>
      </c>
      <c r="T75" s="5"/>
      <c r="U75" s="6"/>
      <c r="V75" s="6"/>
      <c r="W75" s="6"/>
      <c r="X75" s="26"/>
    </row>
    <row r="76" spans="1:24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si="0"/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0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0"/>
        <v>0</v>
      </c>
      <c r="T78" s="5"/>
      <c r="U78" s="6"/>
      <c r="V78" s="6"/>
      <c r="W78" s="6"/>
      <c r="X78" s="26">
        <f t="shared" ref="X78:X88" si="13">+S78</f>
        <v>0</v>
      </c>
    </row>
    <row r="79" spans="1:24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0"/>
        <v>0</v>
      </c>
      <c r="T79" s="5"/>
      <c r="U79" s="6"/>
      <c r="V79" s="6"/>
      <c r="W79" s="6"/>
      <c r="X79" s="26">
        <f t="shared" si="13"/>
        <v>0</v>
      </c>
    </row>
    <row r="80" spans="1:24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ref="S80:S143" si="14">+L80</f>
        <v>0</v>
      </c>
      <c r="T80" s="5"/>
      <c r="U80" s="6"/>
      <c r="V80" s="6"/>
      <c r="W80" s="6"/>
      <c r="X80" s="26">
        <f t="shared" si="13"/>
        <v>0</v>
      </c>
    </row>
    <row r="81" spans="1:24">
      <c r="A81" s="2">
        <f t="shared" ref="A81:A144" si="15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4"/>
        <v>0</v>
      </c>
      <c r="T81" s="5"/>
      <c r="U81" s="6"/>
      <c r="V81" s="6"/>
      <c r="W81" s="6"/>
      <c r="X81" s="26">
        <f t="shared" si="13"/>
        <v>0</v>
      </c>
    </row>
    <row r="82" spans="1:24">
      <c r="A82" s="2">
        <f t="shared" si="15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4"/>
        <v>3300</v>
      </c>
      <c r="T82" s="5"/>
      <c r="U82" s="6"/>
      <c r="V82" s="6"/>
      <c r="W82" s="6"/>
      <c r="X82" s="26">
        <f t="shared" si="13"/>
        <v>3300</v>
      </c>
    </row>
    <row r="83" spans="1:24">
      <c r="A83" s="2">
        <f t="shared" si="15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4"/>
        <v>0</v>
      </c>
      <c r="T83" s="5"/>
      <c r="U83" s="6"/>
      <c r="V83" s="6"/>
      <c r="W83" s="6"/>
      <c r="X83" s="26">
        <f t="shared" si="13"/>
        <v>0</v>
      </c>
    </row>
    <row r="84" spans="1:24">
      <c r="A84" s="2">
        <f t="shared" si="15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4"/>
        <v>0</v>
      </c>
      <c r="T84" s="5"/>
      <c r="U84" s="6"/>
      <c r="V84" s="6"/>
      <c r="W84" s="6"/>
      <c r="X84" s="26">
        <f t="shared" si="13"/>
        <v>0</v>
      </c>
    </row>
    <row r="85" spans="1:24">
      <c r="A85" s="2">
        <f t="shared" si="15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4"/>
        <v>0</v>
      </c>
      <c r="T85" s="5"/>
      <c r="U85" s="6"/>
      <c r="V85" s="6"/>
      <c r="W85" s="6"/>
      <c r="X85" s="26">
        <f t="shared" si="13"/>
        <v>0</v>
      </c>
    </row>
    <row r="86" spans="1:24">
      <c r="A86" s="2">
        <f t="shared" si="15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4"/>
        <v>0</v>
      </c>
      <c r="T86" s="5"/>
      <c r="U86" s="6"/>
      <c r="V86" s="6"/>
      <c r="W86" s="6"/>
      <c r="X86" s="26">
        <f t="shared" si="13"/>
        <v>0</v>
      </c>
    </row>
    <row r="87" spans="1:24">
      <c r="A87" s="2">
        <f t="shared" si="15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4"/>
        <v>0</v>
      </c>
      <c r="T87" s="5"/>
      <c r="U87" s="6"/>
      <c r="V87" s="6"/>
      <c r="W87" s="6"/>
      <c r="X87" s="26">
        <f t="shared" si="13"/>
        <v>0</v>
      </c>
    </row>
    <row r="88" spans="1:24">
      <c r="A88" s="2">
        <f t="shared" si="15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4"/>
        <v>0</v>
      </c>
      <c r="T88" s="5"/>
      <c r="U88" s="6"/>
      <c r="V88" s="6"/>
      <c r="W88" s="6"/>
      <c r="X88" s="26">
        <f t="shared" si="13"/>
        <v>0</v>
      </c>
    </row>
    <row r="89" spans="1:24">
      <c r="A89" s="2">
        <f t="shared" si="15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R89" si="16">SUM(G76:G88)</f>
        <v>0</v>
      </c>
      <c r="H89" s="28">
        <f t="shared" si="16"/>
        <v>0</v>
      </c>
      <c r="I89" s="28">
        <f t="shared" si="16"/>
        <v>0</v>
      </c>
      <c r="J89" s="28">
        <f t="shared" si="16"/>
        <v>0</v>
      </c>
      <c r="K89" s="28">
        <f t="shared" si="16"/>
        <v>171.65</v>
      </c>
      <c r="L89" s="28">
        <f t="shared" si="16"/>
        <v>3300</v>
      </c>
      <c r="M89" s="28">
        <f t="shared" si="16"/>
        <v>0</v>
      </c>
      <c r="N89" s="28">
        <f t="shared" si="16"/>
        <v>0</v>
      </c>
      <c r="O89" s="28">
        <f t="shared" si="16"/>
        <v>0</v>
      </c>
      <c r="P89" s="28">
        <f t="shared" si="16"/>
        <v>0</v>
      </c>
      <c r="Q89" s="28">
        <f t="shared" si="16"/>
        <v>17559.13</v>
      </c>
      <c r="R89" s="28">
        <f t="shared" si="16"/>
        <v>129531.37</v>
      </c>
      <c r="S89" s="25">
        <f t="shared" si="14"/>
        <v>3300</v>
      </c>
      <c r="T89" s="5"/>
      <c r="U89" s="6"/>
      <c r="V89" s="6"/>
      <c r="W89" s="6"/>
      <c r="X89" s="26"/>
    </row>
    <row r="90" spans="1:24">
      <c r="A90" s="2">
        <f t="shared" si="15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25">
        <f t="shared" si="14"/>
        <v>0</v>
      </c>
      <c r="T90" s="5"/>
      <c r="U90" s="6"/>
      <c r="V90" s="6"/>
      <c r="W90" s="6"/>
      <c r="X90" s="26"/>
    </row>
    <row r="91" spans="1:24">
      <c r="A91" s="2">
        <f t="shared" si="15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 t="shared" si="14"/>
        <v>0</v>
      </c>
      <c r="T91" s="5"/>
      <c r="U91" s="6"/>
      <c r="V91" s="6"/>
      <c r="W91" s="6"/>
      <c r="X91" s="26"/>
    </row>
    <row r="92" spans="1:24">
      <c r="A92" s="2">
        <f t="shared" si="15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25">
        <f t="shared" si="14"/>
        <v>0</v>
      </c>
      <c r="T92" s="5"/>
      <c r="U92" s="6"/>
      <c r="V92" s="6"/>
      <c r="W92" s="6"/>
      <c r="X92" s="26"/>
    </row>
    <row r="93" spans="1:24">
      <c r="A93" s="2">
        <f t="shared" si="15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R93" si="17">+G91+G89+G74</f>
        <v>25985129.739999995</v>
      </c>
      <c r="H93" s="24">
        <f t="shared" si="17"/>
        <v>21489963.910000004</v>
      </c>
      <c r="I93" s="24">
        <f t="shared" si="17"/>
        <v>25031043.339999992</v>
      </c>
      <c r="J93" s="24">
        <f t="shared" si="17"/>
        <v>19391541.48</v>
      </c>
      <c r="K93" s="24">
        <f t="shared" si="17"/>
        <v>13337098.920000002</v>
      </c>
      <c r="L93" s="24">
        <f t="shared" si="17"/>
        <v>11210405.25</v>
      </c>
      <c r="M93" s="24">
        <f t="shared" si="17"/>
        <v>8929667.6899999995</v>
      </c>
      <c r="N93" s="24">
        <f t="shared" si="17"/>
        <v>9393154.6999999955</v>
      </c>
      <c r="O93" s="24">
        <f t="shared" si="17"/>
        <v>9290701.3399999961</v>
      </c>
      <c r="P93" s="24">
        <f t="shared" si="17"/>
        <v>12139848.779999996</v>
      </c>
      <c r="Q93" s="24">
        <f t="shared" si="17"/>
        <v>13631680.489999998</v>
      </c>
      <c r="R93" s="24">
        <f t="shared" si="17"/>
        <v>19915693.260000002</v>
      </c>
      <c r="S93" s="25">
        <f t="shared" si="14"/>
        <v>11210405.25</v>
      </c>
      <c r="T93" s="5"/>
      <c r="U93" s="6"/>
      <c r="V93" s="6"/>
      <c r="W93" s="6"/>
      <c r="X93" s="26"/>
    </row>
    <row r="94" spans="1:24">
      <c r="A94" s="2">
        <f t="shared" si="15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si="14"/>
        <v>0</v>
      </c>
      <c r="T94" s="5"/>
      <c r="U94" s="6"/>
      <c r="V94" s="6"/>
      <c r="W94" s="6"/>
      <c r="X94" s="26"/>
    </row>
    <row r="95" spans="1:24">
      <c r="A95" s="2">
        <f t="shared" si="15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14"/>
        <v>-122637.92</v>
      </c>
      <c r="T95" s="5"/>
      <c r="U95" s="6">
        <f t="shared" ref="U95:U113" si="18">+S95</f>
        <v>-122637.92</v>
      </c>
      <c r="V95" s="6"/>
      <c r="W95" s="6"/>
      <c r="X95" s="26"/>
    </row>
    <row r="96" spans="1:24">
      <c r="A96" s="2">
        <f t="shared" si="15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14"/>
        <v>-288682.78000000003</v>
      </c>
      <c r="T96" s="5"/>
      <c r="U96" s="6">
        <f t="shared" si="18"/>
        <v>-288682.78000000003</v>
      </c>
      <c r="V96" s="6"/>
      <c r="W96" s="6"/>
      <c r="X96" s="26"/>
    </row>
    <row r="97" spans="1:24">
      <c r="A97" s="2">
        <f t="shared" si="15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14"/>
        <v>112989.68</v>
      </c>
      <c r="T97" s="5"/>
      <c r="U97" s="6">
        <f t="shared" si="18"/>
        <v>112989.68</v>
      </c>
      <c r="V97" s="6"/>
      <c r="W97" s="6"/>
      <c r="X97" s="26"/>
    </row>
    <row r="98" spans="1:24">
      <c r="A98" s="2">
        <f t="shared" si="15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14"/>
        <v>468110.54</v>
      </c>
      <c r="T98" s="5"/>
      <c r="U98" s="6">
        <f t="shared" si="18"/>
        <v>468110.54</v>
      </c>
      <c r="V98" s="6"/>
      <c r="W98" s="6"/>
      <c r="X98" s="26"/>
    </row>
    <row r="99" spans="1:24">
      <c r="A99" s="2">
        <f t="shared" si="15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14"/>
        <v>-50628.68</v>
      </c>
      <c r="T99" s="5"/>
      <c r="U99" s="6">
        <f t="shared" si="18"/>
        <v>-50628.68</v>
      </c>
      <c r="V99" s="6"/>
      <c r="W99" s="6"/>
      <c r="X99" s="26"/>
    </row>
    <row r="100" spans="1:24">
      <c r="A100" s="2">
        <f t="shared" si="15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14"/>
        <v>-218968.6</v>
      </c>
      <c r="T100" s="5"/>
      <c r="U100" s="6">
        <f t="shared" si="18"/>
        <v>-218968.6</v>
      </c>
      <c r="V100" s="6"/>
      <c r="W100" s="6"/>
      <c r="X100" s="26"/>
    </row>
    <row r="101" spans="1:24">
      <c r="A101" s="2">
        <f t="shared" si="15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14"/>
        <v>-75609.23</v>
      </c>
      <c r="T101" s="5"/>
      <c r="U101" s="6">
        <f t="shared" si="18"/>
        <v>-75609.23</v>
      </c>
      <c r="V101" s="6"/>
      <c r="W101" s="6"/>
      <c r="X101" s="26"/>
    </row>
    <row r="102" spans="1:24">
      <c r="A102" s="2">
        <f t="shared" si="15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14"/>
        <v>-246722.22</v>
      </c>
      <c r="T102" s="5"/>
      <c r="U102" s="6">
        <f t="shared" si="18"/>
        <v>-246722.22</v>
      </c>
      <c r="V102" s="6"/>
      <c r="W102" s="6"/>
      <c r="X102" s="26"/>
    </row>
    <row r="103" spans="1:24">
      <c r="A103" s="2">
        <f t="shared" si="15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14"/>
        <v>-9984</v>
      </c>
      <c r="T103" s="5"/>
      <c r="U103" s="6">
        <f t="shared" si="18"/>
        <v>-9984</v>
      </c>
      <c r="V103" s="6"/>
      <c r="W103" s="6"/>
      <c r="X103" s="26"/>
    </row>
    <row r="104" spans="1:24">
      <c r="A104" s="2">
        <f t="shared" si="15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14"/>
        <v>-30016</v>
      </c>
      <c r="T104" s="5"/>
      <c r="U104" s="6">
        <f t="shared" si="18"/>
        <v>-30016</v>
      </c>
      <c r="V104" s="6"/>
      <c r="W104" s="6"/>
      <c r="X104" s="26"/>
    </row>
    <row r="105" spans="1:24">
      <c r="A105" s="2">
        <f t="shared" si="15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14"/>
        <v>0</v>
      </c>
      <c r="T105" s="5"/>
      <c r="U105" s="6">
        <f t="shared" si="18"/>
        <v>0</v>
      </c>
      <c r="V105" s="6"/>
      <c r="W105" s="6"/>
      <c r="X105" s="26"/>
    </row>
    <row r="106" spans="1:24">
      <c r="A106" s="2">
        <f t="shared" si="15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14"/>
        <v>0</v>
      </c>
      <c r="T106" s="5"/>
      <c r="U106" s="6">
        <f t="shared" si="18"/>
        <v>0</v>
      </c>
      <c r="V106" s="6"/>
      <c r="W106" s="6"/>
      <c r="X106" s="26"/>
    </row>
    <row r="107" spans="1:24">
      <c r="A107" s="2">
        <f t="shared" si="15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14"/>
        <v>0</v>
      </c>
      <c r="T107" s="5"/>
      <c r="U107" s="6">
        <f t="shared" si="18"/>
        <v>0</v>
      </c>
      <c r="V107" s="6"/>
      <c r="W107" s="6"/>
      <c r="X107" s="26"/>
    </row>
    <row r="108" spans="1:24">
      <c r="A108" s="2">
        <f t="shared" si="15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14"/>
        <v>0</v>
      </c>
      <c r="T108" s="5"/>
      <c r="U108" s="6">
        <f t="shared" si="18"/>
        <v>0</v>
      </c>
      <c r="V108" s="6"/>
      <c r="W108" s="6"/>
      <c r="X108" s="26"/>
    </row>
    <row r="109" spans="1:24">
      <c r="A109" s="2">
        <f t="shared" si="15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14"/>
        <v>0</v>
      </c>
      <c r="T109" s="5"/>
      <c r="U109" s="6">
        <f t="shared" si="18"/>
        <v>0</v>
      </c>
      <c r="V109" s="6"/>
      <c r="W109" s="6"/>
      <c r="X109" s="26"/>
    </row>
    <row r="110" spans="1:24">
      <c r="A110" s="2">
        <f t="shared" si="15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14"/>
        <v>-20000</v>
      </c>
      <c r="T110" s="5"/>
      <c r="U110" s="6">
        <f t="shared" si="18"/>
        <v>-20000</v>
      </c>
      <c r="V110" s="6"/>
      <c r="W110" s="6"/>
      <c r="X110" s="26"/>
    </row>
    <row r="111" spans="1:24">
      <c r="A111" s="2">
        <f t="shared" si="15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14"/>
        <v>16373.34</v>
      </c>
      <c r="T111" s="5"/>
      <c r="U111" s="6">
        <f t="shared" si="18"/>
        <v>16373.34</v>
      </c>
      <c r="V111" s="6"/>
      <c r="W111" s="6"/>
      <c r="X111" s="26"/>
    </row>
    <row r="112" spans="1:24">
      <c r="A112" s="2">
        <f t="shared" si="15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14"/>
        <v>-646.26</v>
      </c>
      <c r="T112" s="5"/>
      <c r="U112" s="6">
        <f t="shared" si="18"/>
        <v>-646.26</v>
      </c>
      <c r="V112" s="6"/>
      <c r="W112" s="6"/>
      <c r="X112" s="26"/>
    </row>
    <row r="113" spans="1:24">
      <c r="A113" s="2">
        <f t="shared" si="15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14"/>
        <v>0</v>
      </c>
      <c r="T113" s="5"/>
      <c r="U113" s="6">
        <f t="shared" si="18"/>
        <v>0</v>
      </c>
      <c r="V113" s="6"/>
      <c r="W113" s="6"/>
      <c r="X113" s="26"/>
    </row>
    <row r="114" spans="1:24">
      <c r="A114" s="2">
        <f t="shared" si="15"/>
        <v>100</v>
      </c>
      <c r="B114" s="2"/>
      <c r="C114" s="2"/>
      <c r="D114" s="2"/>
      <c r="E114" s="50" t="s">
        <v>203</v>
      </c>
      <c r="F114" s="88">
        <f t="shared" ref="F114:R114" si="19">SUM(F95:F113)</f>
        <v>-471320.70000000036</v>
      </c>
      <c r="G114" s="88">
        <f t="shared" si="19"/>
        <v>-590312.59000000008</v>
      </c>
      <c r="H114" s="88">
        <f t="shared" si="19"/>
        <v>-567935.16</v>
      </c>
      <c r="I114" s="88">
        <f t="shared" si="19"/>
        <v>-618376.68000000005</v>
      </c>
      <c r="J114" s="88">
        <f t="shared" si="19"/>
        <v>-601938.29</v>
      </c>
      <c r="K114" s="88">
        <f t="shared" si="19"/>
        <v>-537530.97000000009</v>
      </c>
      <c r="L114" s="88">
        <f t="shared" si="19"/>
        <v>-466422.13000000006</v>
      </c>
      <c r="M114" s="88">
        <f t="shared" si="19"/>
        <v>-400026.62000000011</v>
      </c>
      <c r="N114" s="88">
        <f t="shared" si="19"/>
        <v>-318968.16000000003</v>
      </c>
      <c r="O114" s="88">
        <f t="shared" si="19"/>
        <v>-300493.41000000003</v>
      </c>
      <c r="P114" s="88">
        <f t="shared" si="19"/>
        <v>-306880.46999999997</v>
      </c>
      <c r="Q114" s="88">
        <f t="shared" si="19"/>
        <v>-334323.0900000002</v>
      </c>
      <c r="R114" s="88">
        <f t="shared" si="19"/>
        <v>-460921.83999999991</v>
      </c>
      <c r="S114" s="25">
        <f t="shared" si="14"/>
        <v>-466422.13000000006</v>
      </c>
      <c r="T114" s="5"/>
      <c r="U114" s="6"/>
      <c r="V114" s="6"/>
      <c r="W114" s="6"/>
      <c r="X114" s="26"/>
    </row>
    <row r="115" spans="1:24">
      <c r="A115" s="2">
        <f t="shared" si="15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25">
        <f t="shared" si="14"/>
        <v>0</v>
      </c>
      <c r="T115" s="5"/>
      <c r="U115" s="6"/>
      <c r="V115" s="6"/>
      <c r="W115" s="6"/>
      <c r="X115" s="26"/>
    </row>
    <row r="116" spans="1:24">
      <c r="A116" s="2">
        <f t="shared" si="15"/>
        <v>102</v>
      </c>
      <c r="B116" s="2"/>
      <c r="C116" s="2"/>
      <c r="D116" s="2"/>
      <c r="E116" s="50" t="s">
        <v>204</v>
      </c>
      <c r="F116" s="28">
        <f t="shared" ref="F116:R116" si="20">+F93+F114</f>
        <v>19844474.879999999</v>
      </c>
      <c r="G116" s="28">
        <f t="shared" si="20"/>
        <v>25394817.149999995</v>
      </c>
      <c r="H116" s="28">
        <f t="shared" si="20"/>
        <v>20922028.750000004</v>
      </c>
      <c r="I116" s="28">
        <f t="shared" si="20"/>
        <v>24412666.659999993</v>
      </c>
      <c r="J116" s="28">
        <f t="shared" si="20"/>
        <v>18789603.190000001</v>
      </c>
      <c r="K116" s="28">
        <f t="shared" si="20"/>
        <v>12799567.950000001</v>
      </c>
      <c r="L116" s="28">
        <f t="shared" si="20"/>
        <v>10743983.119999999</v>
      </c>
      <c r="M116" s="28">
        <f t="shared" si="20"/>
        <v>8529641.0700000003</v>
      </c>
      <c r="N116" s="28">
        <f t="shared" si="20"/>
        <v>9074186.5399999954</v>
      </c>
      <c r="O116" s="28">
        <f t="shared" si="20"/>
        <v>8990207.929999996</v>
      </c>
      <c r="P116" s="28">
        <f t="shared" si="20"/>
        <v>11832968.309999995</v>
      </c>
      <c r="Q116" s="28">
        <f t="shared" si="20"/>
        <v>13297357.399999999</v>
      </c>
      <c r="R116" s="28">
        <f t="shared" si="20"/>
        <v>19454771.420000002</v>
      </c>
      <c r="S116" s="25">
        <f t="shared" si="14"/>
        <v>10743983.119999999</v>
      </c>
      <c r="T116" s="5"/>
      <c r="U116" s="6"/>
      <c r="V116" s="6"/>
      <c r="W116" s="6"/>
      <c r="X116" s="26"/>
    </row>
    <row r="117" spans="1:24">
      <c r="A117" s="2">
        <f t="shared" si="15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25">
        <f t="shared" si="14"/>
        <v>0</v>
      </c>
      <c r="T117" s="5"/>
      <c r="U117" s="6"/>
      <c r="V117" s="6"/>
      <c r="W117" s="6"/>
      <c r="X117" s="26"/>
    </row>
    <row r="118" spans="1:24">
      <c r="A118" s="2">
        <f t="shared" si="15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si="14"/>
        <v>1380363.71</v>
      </c>
      <c r="T118" s="5"/>
      <c r="U118" s="6">
        <f t="shared" ref="U118:U141" si="21">+S118</f>
        <v>1380363.71</v>
      </c>
      <c r="V118" s="6"/>
      <c r="W118" s="6"/>
      <c r="X118" s="26"/>
    </row>
    <row r="119" spans="1:24">
      <c r="A119" s="2">
        <f t="shared" si="15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14"/>
        <v>304856.15000000002</v>
      </c>
      <c r="T119" s="5"/>
      <c r="U119" s="6">
        <f t="shared" si="21"/>
        <v>304856.15000000002</v>
      </c>
      <c r="V119" s="6"/>
      <c r="W119" s="6"/>
      <c r="X119" s="26"/>
    </row>
    <row r="120" spans="1:24">
      <c r="A120" s="2">
        <f t="shared" si="15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14"/>
        <v>418029.17</v>
      </c>
      <c r="T120" s="5"/>
      <c r="U120" s="6">
        <f t="shared" si="21"/>
        <v>418029.17</v>
      </c>
      <c r="V120" s="6"/>
      <c r="W120" s="6"/>
      <c r="X120" s="26"/>
    </row>
    <row r="121" spans="1:24">
      <c r="A121" s="2">
        <f t="shared" si="15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14"/>
        <v>934968.62</v>
      </c>
      <c r="T121" s="5"/>
      <c r="U121" s="6">
        <f t="shared" si="21"/>
        <v>934968.62</v>
      </c>
      <c r="V121" s="6"/>
      <c r="W121" s="6"/>
      <c r="X121" s="26"/>
    </row>
    <row r="122" spans="1:24">
      <c r="A122" s="2">
        <f t="shared" si="15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14"/>
        <v>390456.57</v>
      </c>
      <c r="T122" s="5"/>
      <c r="U122" s="6">
        <f t="shared" si="21"/>
        <v>390456.57</v>
      </c>
      <c r="V122" s="6"/>
      <c r="W122" s="6"/>
      <c r="X122" s="26"/>
    </row>
    <row r="123" spans="1:24">
      <c r="A123" s="2">
        <f t="shared" si="15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14"/>
        <v>118798.31</v>
      </c>
      <c r="T123" s="5"/>
      <c r="U123" s="6">
        <f t="shared" si="21"/>
        <v>118798.31</v>
      </c>
      <c r="V123" s="6"/>
      <c r="W123" s="6"/>
      <c r="X123" s="26"/>
    </row>
    <row r="124" spans="1:24">
      <c r="A124" s="2">
        <f t="shared" si="15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14"/>
        <v>324038.75</v>
      </c>
      <c r="T124" s="5"/>
      <c r="U124" s="6">
        <f t="shared" si="21"/>
        <v>324038.75</v>
      </c>
      <c r="V124" s="6"/>
      <c r="W124" s="6"/>
      <c r="X124" s="26"/>
    </row>
    <row r="125" spans="1:24">
      <c r="A125" s="2">
        <f t="shared" si="15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14"/>
        <v>639607.56000000006</v>
      </c>
      <c r="T125" s="5"/>
      <c r="U125" s="6">
        <f t="shared" si="21"/>
        <v>639607.56000000006</v>
      </c>
      <c r="V125" s="6"/>
      <c r="W125" s="6"/>
      <c r="X125" s="26"/>
    </row>
    <row r="126" spans="1:24">
      <c r="A126" s="2">
        <f t="shared" si="15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14"/>
        <v>105350.95</v>
      </c>
      <c r="T126" s="5"/>
      <c r="U126" s="6">
        <f t="shared" si="21"/>
        <v>105350.95</v>
      </c>
      <c r="V126" s="6"/>
      <c r="W126" s="6"/>
      <c r="X126" s="26"/>
    </row>
    <row r="127" spans="1:24">
      <c r="A127" s="2">
        <f t="shared" si="15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14"/>
        <v>371134.11</v>
      </c>
      <c r="T127" s="5"/>
      <c r="U127" s="6">
        <f t="shared" si="21"/>
        <v>371134.11</v>
      </c>
      <c r="V127" s="6"/>
      <c r="W127" s="6"/>
      <c r="X127" s="26"/>
    </row>
    <row r="128" spans="1:24">
      <c r="A128" s="2">
        <f t="shared" si="15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14"/>
        <v>0</v>
      </c>
      <c r="T128" s="5"/>
      <c r="U128" s="6">
        <f t="shared" si="21"/>
        <v>0</v>
      </c>
      <c r="V128" s="6"/>
      <c r="W128" s="6"/>
      <c r="X128" s="26"/>
    </row>
    <row r="129" spans="1:24">
      <c r="A129" s="2">
        <f t="shared" si="15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14"/>
        <v>319072.57</v>
      </c>
      <c r="T129" s="5"/>
      <c r="U129" s="6">
        <f t="shared" si="21"/>
        <v>319072.57</v>
      </c>
      <c r="V129" s="6"/>
      <c r="W129" s="6"/>
      <c r="X129" s="26"/>
    </row>
    <row r="130" spans="1:24">
      <c r="A130" s="2">
        <f t="shared" si="15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14"/>
        <v>226023.92</v>
      </c>
      <c r="T130" s="5"/>
      <c r="U130" s="6">
        <f t="shared" si="21"/>
        <v>226023.92</v>
      </c>
      <c r="V130" s="6"/>
      <c r="W130" s="6"/>
      <c r="X130" s="26"/>
    </row>
    <row r="131" spans="1:24">
      <c r="A131" s="2">
        <f t="shared" si="15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14"/>
        <v>126112.49</v>
      </c>
      <c r="T131" s="5"/>
      <c r="U131" s="6">
        <f t="shared" si="21"/>
        <v>126112.49</v>
      </c>
      <c r="V131" s="6"/>
      <c r="W131" s="6"/>
      <c r="X131" s="26"/>
    </row>
    <row r="132" spans="1:24">
      <c r="A132" s="2">
        <f t="shared" si="15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14"/>
        <v>66738.67</v>
      </c>
      <c r="T132" s="5"/>
      <c r="U132" s="6">
        <f t="shared" si="21"/>
        <v>66738.67</v>
      </c>
      <c r="V132" s="6"/>
      <c r="W132" s="6"/>
      <c r="X132" s="26"/>
    </row>
    <row r="133" spans="1:24">
      <c r="A133" s="2">
        <f t="shared" si="15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14"/>
        <v>200353.41</v>
      </c>
      <c r="T133" s="5"/>
      <c r="U133" s="6">
        <f t="shared" si="21"/>
        <v>200353.41</v>
      </c>
      <c r="V133" s="6"/>
      <c r="W133" s="6"/>
      <c r="X133" s="26"/>
    </row>
    <row r="134" spans="1:24">
      <c r="A134" s="2">
        <f t="shared" si="15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14"/>
        <v>26.31</v>
      </c>
      <c r="T134" s="5"/>
      <c r="U134" s="6">
        <f t="shared" si="21"/>
        <v>26.31</v>
      </c>
      <c r="V134" s="6"/>
      <c r="W134" s="6"/>
      <c r="X134" s="26"/>
    </row>
    <row r="135" spans="1:24">
      <c r="A135" s="2">
        <f t="shared" si="15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14"/>
        <v>339075.46</v>
      </c>
      <c r="T135" s="5"/>
      <c r="U135" s="6">
        <f t="shared" si="21"/>
        <v>339075.46</v>
      </c>
      <c r="V135" s="6"/>
      <c r="W135" s="6"/>
      <c r="X135" s="26"/>
    </row>
    <row r="136" spans="1:24">
      <c r="A136" s="2">
        <f t="shared" si="15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14"/>
        <v>46421.39</v>
      </c>
      <c r="T136" s="5"/>
      <c r="U136" s="6">
        <f t="shared" si="21"/>
        <v>46421.39</v>
      </c>
      <c r="V136" s="6"/>
      <c r="W136" s="6"/>
      <c r="X136" s="26"/>
    </row>
    <row r="137" spans="1:24">
      <c r="A137" s="2">
        <f t="shared" si="15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14"/>
        <v>0</v>
      </c>
      <c r="T137" s="5"/>
      <c r="U137" s="6">
        <f t="shared" si="21"/>
        <v>0</v>
      </c>
      <c r="V137" s="6"/>
      <c r="W137" s="6"/>
      <c r="X137" s="26"/>
    </row>
    <row r="138" spans="1:24">
      <c r="A138" s="2">
        <f t="shared" si="15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14"/>
        <v>16267.13</v>
      </c>
      <c r="T138" s="5"/>
      <c r="U138" s="6">
        <f t="shared" si="21"/>
        <v>16267.13</v>
      </c>
      <c r="V138" s="6"/>
      <c r="W138" s="6"/>
      <c r="X138" s="26"/>
    </row>
    <row r="139" spans="1:24">
      <c r="A139" s="2">
        <f t="shared" si="15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14"/>
        <v>233564.83</v>
      </c>
      <c r="T139" s="5"/>
      <c r="U139" s="6">
        <f t="shared" si="21"/>
        <v>233564.83</v>
      </c>
      <c r="V139" s="6"/>
      <c r="W139" s="6"/>
      <c r="X139" s="26"/>
    </row>
    <row r="140" spans="1:24">
      <c r="A140" s="2">
        <f t="shared" si="15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14"/>
        <v>99423.78</v>
      </c>
      <c r="T140" s="5"/>
      <c r="U140" s="6">
        <f t="shared" si="21"/>
        <v>99423.78</v>
      </c>
      <c r="V140" s="6"/>
      <c r="W140" s="6"/>
      <c r="X140" s="26"/>
    </row>
    <row r="141" spans="1:24">
      <c r="A141" s="2">
        <f t="shared" si="15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14"/>
        <v>1989314.22</v>
      </c>
      <c r="T141" s="5"/>
      <c r="U141" s="6">
        <f t="shared" si="21"/>
        <v>1989314.22</v>
      </c>
      <c r="V141" s="6"/>
      <c r="W141" s="6"/>
      <c r="X141" s="26"/>
    </row>
    <row r="142" spans="1:24">
      <c r="A142" s="2">
        <f t="shared" si="15"/>
        <v>128</v>
      </c>
      <c r="B142" s="2"/>
      <c r="C142" s="2"/>
      <c r="D142" s="2"/>
      <c r="E142" s="23" t="s">
        <v>254</v>
      </c>
      <c r="F142" s="28">
        <f t="shared" ref="F142:R142" si="22">SUM(F118:F141)</f>
        <v>10844838.52</v>
      </c>
      <c r="G142" s="28">
        <f t="shared" si="22"/>
        <v>10579524.560000001</v>
      </c>
      <c r="H142" s="28">
        <f t="shared" si="22"/>
        <v>10061813</v>
      </c>
      <c r="I142" s="28">
        <f t="shared" si="22"/>
        <v>9981885.1100000013</v>
      </c>
      <c r="J142" s="28">
        <f t="shared" si="22"/>
        <v>9823194.4800000004</v>
      </c>
      <c r="K142" s="28">
        <f t="shared" si="22"/>
        <v>10276143.370000001</v>
      </c>
      <c r="L142" s="28">
        <f t="shared" si="22"/>
        <v>8649998.0800000001</v>
      </c>
      <c r="M142" s="28">
        <f t="shared" si="22"/>
        <v>9797598.3900000006</v>
      </c>
      <c r="N142" s="28">
        <f t="shared" si="22"/>
        <v>10298833.859999999</v>
      </c>
      <c r="O142" s="28">
        <f t="shared" si="22"/>
        <v>11141776.509999998</v>
      </c>
      <c r="P142" s="28">
        <f t="shared" si="22"/>
        <v>9799091.4800000004</v>
      </c>
      <c r="Q142" s="28">
        <f t="shared" si="22"/>
        <v>10064449.860000001</v>
      </c>
      <c r="R142" s="28">
        <f t="shared" si="22"/>
        <v>8031490.5800000001</v>
      </c>
      <c r="S142" s="25">
        <f t="shared" si="14"/>
        <v>8649998.0800000001</v>
      </c>
      <c r="T142" s="5"/>
      <c r="U142" s="6"/>
      <c r="V142" s="6"/>
      <c r="W142" s="6"/>
      <c r="X142" s="26"/>
    </row>
    <row r="143" spans="1:24">
      <c r="A143" s="2">
        <f t="shared" si="15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25">
        <f t="shared" si="14"/>
        <v>0</v>
      </c>
      <c r="T143" s="5"/>
      <c r="U143" s="6"/>
      <c r="V143" s="6"/>
      <c r="W143" s="6"/>
      <c r="X143" s="26"/>
    </row>
    <row r="144" spans="1:24">
      <c r="A144" s="2">
        <f t="shared" si="15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207" si="23">+L144</f>
        <v>636224.74</v>
      </c>
      <c r="T144" s="5"/>
      <c r="U144" s="6">
        <f t="shared" ref="U144:U159" si="24">+S144</f>
        <v>636224.74</v>
      </c>
      <c r="V144" s="6"/>
      <c r="W144" s="6"/>
      <c r="X144" s="26"/>
    </row>
    <row r="145" spans="1:24">
      <c r="A145" s="2">
        <f t="shared" ref="A145:A208" si="25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3"/>
        <v>0</v>
      </c>
      <c r="T145" s="5"/>
      <c r="U145" s="6">
        <f t="shared" si="24"/>
        <v>0</v>
      </c>
      <c r="V145" s="6"/>
      <c r="W145" s="6"/>
      <c r="X145" s="26"/>
    </row>
    <row r="146" spans="1:24">
      <c r="A146" s="2">
        <f t="shared" si="25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3"/>
        <v>0</v>
      </c>
      <c r="T146" s="5"/>
      <c r="U146" s="6">
        <f t="shared" si="24"/>
        <v>0</v>
      </c>
      <c r="V146" s="6"/>
      <c r="W146" s="6"/>
      <c r="X146" s="26"/>
    </row>
    <row r="147" spans="1:24">
      <c r="A147" s="2">
        <f t="shared" si="25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3"/>
        <v>0</v>
      </c>
      <c r="T147" s="5"/>
      <c r="U147" s="6">
        <f t="shared" si="24"/>
        <v>0</v>
      </c>
      <c r="V147" s="6"/>
      <c r="W147" s="6"/>
      <c r="X147" s="26"/>
    </row>
    <row r="148" spans="1:24">
      <c r="A148" s="2">
        <f t="shared" si="25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3"/>
        <v>1223820.28</v>
      </c>
      <c r="T148" s="5"/>
      <c r="U148" s="6">
        <f t="shared" si="24"/>
        <v>1223820.28</v>
      </c>
      <c r="V148" s="6"/>
      <c r="W148" s="6"/>
      <c r="X148" s="26"/>
    </row>
    <row r="149" spans="1:24">
      <c r="A149" s="2">
        <f t="shared" si="25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3"/>
        <v>0</v>
      </c>
      <c r="T149" s="5"/>
      <c r="U149" s="6">
        <f t="shared" si="24"/>
        <v>0</v>
      </c>
      <c r="V149" s="6"/>
      <c r="W149" s="6"/>
      <c r="X149" s="26"/>
    </row>
    <row r="150" spans="1:24">
      <c r="A150" s="2">
        <f t="shared" si="25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3"/>
        <v>0</v>
      </c>
      <c r="T150" s="5"/>
      <c r="U150" s="6">
        <f t="shared" si="24"/>
        <v>0</v>
      </c>
      <c r="V150" s="6"/>
      <c r="W150" s="6"/>
      <c r="X150" s="26"/>
    </row>
    <row r="151" spans="1:24">
      <c r="A151" s="2">
        <f t="shared" si="25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3"/>
        <v>0</v>
      </c>
      <c r="T151" s="5"/>
      <c r="U151" s="6">
        <f t="shared" si="24"/>
        <v>0</v>
      </c>
      <c r="V151" s="6"/>
      <c r="W151" s="6"/>
      <c r="X151" s="26"/>
    </row>
    <row r="152" spans="1:24">
      <c r="A152" s="2">
        <f t="shared" si="25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3"/>
        <v>96453.119999999995</v>
      </c>
      <c r="T152" s="5"/>
      <c r="U152" s="6">
        <f t="shared" si="24"/>
        <v>96453.119999999995</v>
      </c>
      <c r="V152" s="6"/>
      <c r="W152" s="6"/>
      <c r="X152" s="26"/>
    </row>
    <row r="153" spans="1:24">
      <c r="A153" s="2">
        <f t="shared" si="25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3"/>
        <v>75873.38</v>
      </c>
      <c r="T153" s="5"/>
      <c r="U153" s="6">
        <f t="shared" si="24"/>
        <v>75873.38</v>
      </c>
      <c r="V153" s="6"/>
      <c r="W153" s="6"/>
      <c r="X153" s="26"/>
    </row>
    <row r="154" spans="1:24">
      <c r="A154" s="2">
        <f t="shared" si="25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3"/>
        <v>0</v>
      </c>
      <c r="T154" s="5"/>
      <c r="U154" s="6">
        <f t="shared" si="24"/>
        <v>0</v>
      </c>
      <c r="V154" s="6"/>
      <c r="W154" s="6"/>
      <c r="X154" s="26"/>
    </row>
    <row r="155" spans="1:24">
      <c r="A155" s="2">
        <f t="shared" si="25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3"/>
        <v>0</v>
      </c>
      <c r="T155" s="5"/>
      <c r="U155" s="6">
        <f t="shared" si="24"/>
        <v>0</v>
      </c>
      <c r="V155" s="6"/>
      <c r="W155" s="6"/>
      <c r="X155" s="26"/>
    </row>
    <row r="156" spans="1:24">
      <c r="A156" s="2">
        <f t="shared" si="25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3"/>
        <v>0</v>
      </c>
      <c r="T156" s="5"/>
      <c r="U156" s="6">
        <f t="shared" si="24"/>
        <v>0</v>
      </c>
      <c r="V156" s="6"/>
      <c r="W156" s="6"/>
      <c r="X156" s="26"/>
    </row>
    <row r="157" spans="1:24">
      <c r="A157" s="2">
        <f t="shared" si="25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3"/>
        <v>0</v>
      </c>
      <c r="T157" s="5"/>
      <c r="U157" s="6">
        <f t="shared" si="24"/>
        <v>0</v>
      </c>
      <c r="V157" s="6"/>
      <c r="W157" s="6"/>
      <c r="X157" s="26"/>
    </row>
    <row r="158" spans="1:24">
      <c r="A158" s="2">
        <f t="shared" si="25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3"/>
        <v>0</v>
      </c>
      <c r="T158" s="5"/>
      <c r="U158" s="6">
        <f t="shared" si="24"/>
        <v>0</v>
      </c>
      <c r="V158" s="6"/>
      <c r="W158" s="6"/>
      <c r="X158" s="26"/>
    </row>
    <row r="159" spans="1:24">
      <c r="A159" s="2">
        <f t="shared" si="25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3"/>
        <v>0</v>
      </c>
      <c r="T159" s="5"/>
      <c r="U159" s="6">
        <f t="shared" si="24"/>
        <v>0</v>
      </c>
      <c r="V159" s="6"/>
      <c r="W159" s="6"/>
      <c r="X159" s="26"/>
    </row>
    <row r="160" spans="1:24">
      <c r="A160" s="2">
        <f t="shared" si="25"/>
        <v>146</v>
      </c>
      <c r="B160" s="2"/>
      <c r="C160" s="2"/>
      <c r="D160" s="2"/>
      <c r="E160" s="23" t="s">
        <v>284</v>
      </c>
      <c r="F160" s="28">
        <f t="shared" ref="F160:R160" si="26">SUM(F144:F159)</f>
        <v>3305687.93</v>
      </c>
      <c r="G160" s="28">
        <f t="shared" si="26"/>
        <v>4854283.8</v>
      </c>
      <c r="H160" s="28">
        <f t="shared" si="26"/>
        <v>2344314.3099999996</v>
      </c>
      <c r="I160" s="28">
        <f t="shared" si="26"/>
        <v>1829838.24</v>
      </c>
      <c r="J160" s="28">
        <f t="shared" si="26"/>
        <v>1685381.63</v>
      </c>
      <c r="K160" s="28">
        <f t="shared" si="26"/>
        <v>1911928.78</v>
      </c>
      <c r="L160" s="28">
        <f t="shared" si="26"/>
        <v>2032371.52</v>
      </c>
      <c r="M160" s="28">
        <f t="shared" si="26"/>
        <v>2299934.65</v>
      </c>
      <c r="N160" s="28">
        <f t="shared" si="26"/>
        <v>2841481.99</v>
      </c>
      <c r="O160" s="28">
        <f t="shared" si="26"/>
        <v>3602679.06</v>
      </c>
      <c r="P160" s="28">
        <f t="shared" si="26"/>
        <v>3207207.61</v>
      </c>
      <c r="Q160" s="28">
        <f t="shared" si="26"/>
        <v>11227914.029999999</v>
      </c>
      <c r="R160" s="28">
        <f t="shared" si="26"/>
        <v>15502937.680000003</v>
      </c>
      <c r="S160" s="25">
        <f t="shared" si="23"/>
        <v>2032371.52</v>
      </c>
      <c r="T160" s="5"/>
      <c r="U160" s="6"/>
      <c r="V160" s="6"/>
      <c r="W160" s="6"/>
      <c r="X160" s="26"/>
    </row>
    <row r="161" spans="1:24">
      <c r="A161" s="2">
        <f t="shared" si="25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25">
        <f t="shared" si="23"/>
        <v>0</v>
      </c>
      <c r="T161" s="5"/>
      <c r="U161" s="6"/>
      <c r="V161" s="6"/>
      <c r="W161" s="6"/>
      <c r="X161" s="26"/>
    </row>
    <row r="162" spans="1:24">
      <c r="A162" s="2">
        <f t="shared" si="25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si="23"/>
        <v>738260.57</v>
      </c>
      <c r="T162" s="5"/>
      <c r="U162" s="6">
        <f t="shared" ref="U162:U171" si="27">+S162</f>
        <v>738260.57</v>
      </c>
      <c r="V162" s="6"/>
      <c r="W162" s="6"/>
      <c r="X162" s="26"/>
    </row>
    <row r="163" spans="1:24">
      <c r="A163" s="2">
        <f t="shared" si="25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23"/>
        <v>2204908.29</v>
      </c>
      <c r="T163" s="5"/>
      <c r="U163" s="6">
        <f t="shared" si="27"/>
        <v>2204908.29</v>
      </c>
      <c r="V163" s="6"/>
      <c r="W163" s="6"/>
      <c r="X163" s="26"/>
    </row>
    <row r="164" spans="1:24">
      <c r="A164" s="2">
        <f t="shared" si="25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23"/>
        <v>473421.44</v>
      </c>
      <c r="T164" s="5"/>
      <c r="U164" s="6">
        <f t="shared" si="27"/>
        <v>473421.44</v>
      </c>
      <c r="V164" s="6"/>
      <c r="W164" s="6"/>
      <c r="X164" s="26"/>
    </row>
    <row r="165" spans="1:24">
      <c r="A165" s="2">
        <f t="shared" si="25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23"/>
        <v>1934275.19</v>
      </c>
      <c r="T165" s="5"/>
      <c r="U165" s="6">
        <f t="shared" si="27"/>
        <v>1934275.19</v>
      </c>
      <c r="V165" s="6"/>
      <c r="W165" s="6"/>
      <c r="X165" s="26"/>
    </row>
    <row r="166" spans="1:24">
      <c r="A166" s="2">
        <f t="shared" si="25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23"/>
        <v>64329.89</v>
      </c>
      <c r="T166" s="5"/>
      <c r="U166" s="6">
        <f t="shared" si="27"/>
        <v>64329.89</v>
      </c>
      <c r="V166" s="6"/>
      <c r="W166" s="6"/>
      <c r="X166" s="26"/>
    </row>
    <row r="167" spans="1:24">
      <c r="A167" s="2">
        <f t="shared" si="25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23"/>
        <v>68236</v>
      </c>
      <c r="T167" s="5"/>
      <c r="U167" s="6">
        <f t="shared" si="27"/>
        <v>68236</v>
      </c>
      <c r="V167" s="6"/>
      <c r="W167" s="6"/>
      <c r="X167" s="26"/>
    </row>
    <row r="168" spans="1:24">
      <c r="A168" s="2">
        <f t="shared" si="25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23"/>
        <v>229911.47</v>
      </c>
      <c r="T168" s="5"/>
      <c r="U168" s="6">
        <f t="shared" si="27"/>
        <v>229911.47</v>
      </c>
      <c r="V168" s="6"/>
      <c r="W168" s="6"/>
      <c r="X168" s="26"/>
    </row>
    <row r="169" spans="1:24">
      <c r="A169" s="2">
        <f t="shared" si="25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23"/>
        <v>1214311.67</v>
      </c>
      <c r="T169" s="5"/>
      <c r="U169" s="6">
        <f t="shared" si="27"/>
        <v>1214311.67</v>
      </c>
      <c r="V169" s="6"/>
      <c r="W169" s="6"/>
      <c r="X169" s="26"/>
    </row>
    <row r="170" spans="1:24">
      <c r="A170" s="2">
        <f t="shared" si="25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23"/>
        <v>102566.75</v>
      </c>
      <c r="T170" s="5"/>
      <c r="U170" s="6">
        <f t="shared" si="27"/>
        <v>102566.75</v>
      </c>
      <c r="V170" s="6"/>
      <c r="W170" s="6"/>
      <c r="X170" s="26"/>
    </row>
    <row r="171" spans="1:24">
      <c r="A171" s="2">
        <f t="shared" si="25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23"/>
        <v>584942.21</v>
      </c>
      <c r="T171" s="5"/>
      <c r="U171" s="6">
        <f t="shared" si="27"/>
        <v>584942.21</v>
      </c>
      <c r="V171" s="6"/>
      <c r="W171" s="6"/>
      <c r="X171" s="26"/>
    </row>
    <row r="172" spans="1:24">
      <c r="A172" s="2">
        <f t="shared" si="25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28">SUM(G162:G171)</f>
        <v>25017928.960000001</v>
      </c>
      <c r="H172" s="28">
        <f t="shared" si="28"/>
        <v>28570198.540000003</v>
      </c>
      <c r="I172" s="28">
        <f t="shared" si="28"/>
        <v>20493505.819999997</v>
      </c>
      <c r="J172" s="28">
        <f t="shared" si="28"/>
        <v>14378423.840000002</v>
      </c>
      <c r="K172" s="28">
        <f t="shared" si="28"/>
        <v>8220957.1800000016</v>
      </c>
      <c r="L172" s="28">
        <f t="shared" si="28"/>
        <v>7615163.4799999995</v>
      </c>
      <c r="M172" s="28">
        <f t="shared" si="28"/>
        <v>7551240.4000000004</v>
      </c>
      <c r="N172" s="28">
        <f t="shared" si="28"/>
        <v>4648431.9199999981</v>
      </c>
      <c r="O172" s="28">
        <f t="shared" si="28"/>
        <v>6657008.5300000003</v>
      </c>
      <c r="P172" s="28">
        <f t="shared" si="28"/>
        <v>11935667.9</v>
      </c>
      <c r="Q172" s="28">
        <f t="shared" si="28"/>
        <v>21169873.839999996</v>
      </c>
      <c r="R172" s="28">
        <f t="shared" si="28"/>
        <v>25164949.820000004</v>
      </c>
      <c r="S172" s="25">
        <f t="shared" si="23"/>
        <v>7615163.4799999995</v>
      </c>
      <c r="T172" s="5"/>
      <c r="U172" s="6"/>
      <c r="V172" s="6"/>
      <c r="W172" s="6"/>
      <c r="X172" s="26"/>
    </row>
    <row r="173" spans="1:24">
      <c r="A173" s="2">
        <f t="shared" si="25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25">
        <f t="shared" si="23"/>
        <v>0</v>
      </c>
      <c r="T173" s="5"/>
      <c r="U173" s="6"/>
      <c r="V173" s="6"/>
      <c r="W173" s="6"/>
      <c r="X173" s="26"/>
    </row>
    <row r="174" spans="1:24">
      <c r="A174" s="2">
        <f t="shared" si="25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si="23"/>
        <v>-89721.58</v>
      </c>
      <c r="T174" s="5"/>
      <c r="U174" s="6"/>
      <c r="V174" s="6"/>
      <c r="W174" s="6"/>
      <c r="X174" s="83">
        <f>+S174</f>
        <v>-89721.58</v>
      </c>
    </row>
    <row r="175" spans="1:24">
      <c r="A175" s="2">
        <f t="shared" si="25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23"/>
        <v>-340241.41</v>
      </c>
      <c r="T175" s="5"/>
      <c r="U175" s="6"/>
      <c r="V175" s="6"/>
      <c r="W175" s="6"/>
      <c r="X175" s="83">
        <f>+S175</f>
        <v>-340241.41</v>
      </c>
    </row>
    <row r="176" spans="1:24">
      <c r="A176" s="2">
        <f t="shared" si="25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23"/>
        <v>681401.76</v>
      </c>
      <c r="T176" s="5"/>
      <c r="U176" s="6"/>
      <c r="V176" s="6"/>
      <c r="W176" s="6"/>
      <c r="X176" s="83">
        <f>+S176</f>
        <v>681401.76</v>
      </c>
    </row>
    <row r="177" spans="1:24">
      <c r="A177" s="2">
        <f t="shared" si="25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23"/>
        <v>2052012.15</v>
      </c>
      <c r="T177" s="5"/>
      <c r="U177" s="6"/>
      <c r="V177" s="6"/>
      <c r="W177" s="6"/>
      <c r="X177" s="83">
        <f>+S177</f>
        <v>2052012.15</v>
      </c>
    </row>
    <row r="178" spans="1:24">
      <c r="A178" s="2">
        <f t="shared" si="25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23"/>
        <v>11725587.689999999</v>
      </c>
      <c r="T178" s="5"/>
      <c r="U178" s="6">
        <f>+S178</f>
        <v>11725587.689999999</v>
      </c>
      <c r="V178" s="6"/>
      <c r="W178" s="6"/>
      <c r="X178" s="83"/>
    </row>
    <row r="179" spans="1:24">
      <c r="A179" s="2">
        <f t="shared" si="25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23"/>
        <v>1434977.89</v>
      </c>
      <c r="T179" s="5"/>
      <c r="U179" s="6">
        <f>+S179</f>
        <v>1434977.89</v>
      </c>
      <c r="V179" s="6"/>
      <c r="W179" s="6"/>
      <c r="X179" s="83"/>
    </row>
    <row r="180" spans="1:24">
      <c r="A180" s="2">
        <f t="shared" si="25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23"/>
        <v>-7852.97</v>
      </c>
      <c r="T180" s="5"/>
      <c r="U180" s="6"/>
      <c r="V180" s="6"/>
      <c r="W180" s="6"/>
      <c r="X180" s="83">
        <f>+S180</f>
        <v>-7852.97</v>
      </c>
    </row>
    <row r="181" spans="1:24">
      <c r="A181" s="2">
        <f t="shared" si="25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23"/>
        <v>2717.26</v>
      </c>
      <c r="T181" s="5"/>
      <c r="U181" s="6"/>
      <c r="V181" s="6"/>
      <c r="W181" s="6"/>
      <c r="X181" s="83">
        <f>+S181</f>
        <v>2717.26</v>
      </c>
    </row>
    <row r="182" spans="1:24">
      <c r="A182" s="2">
        <f t="shared" si="25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23"/>
        <v>59640.34</v>
      </c>
      <c r="T182" s="5"/>
      <c r="U182" s="6"/>
      <c r="V182" s="6"/>
      <c r="W182" s="6"/>
      <c r="X182" s="83">
        <f>+S182</f>
        <v>59640.34</v>
      </c>
    </row>
    <row r="183" spans="1:24">
      <c r="A183" s="2">
        <f t="shared" si="25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23"/>
        <v>-2717.26</v>
      </c>
      <c r="T183" s="5"/>
      <c r="U183" s="6"/>
      <c r="V183" s="6"/>
      <c r="W183" s="6"/>
      <c r="X183" s="83">
        <f>+S183</f>
        <v>-2717.26</v>
      </c>
    </row>
    <row r="184" spans="1:24">
      <c r="A184" s="2">
        <f t="shared" si="25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23"/>
        <v>179604.35</v>
      </c>
      <c r="T184" s="5"/>
      <c r="U184" s="6"/>
      <c r="V184" s="6"/>
      <c r="W184" s="6"/>
      <c r="X184" s="83">
        <f>+S184</f>
        <v>179604.35</v>
      </c>
    </row>
    <row r="185" spans="1:24">
      <c r="A185" s="2">
        <f t="shared" si="25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23"/>
        <v>1026293.44</v>
      </c>
      <c r="T185" s="5"/>
      <c r="U185" s="6">
        <f>+S185</f>
        <v>1026293.44</v>
      </c>
      <c r="V185" s="6"/>
      <c r="W185" s="6"/>
      <c r="X185" s="83"/>
    </row>
    <row r="186" spans="1:24">
      <c r="A186" s="2">
        <f t="shared" si="25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23"/>
        <v>125597.82</v>
      </c>
      <c r="T186" s="5"/>
      <c r="U186" s="6">
        <f>+S186</f>
        <v>125597.82</v>
      </c>
      <c r="V186" s="6"/>
      <c r="W186" s="6"/>
      <c r="X186" s="83"/>
    </row>
    <row r="187" spans="1:24">
      <c r="A187" s="2">
        <f t="shared" si="25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23"/>
        <v>77711.14</v>
      </c>
      <c r="T187" s="5"/>
      <c r="U187" s="6"/>
      <c r="V187" s="6"/>
      <c r="W187" s="6"/>
      <c r="X187" s="83">
        <f>+S187</f>
        <v>77711.14</v>
      </c>
    </row>
    <row r="188" spans="1:24">
      <c r="A188" s="2">
        <f t="shared" si="25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23"/>
        <v>262530.26</v>
      </c>
      <c r="T188" s="5"/>
      <c r="U188" s="6"/>
      <c r="V188" s="6"/>
      <c r="W188" s="6"/>
      <c r="X188" s="83">
        <f>+S188</f>
        <v>262530.26</v>
      </c>
    </row>
    <row r="189" spans="1:24">
      <c r="A189" s="2">
        <f t="shared" si="25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23"/>
        <v>0</v>
      </c>
      <c r="T189" s="5"/>
      <c r="U189" s="6">
        <f>+S189</f>
        <v>0</v>
      </c>
      <c r="V189" s="6"/>
      <c r="W189" s="6"/>
      <c r="X189" s="26"/>
    </row>
    <row r="190" spans="1:24">
      <c r="A190" s="2">
        <f t="shared" si="25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23"/>
        <v>0</v>
      </c>
      <c r="T190" s="5"/>
      <c r="U190" s="6"/>
      <c r="V190" s="6"/>
      <c r="W190" s="6"/>
      <c r="X190" s="26">
        <f>+S190</f>
        <v>0</v>
      </c>
    </row>
    <row r="191" spans="1:24">
      <c r="A191" s="2">
        <f t="shared" si="25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23"/>
        <v>1144930</v>
      </c>
      <c r="T191" s="5"/>
      <c r="U191" s="6"/>
      <c r="V191" s="6"/>
      <c r="W191" s="6"/>
      <c r="X191" s="26">
        <f>+S191</f>
        <v>1144930</v>
      </c>
    </row>
    <row r="192" spans="1:24">
      <c r="A192" s="2">
        <f t="shared" si="25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23"/>
        <v>0</v>
      </c>
      <c r="T192" s="5"/>
      <c r="U192" s="6"/>
      <c r="V192" s="6"/>
      <c r="W192" s="6"/>
      <c r="X192" s="26"/>
    </row>
    <row r="193" spans="1:24">
      <c r="A193" s="2">
        <f t="shared" si="25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23"/>
        <v>61820.33</v>
      </c>
      <c r="T193" s="5"/>
      <c r="U193" s="6"/>
      <c r="V193" s="6"/>
      <c r="W193" s="6">
        <f>+S193</f>
        <v>61820.33</v>
      </c>
      <c r="X193" s="26"/>
    </row>
    <row r="194" spans="1:24">
      <c r="A194" s="2">
        <f t="shared" si="25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23"/>
        <v>53707.42</v>
      </c>
      <c r="T194" s="5"/>
      <c r="U194" s="6"/>
      <c r="V194" s="6"/>
      <c r="W194" s="6">
        <f t="shared" ref="W194:W205" si="29">+S194</f>
        <v>53707.42</v>
      </c>
      <c r="X194" s="26"/>
    </row>
    <row r="195" spans="1:24">
      <c r="A195" s="2">
        <f t="shared" si="25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23"/>
        <v>880618.41</v>
      </c>
      <c r="T195" s="5"/>
      <c r="U195" s="6"/>
      <c r="V195" s="6"/>
      <c r="W195" s="6">
        <f t="shared" si="29"/>
        <v>880618.41</v>
      </c>
      <c r="X195" s="26"/>
    </row>
    <row r="196" spans="1:24">
      <c r="A196" s="2">
        <f t="shared" si="25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23"/>
        <v>33384.839999999997</v>
      </c>
      <c r="T196" s="5"/>
      <c r="U196" s="6"/>
      <c r="V196" s="6"/>
      <c r="W196" s="6">
        <f t="shared" si="29"/>
        <v>33384.839999999997</v>
      </c>
      <c r="X196" s="26"/>
    </row>
    <row r="197" spans="1:24">
      <c r="A197" s="2">
        <f t="shared" si="25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23"/>
        <v>145090.07999999999</v>
      </c>
      <c r="T197" s="5"/>
      <c r="U197" s="6"/>
      <c r="V197" s="6"/>
      <c r="W197" s="6">
        <f t="shared" si="29"/>
        <v>145090.07999999999</v>
      </c>
      <c r="X197" s="26"/>
    </row>
    <row r="198" spans="1:24">
      <c r="A198" s="2">
        <f t="shared" si="25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23"/>
        <v>89136.61</v>
      </c>
      <c r="T198" s="5"/>
      <c r="U198" s="6"/>
      <c r="V198" s="6"/>
      <c r="W198" s="6">
        <f t="shared" si="29"/>
        <v>89136.61</v>
      </c>
      <c r="X198" s="26"/>
    </row>
    <row r="199" spans="1:24">
      <c r="A199" s="2">
        <f t="shared" si="25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23"/>
        <v>101511.07</v>
      </c>
      <c r="T199" s="5"/>
      <c r="U199" s="6"/>
      <c r="V199" s="6"/>
      <c r="W199" s="6">
        <f t="shared" si="29"/>
        <v>101511.07</v>
      </c>
      <c r="X199" s="26"/>
    </row>
    <row r="200" spans="1:24">
      <c r="A200" s="2">
        <f t="shared" si="25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23"/>
        <v>138230.89000000001</v>
      </c>
      <c r="T200" s="5"/>
      <c r="U200" s="6"/>
      <c r="V200" s="6"/>
      <c r="W200" s="6">
        <f t="shared" si="29"/>
        <v>138230.89000000001</v>
      </c>
      <c r="X200" s="26"/>
    </row>
    <row r="201" spans="1:24">
      <c r="A201" s="2">
        <f t="shared" si="25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23"/>
        <v>54821.78</v>
      </c>
      <c r="T201" s="5"/>
      <c r="U201" s="6"/>
      <c r="V201" s="6"/>
      <c r="W201" s="6">
        <f t="shared" si="29"/>
        <v>54821.78</v>
      </c>
      <c r="X201" s="26"/>
    </row>
    <row r="202" spans="1:24">
      <c r="A202" s="2">
        <f t="shared" si="25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23"/>
        <v>55504.14</v>
      </c>
      <c r="T202" s="5"/>
      <c r="U202" s="6"/>
      <c r="V202" s="6"/>
      <c r="W202" s="6">
        <f t="shared" si="29"/>
        <v>55504.14</v>
      </c>
      <c r="X202" s="26"/>
    </row>
    <row r="203" spans="1:24">
      <c r="A203" s="2">
        <f t="shared" si="25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23"/>
        <v>55168.76</v>
      </c>
      <c r="T203" s="5"/>
      <c r="U203" s="6"/>
      <c r="V203" s="6"/>
      <c r="W203" s="6">
        <f t="shared" si="29"/>
        <v>55168.76</v>
      </c>
      <c r="X203" s="26"/>
    </row>
    <row r="204" spans="1:24">
      <c r="A204" s="2">
        <f t="shared" si="25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23"/>
        <v>55758.74</v>
      </c>
      <c r="T204" s="5"/>
      <c r="U204" s="6"/>
      <c r="V204" s="6"/>
      <c r="W204" s="6">
        <f t="shared" si="29"/>
        <v>55758.74</v>
      </c>
      <c r="X204" s="26"/>
    </row>
    <row r="205" spans="1:24">
      <c r="A205" s="2">
        <f t="shared" si="25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23"/>
        <v>-1586522.18</v>
      </c>
      <c r="T205" s="5"/>
      <c r="U205" s="6"/>
      <c r="V205" s="6"/>
      <c r="W205" s="6">
        <f t="shared" si="29"/>
        <v>-1586522.18</v>
      </c>
      <c r="X205" s="26"/>
    </row>
    <row r="206" spans="1:24">
      <c r="A206" s="2">
        <f t="shared" si="25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R206" si="30">SUM(G193:G205)</f>
        <v>171143.0399999998</v>
      </c>
      <c r="H206" s="24">
        <f t="shared" si="30"/>
        <v>164560.60999999987</v>
      </c>
      <c r="I206" s="24">
        <f t="shared" si="30"/>
        <v>157978.17999999993</v>
      </c>
      <c r="J206" s="24">
        <f t="shared" si="30"/>
        <v>151395.75</v>
      </c>
      <c r="K206" s="24">
        <f t="shared" si="30"/>
        <v>144813.32000000007</v>
      </c>
      <c r="L206" s="24">
        <f t="shared" si="30"/>
        <v>138230.89000000036</v>
      </c>
      <c r="M206" s="24">
        <f t="shared" si="30"/>
        <v>131648.45999999996</v>
      </c>
      <c r="N206" s="24">
        <f t="shared" si="30"/>
        <v>125066.03000000026</v>
      </c>
      <c r="O206" s="24">
        <f t="shared" si="30"/>
        <v>118483.60000000033</v>
      </c>
      <c r="P206" s="24">
        <f t="shared" si="30"/>
        <v>111901.16999999993</v>
      </c>
      <c r="Q206" s="24">
        <f t="shared" si="30"/>
        <v>105318.74000000022</v>
      </c>
      <c r="R206" s="24">
        <f t="shared" si="30"/>
        <v>98736.310000000289</v>
      </c>
      <c r="S206" s="25">
        <f t="shared" si="23"/>
        <v>138230.89000000036</v>
      </c>
      <c r="T206" s="5"/>
      <c r="U206" s="6"/>
      <c r="V206" s="6"/>
      <c r="W206" s="6"/>
      <c r="X206" s="26"/>
    </row>
    <row r="207" spans="1:24">
      <c r="A207" s="2">
        <f t="shared" si="25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25">
        <f t="shared" si="23"/>
        <v>0</v>
      </c>
      <c r="T207" s="5"/>
      <c r="U207" s="6"/>
      <c r="V207" s="6"/>
      <c r="W207" s="6"/>
      <c r="X207" s="26"/>
    </row>
    <row r="208" spans="1:24">
      <c r="A208" s="2">
        <f t="shared" si="25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 t="shared" ref="S208:S271" si="31">+L208</f>
        <v>764785.79</v>
      </c>
      <c r="T208" s="5"/>
      <c r="U208" s="6"/>
      <c r="V208" s="6"/>
      <c r="W208" s="6">
        <f>+S208</f>
        <v>764785.79</v>
      </c>
      <c r="X208" s="26"/>
    </row>
    <row r="209" spans="1:24">
      <c r="A209" s="2">
        <f t="shared" ref="A209:A272" si="32">+A208+1</f>
        <v>195</v>
      </c>
      <c r="B209" s="2"/>
      <c r="C209" s="2"/>
      <c r="D209" s="2"/>
      <c r="E209" s="23" t="s">
        <v>343</v>
      </c>
      <c r="F209" s="28">
        <f t="shared" ref="F209:R209" si="33">SUM(F208:F208)</f>
        <v>785271.11</v>
      </c>
      <c r="G209" s="28">
        <f t="shared" si="33"/>
        <v>781856.89</v>
      </c>
      <c r="H209" s="28">
        <f t="shared" si="33"/>
        <v>778442.67</v>
      </c>
      <c r="I209" s="28">
        <f t="shared" si="33"/>
        <v>775028.45</v>
      </c>
      <c r="J209" s="28">
        <f t="shared" si="33"/>
        <v>771614.23</v>
      </c>
      <c r="K209" s="28">
        <f t="shared" si="33"/>
        <v>768200.01</v>
      </c>
      <c r="L209" s="28">
        <f t="shared" si="33"/>
        <v>764785.79</v>
      </c>
      <c r="M209" s="28">
        <f t="shared" si="33"/>
        <v>761371.57</v>
      </c>
      <c r="N209" s="28">
        <f t="shared" si="33"/>
        <v>757957.35</v>
      </c>
      <c r="O209" s="28">
        <f t="shared" si="33"/>
        <v>754543.13</v>
      </c>
      <c r="P209" s="28">
        <f t="shared" si="33"/>
        <v>751128.91</v>
      </c>
      <c r="Q209" s="28">
        <f t="shared" si="33"/>
        <v>747714.69</v>
      </c>
      <c r="R209" s="28">
        <f t="shared" si="33"/>
        <v>744300.47</v>
      </c>
      <c r="S209" s="25">
        <f t="shared" si="31"/>
        <v>764785.79</v>
      </c>
      <c r="T209" s="5"/>
      <c r="U209" s="6"/>
      <c r="V209" s="6"/>
      <c r="W209" s="6"/>
      <c r="X209" s="26"/>
    </row>
    <row r="210" spans="1:24">
      <c r="A210" s="2">
        <f t="shared" si="32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25">
        <f t="shared" si="31"/>
        <v>0</v>
      </c>
      <c r="T210" s="5"/>
      <c r="U210" s="6"/>
      <c r="V210" s="6"/>
      <c r="W210" s="6"/>
      <c r="X210" s="26"/>
    </row>
    <row r="211" spans="1:24">
      <c r="A211" s="2">
        <f t="shared" si="32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si="31"/>
        <v>0</v>
      </c>
      <c r="T211" s="5"/>
      <c r="U211" s="6">
        <f t="shared" ref="U211:U244" si="34">+S211</f>
        <v>0</v>
      </c>
      <c r="V211" s="6"/>
      <c r="W211" s="6"/>
      <c r="X211" s="26"/>
    </row>
    <row r="212" spans="1:24">
      <c r="A212" s="2">
        <f t="shared" si="32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1"/>
        <v>0</v>
      </c>
      <c r="T212" s="2"/>
      <c r="U212" s="4">
        <f t="shared" si="34"/>
        <v>0</v>
      </c>
      <c r="V212" s="4"/>
      <c r="W212" s="4"/>
      <c r="X212" s="83"/>
    </row>
    <row r="213" spans="1:24">
      <c r="A213" s="2">
        <f t="shared" si="32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1"/>
        <v>46332277.100000001</v>
      </c>
      <c r="T213" s="2"/>
      <c r="U213" s="4">
        <f t="shared" si="34"/>
        <v>46332277.100000001</v>
      </c>
      <c r="V213" s="4"/>
      <c r="W213" s="4"/>
      <c r="X213" s="83"/>
    </row>
    <row r="214" spans="1:24">
      <c r="A214" s="2">
        <f t="shared" si="32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1"/>
        <v>930129</v>
      </c>
      <c r="T214" s="2"/>
      <c r="U214" s="4">
        <f t="shared" si="34"/>
        <v>930129</v>
      </c>
      <c r="V214" s="4"/>
      <c r="W214" s="4"/>
      <c r="X214" s="83"/>
    </row>
    <row r="215" spans="1:24">
      <c r="A215" s="2">
        <f t="shared" si="32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1"/>
        <v>552328.91</v>
      </c>
      <c r="T215" s="5"/>
      <c r="U215" s="6">
        <f t="shared" si="34"/>
        <v>552328.91</v>
      </c>
      <c r="V215" s="6"/>
      <c r="W215" s="6"/>
      <c r="X215" s="26"/>
    </row>
    <row r="216" spans="1:24">
      <c r="A216" s="2">
        <f t="shared" si="32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1"/>
        <v>749514.8</v>
      </c>
      <c r="T216" s="5"/>
      <c r="U216" s="6">
        <f t="shared" si="34"/>
        <v>749514.8</v>
      </c>
      <c r="V216" s="6"/>
      <c r="W216" s="6"/>
      <c r="X216" s="26"/>
    </row>
    <row r="217" spans="1:24">
      <c r="A217" s="2">
        <f t="shared" si="32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1"/>
        <v>249760.26</v>
      </c>
      <c r="T217" s="5"/>
      <c r="U217" s="6">
        <f t="shared" si="34"/>
        <v>249760.26</v>
      </c>
      <c r="V217" s="6"/>
      <c r="W217" s="6"/>
      <c r="X217" s="26"/>
    </row>
    <row r="218" spans="1:24">
      <c r="A218" s="2">
        <f t="shared" si="32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1"/>
        <v>2296169.4900000002</v>
      </c>
      <c r="T218" s="5"/>
      <c r="U218" s="6">
        <f t="shared" si="34"/>
        <v>2296169.4900000002</v>
      </c>
      <c r="V218" s="6"/>
      <c r="W218" s="6"/>
      <c r="X218" s="26"/>
    </row>
    <row r="219" spans="1:24">
      <c r="A219" s="2">
        <f t="shared" si="32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1"/>
        <v>1850119.19</v>
      </c>
      <c r="T219" s="5"/>
      <c r="U219" s="6">
        <f t="shared" si="34"/>
        <v>1850119.19</v>
      </c>
      <c r="V219" s="6"/>
      <c r="W219" s="6"/>
      <c r="X219" s="26"/>
    </row>
    <row r="220" spans="1:24">
      <c r="A220" s="2">
        <f t="shared" si="32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1"/>
        <v>750487.89</v>
      </c>
      <c r="T220" s="5"/>
      <c r="U220" s="6">
        <f t="shared" si="34"/>
        <v>750487.89</v>
      </c>
      <c r="V220" s="6"/>
      <c r="W220" s="6"/>
      <c r="X220" s="26"/>
    </row>
    <row r="221" spans="1:24">
      <c r="A221" s="2">
        <f t="shared" si="32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1"/>
        <v>366.69</v>
      </c>
      <c r="T221" s="5"/>
      <c r="U221" s="6">
        <f t="shared" si="34"/>
        <v>366.69</v>
      </c>
      <c r="V221" s="6"/>
      <c r="W221" s="6"/>
      <c r="X221" s="26"/>
    </row>
    <row r="222" spans="1:24">
      <c r="A222" s="2">
        <f t="shared" si="32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1"/>
        <v>83938.96</v>
      </c>
      <c r="T222" s="5"/>
      <c r="U222" s="6">
        <f t="shared" si="34"/>
        <v>83938.96</v>
      </c>
      <c r="V222" s="6"/>
      <c r="W222" s="6"/>
      <c r="X222" s="26"/>
    </row>
    <row r="223" spans="1:24">
      <c r="A223" s="2">
        <f t="shared" si="32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1"/>
        <v>0</v>
      </c>
      <c r="T223" s="5"/>
      <c r="U223" s="6">
        <f t="shared" si="34"/>
        <v>0</v>
      </c>
      <c r="V223" s="6"/>
      <c r="W223" s="6"/>
      <c r="X223" s="26"/>
    </row>
    <row r="224" spans="1:24">
      <c r="A224" s="2">
        <f t="shared" si="32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1"/>
        <v>0</v>
      </c>
      <c r="T224" s="5"/>
      <c r="U224" s="6">
        <f t="shared" si="34"/>
        <v>0</v>
      </c>
      <c r="V224" s="6"/>
      <c r="W224" s="6"/>
      <c r="X224" s="26"/>
    </row>
    <row r="225" spans="1:24">
      <c r="A225" s="2">
        <f t="shared" si="32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1"/>
        <v>648.38</v>
      </c>
      <c r="T225" s="5"/>
      <c r="U225" s="6">
        <f t="shared" si="34"/>
        <v>648.38</v>
      </c>
      <c r="V225" s="6"/>
      <c r="W225" s="6"/>
      <c r="X225" s="26"/>
    </row>
    <row r="226" spans="1:24">
      <c r="A226" s="2">
        <f t="shared" si="32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1"/>
        <v>0</v>
      </c>
      <c r="T226" s="5"/>
      <c r="U226" s="6">
        <f t="shared" si="34"/>
        <v>0</v>
      </c>
      <c r="V226" s="6"/>
      <c r="W226" s="6"/>
      <c r="X226" s="26"/>
    </row>
    <row r="227" spans="1:24">
      <c r="A227" s="2">
        <f t="shared" si="32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1"/>
        <v>0</v>
      </c>
      <c r="T227" s="5"/>
      <c r="U227" s="6">
        <f t="shared" si="34"/>
        <v>0</v>
      </c>
      <c r="V227" s="6"/>
      <c r="W227" s="6"/>
      <c r="X227" s="26"/>
    </row>
    <row r="228" spans="1:24">
      <c r="A228" s="2">
        <f t="shared" si="32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1"/>
        <v>-81.039999999999495</v>
      </c>
      <c r="T228" s="5"/>
      <c r="U228" s="6">
        <f t="shared" si="34"/>
        <v>-81.039999999999495</v>
      </c>
      <c r="V228" s="6"/>
      <c r="W228" s="6"/>
      <c r="X228" s="26"/>
    </row>
    <row r="229" spans="1:24">
      <c r="A229" s="2">
        <f t="shared" si="32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1"/>
        <v>0</v>
      </c>
      <c r="T229" s="5"/>
      <c r="U229" s="6">
        <f t="shared" si="34"/>
        <v>0</v>
      </c>
      <c r="V229" s="6"/>
      <c r="W229" s="6"/>
      <c r="X229" s="26"/>
    </row>
    <row r="230" spans="1:24">
      <c r="A230" s="2">
        <f t="shared" si="32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1"/>
        <v>0</v>
      </c>
      <c r="T230" s="5"/>
      <c r="U230" s="6">
        <f t="shared" si="34"/>
        <v>0</v>
      </c>
      <c r="V230" s="6"/>
      <c r="W230" s="6"/>
      <c r="X230" s="26"/>
    </row>
    <row r="231" spans="1:24">
      <c r="A231" s="2">
        <f t="shared" si="32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1"/>
        <v>-222.42</v>
      </c>
      <c r="T231" s="5"/>
      <c r="U231" s="6">
        <f t="shared" si="34"/>
        <v>-222.42</v>
      </c>
      <c r="V231" s="6"/>
      <c r="W231" s="6"/>
      <c r="X231" s="26"/>
    </row>
    <row r="232" spans="1:24">
      <c r="A232" s="2">
        <f t="shared" si="32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1"/>
        <v>613.07000000000005</v>
      </c>
      <c r="T232" s="5"/>
      <c r="U232" s="6">
        <f t="shared" si="34"/>
        <v>613.07000000000005</v>
      </c>
      <c r="V232" s="6"/>
      <c r="W232" s="6"/>
      <c r="X232" s="26"/>
    </row>
    <row r="233" spans="1:24">
      <c r="A233" s="2">
        <f t="shared" si="32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1"/>
        <v>0</v>
      </c>
      <c r="T233" s="5"/>
      <c r="U233" s="6">
        <f t="shared" si="34"/>
        <v>0</v>
      </c>
      <c r="V233" s="6"/>
      <c r="W233" s="6"/>
      <c r="X233" s="26"/>
    </row>
    <row r="234" spans="1:24">
      <c r="A234" s="2">
        <f t="shared" si="32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1"/>
        <v>-57.19</v>
      </c>
      <c r="T234" s="5"/>
      <c r="U234" s="6">
        <f t="shared" si="34"/>
        <v>-57.19</v>
      </c>
      <c r="V234" s="6"/>
      <c r="W234" s="6"/>
      <c r="X234" s="26"/>
    </row>
    <row r="235" spans="1:24">
      <c r="A235" s="2">
        <f t="shared" si="32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1"/>
        <v>-49.78</v>
      </c>
      <c r="T235" s="5"/>
      <c r="U235" s="6">
        <f t="shared" si="34"/>
        <v>-49.78</v>
      </c>
      <c r="V235" s="6"/>
      <c r="W235" s="6"/>
      <c r="X235" s="26"/>
    </row>
    <row r="236" spans="1:24">
      <c r="A236" s="2">
        <f t="shared" si="32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1"/>
        <v>-3331.2</v>
      </c>
      <c r="T236" s="5"/>
      <c r="U236" s="6">
        <f t="shared" si="34"/>
        <v>-3331.2</v>
      </c>
      <c r="V236" s="6"/>
      <c r="W236" s="6"/>
      <c r="X236" s="26"/>
    </row>
    <row r="237" spans="1:24">
      <c r="A237" s="2">
        <f t="shared" si="32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1"/>
        <v>-1634.43</v>
      </c>
      <c r="T237" s="5"/>
      <c r="U237" s="6">
        <f t="shared" si="34"/>
        <v>-1634.43</v>
      </c>
      <c r="V237" s="6"/>
      <c r="W237" s="6"/>
      <c r="X237" s="26"/>
    </row>
    <row r="238" spans="1:24">
      <c r="A238" s="2">
        <f t="shared" si="32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1"/>
        <v>-9.0949470177292804E-13</v>
      </c>
      <c r="T238" s="5"/>
      <c r="U238" s="6">
        <f t="shared" si="34"/>
        <v>-9.0949470177292804E-13</v>
      </c>
      <c r="V238" s="6"/>
      <c r="W238" s="6"/>
      <c r="X238" s="26"/>
    </row>
    <row r="239" spans="1:24">
      <c r="A239" s="2">
        <f t="shared" si="32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1"/>
        <v>-1446.57</v>
      </c>
      <c r="T239" s="2"/>
      <c r="U239" s="4">
        <f t="shared" si="34"/>
        <v>-1446.57</v>
      </c>
      <c r="V239" s="4"/>
      <c r="W239" s="4"/>
      <c r="X239" s="83"/>
    </row>
    <row r="240" spans="1:24">
      <c r="A240" s="2">
        <f t="shared" si="32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1"/>
        <v>14571.88</v>
      </c>
      <c r="T240" s="5"/>
      <c r="U240" s="6">
        <f t="shared" si="34"/>
        <v>14571.88</v>
      </c>
      <c r="V240" s="6"/>
      <c r="W240" s="6"/>
      <c r="X240" s="26"/>
    </row>
    <row r="241" spans="1:24">
      <c r="A241" s="2">
        <f t="shared" si="32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1"/>
        <v>-1.13686837721616E-13</v>
      </c>
      <c r="T241" s="5"/>
      <c r="U241" s="6">
        <f t="shared" si="34"/>
        <v>-1.13686837721616E-13</v>
      </c>
      <c r="V241" s="6"/>
      <c r="W241" s="6"/>
      <c r="X241" s="26"/>
    </row>
    <row r="242" spans="1:24">
      <c r="A242" s="2">
        <f t="shared" si="32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1"/>
        <v>-54732.22</v>
      </c>
      <c r="T242" s="5"/>
      <c r="U242" s="6">
        <f t="shared" si="34"/>
        <v>-54732.22</v>
      </c>
      <c r="V242" s="6"/>
      <c r="W242" s="6"/>
      <c r="X242" s="26"/>
    </row>
    <row r="243" spans="1:24">
      <c r="A243" s="2">
        <f t="shared" si="32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1"/>
        <v>6204.6399999999703</v>
      </c>
      <c r="T243" s="5"/>
      <c r="U243" s="6">
        <f t="shared" si="34"/>
        <v>6204.6399999999703</v>
      </c>
      <c r="V243" s="6"/>
      <c r="W243" s="6"/>
      <c r="X243" s="83"/>
    </row>
    <row r="244" spans="1:24">
      <c r="A244" s="2">
        <f t="shared" si="32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1"/>
        <v>2535905.41</v>
      </c>
      <c r="T244" s="5"/>
      <c r="U244" s="6">
        <f t="shared" si="34"/>
        <v>2535905.41</v>
      </c>
      <c r="V244" s="6"/>
      <c r="W244" s="6"/>
      <c r="X244" s="26"/>
    </row>
    <row r="245" spans="1:24">
      <c r="A245" s="2">
        <f t="shared" si="32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1"/>
        <v>2941.4100000000099</v>
      </c>
      <c r="T245" s="5"/>
      <c r="U245" s="6"/>
      <c r="V245" s="6"/>
      <c r="W245" s="6"/>
      <c r="X245" s="26">
        <f>+S245</f>
        <v>2941.4100000000099</v>
      </c>
    </row>
    <row r="246" spans="1:24">
      <c r="A246" s="2">
        <f t="shared" si="32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1"/>
        <v>40696.639999999999</v>
      </c>
      <c r="T246" s="2"/>
      <c r="U246" s="4"/>
      <c r="V246" s="4"/>
      <c r="W246" s="4"/>
      <c r="X246" s="26">
        <f>+S246</f>
        <v>40696.639999999999</v>
      </c>
    </row>
    <row r="247" spans="1:24">
      <c r="A247" s="2">
        <f t="shared" si="32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1"/>
        <v>9828.7800000000007</v>
      </c>
      <c r="T247" s="2"/>
      <c r="U247" s="4"/>
      <c r="V247" s="4"/>
      <c r="W247" s="4"/>
      <c r="X247" s="26">
        <f>+S247</f>
        <v>9828.7800000000007</v>
      </c>
    </row>
    <row r="248" spans="1:24">
      <c r="A248" s="2">
        <f t="shared" si="32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1"/>
        <v>2840.26</v>
      </c>
      <c r="T248" s="5"/>
      <c r="U248" s="41"/>
      <c r="V248" s="6"/>
      <c r="W248" s="6"/>
      <c r="X248" s="26">
        <f>+S248</f>
        <v>2840.26</v>
      </c>
    </row>
    <row r="249" spans="1:24">
      <c r="A249" s="2">
        <f t="shared" si="32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1"/>
        <v>16124887.07</v>
      </c>
      <c r="T249" s="5"/>
      <c r="U249" s="41">
        <f>+S249</f>
        <v>16124887.07</v>
      </c>
      <c r="V249" s="6"/>
      <c r="W249" s="6"/>
      <c r="X249" s="26"/>
    </row>
    <row r="250" spans="1:24">
      <c r="A250" s="2">
        <f t="shared" si="32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1"/>
        <v>466500</v>
      </c>
      <c r="T250" s="5"/>
      <c r="U250" s="41">
        <f>+S250</f>
        <v>466500</v>
      </c>
      <c r="V250" s="6"/>
      <c r="W250" s="6"/>
      <c r="X250" s="26"/>
    </row>
    <row r="251" spans="1:24">
      <c r="A251" s="2">
        <f t="shared" si="32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1"/>
        <v>1819924.72</v>
      </c>
      <c r="T251" s="5"/>
      <c r="U251" s="41"/>
      <c r="V251" s="6"/>
      <c r="W251" s="6"/>
      <c r="X251" s="26">
        <f t="shared" ref="X251:X267" si="35">+S251</f>
        <v>1819924.72</v>
      </c>
    </row>
    <row r="252" spans="1:24">
      <c r="A252" s="2">
        <f t="shared" si="32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1"/>
        <v>5791226.9500000002</v>
      </c>
      <c r="T252" s="5"/>
      <c r="U252" s="41">
        <f>+S252</f>
        <v>5791226.9500000002</v>
      </c>
      <c r="V252" s="6"/>
      <c r="W252" s="6"/>
      <c r="X252" s="26"/>
    </row>
    <row r="253" spans="1:24">
      <c r="A253" s="2">
        <f t="shared" si="32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1"/>
        <v>0</v>
      </c>
      <c r="T253" s="5"/>
      <c r="U253" s="41">
        <f>+S253</f>
        <v>0</v>
      </c>
      <c r="V253" s="6"/>
      <c r="W253" s="6"/>
      <c r="X253" s="26"/>
    </row>
    <row r="254" spans="1:24">
      <c r="A254" s="2">
        <f t="shared" si="32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1"/>
        <v>92328.48</v>
      </c>
      <c r="T254" s="5"/>
      <c r="U254" s="6"/>
      <c r="V254" s="6"/>
      <c r="W254" s="6"/>
      <c r="X254" s="26">
        <f t="shared" si="35"/>
        <v>92328.48</v>
      </c>
    </row>
    <row r="255" spans="1:24">
      <c r="A255" s="2">
        <f t="shared" si="32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1"/>
        <v>0</v>
      </c>
      <c r="T255" s="5"/>
      <c r="U255" s="6"/>
      <c r="V255" s="6"/>
      <c r="W255" s="6"/>
      <c r="X255" s="26">
        <f t="shared" si="35"/>
        <v>0</v>
      </c>
    </row>
    <row r="256" spans="1:24">
      <c r="A256" s="2">
        <f t="shared" si="32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1"/>
        <v>0</v>
      </c>
      <c r="T256" s="5"/>
      <c r="U256" s="6"/>
      <c r="V256" s="6"/>
      <c r="W256" s="6"/>
      <c r="X256" s="26">
        <f t="shared" si="35"/>
        <v>0</v>
      </c>
    </row>
    <row r="257" spans="1:24">
      <c r="A257" s="2">
        <f t="shared" si="32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1"/>
        <v>0</v>
      </c>
      <c r="T257" s="5"/>
      <c r="U257" s="6"/>
      <c r="V257" s="6"/>
      <c r="W257" s="6"/>
      <c r="X257" s="26">
        <f t="shared" si="35"/>
        <v>0</v>
      </c>
    </row>
    <row r="258" spans="1:24">
      <c r="A258" s="2">
        <f t="shared" si="32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1"/>
        <v>0</v>
      </c>
      <c r="T258" s="5"/>
      <c r="U258" s="6"/>
      <c r="V258" s="6"/>
      <c r="W258" s="6"/>
      <c r="X258" s="26">
        <f t="shared" si="35"/>
        <v>0</v>
      </c>
    </row>
    <row r="259" spans="1:24">
      <c r="A259" s="2">
        <f t="shared" si="32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1"/>
        <v>511191.86</v>
      </c>
      <c r="T259" s="5"/>
      <c r="U259" s="6"/>
      <c r="V259" s="6"/>
      <c r="W259" s="6"/>
      <c r="X259" s="26">
        <f t="shared" si="35"/>
        <v>511191.86</v>
      </c>
    </row>
    <row r="260" spans="1:24">
      <c r="A260" s="2">
        <f t="shared" si="32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1"/>
        <v>-1706939.14</v>
      </c>
      <c r="T260" s="5"/>
      <c r="U260" s="6"/>
      <c r="V260" s="6"/>
      <c r="W260" s="6"/>
      <c r="X260" s="26">
        <f t="shared" si="35"/>
        <v>-1706939.14</v>
      </c>
    </row>
    <row r="261" spans="1:24">
      <c r="A261" s="2">
        <f t="shared" si="32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1"/>
        <v>1892252.25</v>
      </c>
      <c r="T261" s="5"/>
      <c r="U261" s="6"/>
      <c r="V261" s="6"/>
      <c r="W261" s="6"/>
      <c r="X261" s="26">
        <f t="shared" si="35"/>
        <v>1892252.25</v>
      </c>
    </row>
    <row r="262" spans="1:24">
      <c r="A262" s="2">
        <f t="shared" si="32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1"/>
        <v>-696504.97</v>
      </c>
      <c r="T262" s="5"/>
      <c r="U262" s="6"/>
      <c r="V262" s="6"/>
      <c r="W262" s="6"/>
      <c r="X262" s="26">
        <f t="shared" si="35"/>
        <v>-696504.97</v>
      </c>
    </row>
    <row r="263" spans="1:24">
      <c r="A263" s="2">
        <f t="shared" si="32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1"/>
        <v>-7146164.71</v>
      </c>
      <c r="T263" s="5"/>
      <c r="U263" s="6"/>
      <c r="V263" s="6"/>
      <c r="W263" s="6"/>
      <c r="X263" s="26">
        <f t="shared" si="35"/>
        <v>-7146164.71</v>
      </c>
    </row>
    <row r="264" spans="1:24">
      <c r="A264" s="2">
        <f t="shared" si="32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1"/>
        <v>0</v>
      </c>
      <c r="T264" s="5"/>
      <c r="U264" s="6"/>
      <c r="V264" s="6"/>
      <c r="W264" s="6"/>
      <c r="X264" s="26">
        <f t="shared" si="35"/>
        <v>0</v>
      </c>
    </row>
    <row r="265" spans="1:24">
      <c r="A265" s="2">
        <f t="shared" si="32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1"/>
        <v>7165590.7300000004</v>
      </c>
      <c r="T265" s="5"/>
      <c r="U265" s="6"/>
      <c r="V265" s="6"/>
      <c r="W265" s="6"/>
      <c r="X265" s="26">
        <f t="shared" si="35"/>
        <v>7165590.7300000004</v>
      </c>
    </row>
    <row r="266" spans="1:24">
      <c r="A266" s="2">
        <f t="shared" si="32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1"/>
        <v>-19426.02</v>
      </c>
      <c r="T266" s="5"/>
      <c r="U266" s="6"/>
      <c r="V266" s="6"/>
      <c r="W266" s="6"/>
      <c r="X266" s="26">
        <f t="shared" si="35"/>
        <v>-19426.02</v>
      </c>
    </row>
    <row r="267" spans="1:24">
      <c r="A267" s="2">
        <f t="shared" si="32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1"/>
        <v>4405213</v>
      </c>
      <c r="T267" s="5"/>
      <c r="U267" s="6"/>
      <c r="V267" s="6"/>
      <c r="W267" s="6"/>
      <c r="X267" s="26">
        <f t="shared" si="35"/>
        <v>4405213</v>
      </c>
    </row>
    <row r="268" spans="1:24">
      <c r="A268" s="2">
        <f t="shared" si="32"/>
        <v>254</v>
      </c>
      <c r="B268" s="2"/>
      <c r="C268" s="2"/>
      <c r="D268" s="2"/>
      <c r="E268" s="23" t="s">
        <v>453</v>
      </c>
      <c r="F268" s="28">
        <f t="shared" ref="F268:R268" si="36">SUM(F211:F267)</f>
        <v>78608508.219999969</v>
      </c>
      <c r="G268" s="28">
        <f t="shared" si="36"/>
        <v>82958816.010000005</v>
      </c>
      <c r="H268" s="28">
        <f t="shared" si="36"/>
        <v>83117560.469999984</v>
      </c>
      <c r="I268" s="28">
        <f t="shared" si="36"/>
        <v>83407057.019999996</v>
      </c>
      <c r="J268" s="28">
        <f t="shared" si="36"/>
        <v>84194940.200000003</v>
      </c>
      <c r="K268" s="28">
        <f t="shared" si="36"/>
        <v>83887103.320000023</v>
      </c>
      <c r="L268" s="28">
        <f t="shared" si="36"/>
        <v>85047868.13000001</v>
      </c>
      <c r="M268" s="28">
        <f t="shared" si="36"/>
        <v>85638967.939999998</v>
      </c>
      <c r="N268" s="28">
        <f t="shared" si="36"/>
        <v>85995217.929999992</v>
      </c>
      <c r="O268" s="28">
        <f t="shared" si="36"/>
        <v>87356779.379999995</v>
      </c>
      <c r="P268" s="28">
        <f t="shared" si="36"/>
        <v>86818910.600000024</v>
      </c>
      <c r="Q268" s="28">
        <f t="shared" si="36"/>
        <v>86686917.339999989</v>
      </c>
      <c r="R268" s="28">
        <f t="shared" si="36"/>
        <v>90797163.850000009</v>
      </c>
      <c r="S268" s="25">
        <f t="shared" si="31"/>
        <v>85047868.13000001</v>
      </c>
      <c r="T268" s="5"/>
      <c r="U268" s="6"/>
      <c r="V268" s="6"/>
      <c r="W268" s="6"/>
      <c r="X268" s="26"/>
    </row>
    <row r="269" spans="1:24">
      <c r="A269" s="2">
        <f t="shared" si="32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25">
        <f t="shared" si="31"/>
        <v>0</v>
      </c>
      <c r="T269" s="5"/>
      <c r="U269" s="6"/>
      <c r="V269" s="6"/>
      <c r="W269" s="6"/>
      <c r="X269" s="26"/>
    </row>
    <row r="270" spans="1:24">
      <c r="A270" s="2">
        <f t="shared" si="32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 t="shared" si="31"/>
        <v>81176632.140000001</v>
      </c>
      <c r="T270" s="5"/>
      <c r="U270" s="6"/>
      <c r="V270" s="6"/>
      <c r="W270" s="6">
        <f>+S270</f>
        <v>81176632.140000001</v>
      </c>
      <c r="X270" s="26"/>
    </row>
    <row r="271" spans="1:24">
      <c r="A271" s="2">
        <f t="shared" si="32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 t="shared" si="31"/>
        <v>26762282.68</v>
      </c>
      <c r="T271" s="5"/>
      <c r="U271" s="6"/>
      <c r="V271" s="6"/>
      <c r="W271" s="6">
        <f>+S271</f>
        <v>26762282.68</v>
      </c>
      <c r="X271" s="26"/>
    </row>
    <row r="272" spans="1:24">
      <c r="A272" s="2">
        <f t="shared" si="32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 t="shared" ref="S272:S335" si="37">+L272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38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 t="shared" si="37"/>
        <v>3809101.68</v>
      </c>
      <c r="T273" s="5"/>
      <c r="U273" s="6"/>
      <c r="V273" s="6"/>
      <c r="W273" s="6">
        <f>+S273</f>
        <v>3809101.68</v>
      </c>
      <c r="X273" s="26"/>
    </row>
    <row r="274" spans="1:24">
      <c r="A274" s="2">
        <f t="shared" si="38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R274" si="39">SUM(G270:G273)</f>
        <v>27696643.009999998</v>
      </c>
      <c r="H274" s="28">
        <f t="shared" si="39"/>
        <v>53021880.219999999</v>
      </c>
      <c r="I274" s="28">
        <f t="shared" si="39"/>
        <v>75414859.480000004</v>
      </c>
      <c r="J274" s="28">
        <f t="shared" si="39"/>
        <v>91864285.179999992</v>
      </c>
      <c r="K274" s="28">
        <f t="shared" si="39"/>
        <v>101973923.8</v>
      </c>
      <c r="L274" s="28">
        <f t="shared" si="39"/>
        <v>111748016.5</v>
      </c>
      <c r="M274" s="28">
        <f t="shared" si="39"/>
        <v>120631585.06</v>
      </c>
      <c r="N274" s="28">
        <f t="shared" si="39"/>
        <v>128639398.23</v>
      </c>
      <c r="O274" s="28">
        <f t="shared" si="39"/>
        <v>139109278.55000001</v>
      </c>
      <c r="P274" s="28">
        <f t="shared" si="39"/>
        <v>154835968.17000002</v>
      </c>
      <c r="Q274" s="28">
        <f t="shared" si="39"/>
        <v>175673456.35000002</v>
      </c>
      <c r="R274" s="28">
        <f t="shared" si="39"/>
        <v>200944910.62</v>
      </c>
      <c r="S274" s="25">
        <f t="shared" si="37"/>
        <v>111748016.5</v>
      </c>
      <c r="T274" s="5"/>
      <c r="U274" s="6"/>
      <c r="V274" s="6"/>
      <c r="W274" s="6"/>
      <c r="X274" s="26"/>
    </row>
    <row r="275" spans="1:24">
      <c r="A275" s="2">
        <f t="shared" si="38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25">
        <f t="shared" si="37"/>
        <v>0</v>
      </c>
      <c r="T275" s="2"/>
      <c r="U275" s="4"/>
      <c r="V275" s="4"/>
      <c r="W275" s="4"/>
      <c r="X275" s="83"/>
    </row>
    <row r="276" spans="1:24">
      <c r="A276" s="2">
        <f t="shared" si="38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si="37"/>
        <v>0</v>
      </c>
      <c r="T276" s="2"/>
      <c r="U276" s="4"/>
      <c r="V276" s="4"/>
      <c r="W276" s="4">
        <f t="shared" ref="W276:W293" si="40">+S276</f>
        <v>0</v>
      </c>
      <c r="X276" s="83"/>
    </row>
    <row r="277" spans="1:24">
      <c r="A277" s="2">
        <f t="shared" si="38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37"/>
        <v>0</v>
      </c>
      <c r="T277" s="2"/>
      <c r="U277" s="4"/>
      <c r="V277" s="4"/>
      <c r="W277" s="4">
        <f t="shared" si="40"/>
        <v>0</v>
      </c>
      <c r="X277" s="83"/>
    </row>
    <row r="278" spans="1:24">
      <c r="A278" s="2">
        <f t="shared" si="38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37"/>
        <v>0</v>
      </c>
      <c r="T278" s="2"/>
      <c r="U278" s="4"/>
      <c r="V278" s="4"/>
      <c r="W278" s="4">
        <f t="shared" si="40"/>
        <v>0</v>
      </c>
      <c r="X278" s="83"/>
    </row>
    <row r="279" spans="1:24">
      <c r="A279" s="2">
        <f t="shared" si="38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37"/>
        <v>96371.23</v>
      </c>
      <c r="T279" s="2"/>
      <c r="U279" s="4"/>
      <c r="V279" s="4"/>
      <c r="W279" s="4">
        <f t="shared" si="40"/>
        <v>96371.23</v>
      </c>
      <c r="X279" s="83"/>
    </row>
    <row r="280" spans="1:24">
      <c r="A280" s="2">
        <f t="shared" si="38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37"/>
        <v>277069.77</v>
      </c>
      <c r="T280" s="2"/>
      <c r="U280" s="4"/>
      <c r="V280" s="4"/>
      <c r="W280" s="4">
        <f t="shared" si="40"/>
        <v>277069.77</v>
      </c>
      <c r="X280" s="83"/>
    </row>
    <row r="281" spans="1:24">
      <c r="A281" s="2">
        <f t="shared" si="38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37"/>
        <v>6418836.9100000001</v>
      </c>
      <c r="T281" s="2"/>
      <c r="U281" s="4"/>
      <c r="V281" s="4"/>
      <c r="W281" s="4">
        <f t="shared" si="40"/>
        <v>6418836.9100000001</v>
      </c>
      <c r="X281" s="83"/>
    </row>
    <row r="282" spans="1:24">
      <c r="A282" s="2">
        <f t="shared" si="38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37"/>
        <v>4951671.29</v>
      </c>
      <c r="T282" s="2"/>
      <c r="U282" s="4"/>
      <c r="V282" s="4"/>
      <c r="W282" s="4">
        <f t="shared" si="40"/>
        <v>4951671.29</v>
      </c>
      <c r="X282" s="83"/>
    </row>
    <row r="283" spans="1:24">
      <c r="A283" s="2">
        <f t="shared" si="38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37"/>
        <v>43615.82</v>
      </c>
      <c r="T283" s="2"/>
      <c r="U283" s="4"/>
      <c r="V283" s="4"/>
      <c r="W283" s="4">
        <f t="shared" si="40"/>
        <v>43615.82</v>
      </c>
      <c r="X283" s="83"/>
    </row>
    <row r="284" spans="1:24">
      <c r="A284" s="2">
        <f t="shared" si="38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37"/>
        <v>799825.05</v>
      </c>
      <c r="T284" s="2"/>
      <c r="U284" s="4"/>
      <c r="V284" s="4"/>
      <c r="W284" s="4">
        <f t="shared" si="40"/>
        <v>799825.05</v>
      </c>
      <c r="X284" s="83"/>
    </row>
    <row r="285" spans="1:24">
      <c r="A285" s="2">
        <f t="shared" si="38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37"/>
        <v>139688.99</v>
      </c>
      <c r="T285" s="2"/>
      <c r="U285" s="4"/>
      <c r="V285" s="4"/>
      <c r="W285" s="4">
        <f t="shared" si="40"/>
        <v>139688.99</v>
      </c>
      <c r="X285" s="83"/>
    </row>
    <row r="286" spans="1:24">
      <c r="A286" s="2">
        <f t="shared" si="38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37"/>
        <v>719202.96</v>
      </c>
      <c r="T286" s="2"/>
      <c r="U286" s="4"/>
      <c r="V286" s="4"/>
      <c r="W286" s="4">
        <f t="shared" si="40"/>
        <v>719202.96</v>
      </c>
      <c r="X286" s="83"/>
    </row>
    <row r="287" spans="1:24">
      <c r="A287" s="2">
        <f t="shared" si="38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37"/>
        <v>146770.73000000001</v>
      </c>
      <c r="T287" s="2"/>
      <c r="U287" s="4"/>
      <c r="V287" s="4"/>
      <c r="W287" s="4">
        <f t="shared" si="40"/>
        <v>146770.73000000001</v>
      </c>
      <c r="X287" s="83"/>
    </row>
    <row r="288" spans="1:24">
      <c r="A288" s="2">
        <f t="shared" si="38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37"/>
        <v>774342</v>
      </c>
      <c r="T288" s="2"/>
      <c r="U288" s="4"/>
      <c r="V288" s="4"/>
      <c r="W288" s="4">
        <f t="shared" si="40"/>
        <v>774342</v>
      </c>
      <c r="X288" s="83"/>
    </row>
    <row r="289" spans="1:24">
      <c r="A289" s="2">
        <f t="shared" si="38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37"/>
        <v>1305474.8899999999</v>
      </c>
      <c r="T289" s="2"/>
      <c r="U289" s="4"/>
      <c r="V289" s="4"/>
      <c r="W289" s="4">
        <f t="shared" si="40"/>
        <v>1305474.8899999999</v>
      </c>
      <c r="X289" s="83"/>
    </row>
    <row r="290" spans="1:24">
      <c r="A290" s="2">
        <f t="shared" si="38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37"/>
        <v>1785.22</v>
      </c>
      <c r="T290" s="2"/>
      <c r="U290" s="4"/>
      <c r="V290" s="4"/>
      <c r="W290" s="4">
        <f t="shared" si="40"/>
        <v>1785.22</v>
      </c>
      <c r="X290" s="83"/>
    </row>
    <row r="291" spans="1:24">
      <c r="A291" s="2">
        <f t="shared" si="38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37"/>
        <v>2311.75</v>
      </c>
      <c r="T291" s="2"/>
      <c r="U291" s="4"/>
      <c r="V291" s="4"/>
      <c r="W291" s="4">
        <f t="shared" si="40"/>
        <v>2311.75</v>
      </c>
      <c r="X291" s="83"/>
    </row>
    <row r="292" spans="1:24">
      <c r="A292" s="2">
        <f t="shared" si="38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37"/>
        <v>23071.86</v>
      </c>
      <c r="T292" s="2"/>
      <c r="U292" s="4"/>
      <c r="V292" s="4"/>
      <c r="W292" s="4">
        <f t="shared" si="40"/>
        <v>23071.86</v>
      </c>
      <c r="X292" s="83"/>
    </row>
    <row r="293" spans="1:24">
      <c r="A293" s="2">
        <f t="shared" si="38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37"/>
        <v>1218045.7</v>
      </c>
      <c r="T293" s="2"/>
      <c r="U293" s="4"/>
      <c r="V293" s="4"/>
      <c r="W293" s="4">
        <f t="shared" si="40"/>
        <v>1218045.7</v>
      </c>
      <c r="X293" s="83"/>
    </row>
    <row r="294" spans="1:24">
      <c r="A294" s="2">
        <f t="shared" si="38"/>
        <v>280</v>
      </c>
      <c r="B294" s="2"/>
      <c r="C294" s="2"/>
      <c r="D294" s="2"/>
      <c r="E294" s="50" t="s">
        <v>484</v>
      </c>
      <c r="F294" s="28">
        <f t="shared" ref="F294:R294" si="41">SUM(F279:F293)</f>
        <v>29055993.149999999</v>
      </c>
      <c r="G294" s="28">
        <f t="shared" si="41"/>
        <v>4110746.9500000007</v>
      </c>
      <c r="H294" s="28">
        <f t="shared" si="41"/>
        <v>7568028.5200000005</v>
      </c>
      <c r="I294" s="28">
        <f t="shared" si="41"/>
        <v>11015883.790000001</v>
      </c>
      <c r="J294" s="28">
        <f t="shared" si="41"/>
        <v>13592270.760000002</v>
      </c>
      <c r="K294" s="28">
        <f t="shared" si="41"/>
        <v>15418443.92</v>
      </c>
      <c r="L294" s="28">
        <f t="shared" si="41"/>
        <v>16918084.170000002</v>
      </c>
      <c r="M294" s="28">
        <f t="shared" si="41"/>
        <v>18289571.93</v>
      </c>
      <c r="N294" s="28">
        <f t="shared" si="41"/>
        <v>19409871.52</v>
      </c>
      <c r="O294" s="28">
        <f t="shared" si="41"/>
        <v>20812513.030000001</v>
      </c>
      <c r="P294" s="28">
        <f t="shared" si="41"/>
        <v>22691143.969999999</v>
      </c>
      <c r="Q294" s="28">
        <f t="shared" si="41"/>
        <v>25125535.849999998</v>
      </c>
      <c r="R294" s="28">
        <f t="shared" si="41"/>
        <v>28430305.460000001</v>
      </c>
      <c r="S294" s="25">
        <f t="shared" si="37"/>
        <v>16918084.170000002</v>
      </c>
      <c r="T294" s="2"/>
      <c r="U294" s="4"/>
      <c r="V294" s="4"/>
      <c r="W294" s="4"/>
      <c r="X294" s="83"/>
    </row>
    <row r="295" spans="1:24">
      <c r="A295" s="2">
        <f t="shared" si="38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25">
        <f t="shared" si="37"/>
        <v>0</v>
      </c>
      <c r="T295" s="5"/>
      <c r="U295" s="6"/>
      <c r="V295" s="6"/>
      <c r="W295" s="6"/>
      <c r="X295" s="26"/>
    </row>
    <row r="296" spans="1:24">
      <c r="A296" s="2">
        <f t="shared" si="38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 t="shared" si="37"/>
        <v>12799582.960000001</v>
      </c>
      <c r="T296" s="5"/>
      <c r="U296" s="6"/>
      <c r="V296" s="6"/>
      <c r="W296" s="6">
        <f>+S296</f>
        <v>12799582.960000001</v>
      </c>
      <c r="X296" s="26"/>
    </row>
    <row r="297" spans="1:24">
      <c r="A297" s="2">
        <f t="shared" si="38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 t="shared" si="37"/>
        <v>1709755.87</v>
      </c>
      <c r="T297" s="5"/>
      <c r="U297" s="6"/>
      <c r="V297" s="6"/>
      <c r="W297" s="6">
        <f>+S297</f>
        <v>1709755.87</v>
      </c>
      <c r="X297" s="26"/>
    </row>
    <row r="298" spans="1:24">
      <c r="A298" s="2">
        <f t="shared" si="38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 t="shared" si="37"/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38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R299" si="42">SUM(G296:G298)</f>
        <v>2394888.83</v>
      </c>
      <c r="H299" s="28">
        <f t="shared" si="42"/>
        <v>4798923.55</v>
      </c>
      <c r="I299" s="28">
        <f t="shared" si="42"/>
        <v>7210168.9900000002</v>
      </c>
      <c r="J299" s="28">
        <f t="shared" si="42"/>
        <v>9629797.2799999993</v>
      </c>
      <c r="K299" s="28">
        <f t="shared" si="42"/>
        <v>12062190.43</v>
      </c>
      <c r="L299" s="28">
        <f t="shared" si="42"/>
        <v>14509338.830000002</v>
      </c>
      <c r="M299" s="28">
        <f t="shared" si="42"/>
        <v>16982990.59</v>
      </c>
      <c r="N299" s="28">
        <f t="shared" si="42"/>
        <v>19472445.800000001</v>
      </c>
      <c r="O299" s="28">
        <f t="shared" si="42"/>
        <v>21990386.379999999</v>
      </c>
      <c r="P299" s="28">
        <f t="shared" si="42"/>
        <v>24538386.02</v>
      </c>
      <c r="Q299" s="28">
        <f t="shared" si="42"/>
        <v>27119736.559999999</v>
      </c>
      <c r="R299" s="28">
        <f t="shared" si="42"/>
        <v>29789773.009999998</v>
      </c>
      <c r="S299" s="25">
        <f t="shared" si="37"/>
        <v>14509338.830000002</v>
      </c>
      <c r="T299" s="5"/>
      <c r="U299" s="6"/>
      <c r="V299" s="6"/>
      <c r="W299" s="6"/>
      <c r="X299" s="26"/>
    </row>
    <row r="300" spans="1:24">
      <c r="A300" s="2">
        <f t="shared" si="38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25">
        <f t="shared" si="37"/>
        <v>0</v>
      </c>
      <c r="T300" s="5"/>
      <c r="U300" s="6"/>
      <c r="V300" s="6"/>
      <c r="W300" s="6"/>
      <c r="X300" s="26"/>
    </row>
    <row r="301" spans="1:24">
      <c r="A301" s="2">
        <f t="shared" si="38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si="37"/>
        <v>0</v>
      </c>
      <c r="T301" s="5"/>
      <c r="U301" s="6"/>
      <c r="V301" s="6"/>
      <c r="W301" s="6"/>
      <c r="X301" s="26"/>
    </row>
    <row r="302" spans="1:24">
      <c r="A302" s="2">
        <f t="shared" si="38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37"/>
        <v>5569823.1299999999</v>
      </c>
      <c r="T302" s="5"/>
      <c r="U302" s="6"/>
      <c r="V302" s="6"/>
      <c r="W302" s="6">
        <f t="shared" ref="W302:W312" si="43">+S302</f>
        <v>5569823.1299999999</v>
      </c>
      <c r="X302" s="26"/>
    </row>
    <row r="303" spans="1:24">
      <c r="A303" s="2">
        <f t="shared" si="38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37"/>
        <v>99620.89</v>
      </c>
      <c r="T303" s="5"/>
      <c r="U303" s="6"/>
      <c r="V303" s="6"/>
      <c r="W303" s="6">
        <f t="shared" si="43"/>
        <v>99620.89</v>
      </c>
      <c r="X303" s="26"/>
    </row>
    <row r="304" spans="1:24">
      <c r="A304" s="2">
        <f t="shared" si="38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37"/>
        <v>47135.44</v>
      </c>
      <c r="T304" s="5"/>
      <c r="U304" s="6"/>
      <c r="V304" s="6"/>
      <c r="W304" s="6">
        <f t="shared" si="43"/>
        <v>47135.44</v>
      </c>
      <c r="X304" s="26"/>
    </row>
    <row r="305" spans="1:24">
      <c r="A305" s="2">
        <f t="shared" si="38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37"/>
        <v>524.48</v>
      </c>
      <c r="T305" s="5"/>
      <c r="U305" s="6"/>
      <c r="V305" s="6"/>
      <c r="W305" s="6">
        <f t="shared" si="43"/>
        <v>524.48</v>
      </c>
      <c r="X305" s="26"/>
    </row>
    <row r="306" spans="1:24">
      <c r="A306" s="2">
        <f t="shared" si="38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37"/>
        <v>82674.87</v>
      </c>
      <c r="T306" s="5"/>
      <c r="U306" s="6"/>
      <c r="V306" s="6"/>
      <c r="W306" s="6">
        <f t="shared" si="43"/>
        <v>82674.87</v>
      </c>
      <c r="X306" s="26"/>
    </row>
    <row r="307" spans="1:24">
      <c r="A307" s="2">
        <f t="shared" si="38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37"/>
        <v>21844.14</v>
      </c>
      <c r="T307" s="5"/>
      <c r="U307" s="6"/>
      <c r="V307" s="6"/>
      <c r="W307" s="6">
        <f t="shared" si="43"/>
        <v>21844.14</v>
      </c>
      <c r="X307" s="26"/>
    </row>
    <row r="308" spans="1:24">
      <c r="A308" s="2">
        <f t="shared" si="38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37"/>
        <v>2092</v>
      </c>
      <c r="T308" s="5"/>
      <c r="U308" s="6"/>
      <c r="V308" s="6"/>
      <c r="W308" s="6">
        <f t="shared" si="43"/>
        <v>2092</v>
      </c>
      <c r="X308" s="26"/>
    </row>
    <row r="309" spans="1:24">
      <c r="A309" s="2">
        <f t="shared" si="38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37"/>
        <v>0</v>
      </c>
      <c r="T309" s="5"/>
      <c r="U309" s="6"/>
      <c r="V309" s="6"/>
      <c r="W309" s="6">
        <f t="shared" si="43"/>
        <v>0</v>
      </c>
      <c r="X309" s="26"/>
    </row>
    <row r="310" spans="1:24">
      <c r="A310" s="2">
        <f t="shared" si="38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37"/>
        <v>45487.45</v>
      </c>
      <c r="T310" s="5"/>
      <c r="U310" s="6"/>
      <c r="V310" s="6"/>
      <c r="W310" s="6">
        <f t="shared" si="43"/>
        <v>45487.45</v>
      </c>
      <c r="X310" s="26"/>
    </row>
    <row r="311" spans="1:24">
      <c r="A311" s="2">
        <f t="shared" si="38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37"/>
        <v>99944.01</v>
      </c>
      <c r="T311" s="5"/>
      <c r="U311" s="6"/>
      <c r="V311" s="6"/>
      <c r="W311" s="6">
        <f t="shared" si="43"/>
        <v>99944.01</v>
      </c>
      <c r="X311" s="26"/>
    </row>
    <row r="312" spans="1:24">
      <c r="A312" s="2">
        <f t="shared" si="38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37"/>
        <v>20485.32</v>
      </c>
      <c r="T312" s="5"/>
      <c r="U312" s="6"/>
      <c r="V312" s="6"/>
      <c r="W312" s="6">
        <f t="shared" si="43"/>
        <v>20485.32</v>
      </c>
      <c r="X312" s="26"/>
    </row>
    <row r="313" spans="1:24">
      <c r="A313" s="2">
        <f t="shared" si="38"/>
        <v>299</v>
      </c>
      <c r="B313" s="2"/>
      <c r="C313" s="2"/>
      <c r="D313" s="2"/>
      <c r="E313" s="23" t="s">
        <v>509</v>
      </c>
      <c r="F313" s="28">
        <f t="shared" ref="F313:R313" si="44">SUM(F301:F312)</f>
        <v>12404036.090000002</v>
      </c>
      <c r="G313" s="28">
        <f t="shared" si="44"/>
        <v>1017346.6499999999</v>
      </c>
      <c r="H313" s="28">
        <f t="shared" si="44"/>
        <v>2009984.89</v>
      </c>
      <c r="I313" s="28">
        <f t="shared" si="44"/>
        <v>3009291.6700000004</v>
      </c>
      <c r="J313" s="28">
        <f t="shared" si="44"/>
        <v>4001668.7199999997</v>
      </c>
      <c r="K313" s="28">
        <f t="shared" si="44"/>
        <v>4998259.129999999</v>
      </c>
      <c r="L313" s="28">
        <f t="shared" si="44"/>
        <v>5989631.7300000004</v>
      </c>
      <c r="M313" s="28">
        <f t="shared" si="44"/>
        <v>6997855.7299999995</v>
      </c>
      <c r="N313" s="28">
        <f t="shared" si="44"/>
        <v>8040735.2799999993</v>
      </c>
      <c r="O313" s="28">
        <f t="shared" si="44"/>
        <v>9092823.1299999971</v>
      </c>
      <c r="P313" s="28">
        <f t="shared" si="44"/>
        <v>10107771.119999999</v>
      </c>
      <c r="Q313" s="28">
        <f t="shared" si="44"/>
        <v>11168005.91</v>
      </c>
      <c r="R313" s="28">
        <f t="shared" si="44"/>
        <v>12288416.85</v>
      </c>
      <c r="S313" s="25">
        <f t="shared" si="37"/>
        <v>5989631.7300000004</v>
      </c>
      <c r="T313" s="5"/>
      <c r="U313" s="6"/>
      <c r="V313" s="6"/>
      <c r="W313" s="6"/>
      <c r="X313" s="26"/>
    </row>
    <row r="314" spans="1:24">
      <c r="A314" s="2">
        <f t="shared" si="38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25">
        <f t="shared" si="37"/>
        <v>0</v>
      </c>
      <c r="T314" s="5"/>
      <c r="U314" s="6"/>
      <c r="V314" s="6"/>
      <c r="W314" s="6"/>
      <c r="X314" s="26"/>
    </row>
    <row r="315" spans="1:24">
      <c r="A315" s="2">
        <f t="shared" si="38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si="37"/>
        <v>991473.83</v>
      </c>
      <c r="T315" s="5"/>
      <c r="U315" s="6"/>
      <c r="V315" s="6"/>
      <c r="W315" s="6">
        <f t="shared" ref="W315:W335" si="45">+S315</f>
        <v>991473.83</v>
      </c>
      <c r="X315" s="26"/>
    </row>
    <row r="316" spans="1:24">
      <c r="A316" s="2">
        <f t="shared" si="38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37"/>
        <v>466833.05</v>
      </c>
      <c r="T316" s="5"/>
      <c r="U316" s="6"/>
      <c r="V316" s="6"/>
      <c r="W316" s="6">
        <f t="shared" si="45"/>
        <v>466833.05</v>
      </c>
      <c r="X316" s="26"/>
    </row>
    <row r="317" spans="1:24">
      <c r="A317" s="2">
        <f t="shared" si="38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37"/>
        <v>4344768.4000000004</v>
      </c>
      <c r="T317" s="5"/>
      <c r="U317" s="6"/>
      <c r="V317" s="6"/>
      <c r="W317" s="6">
        <f t="shared" si="45"/>
        <v>4344768.4000000004</v>
      </c>
      <c r="X317" s="26"/>
    </row>
    <row r="318" spans="1:24">
      <c r="A318" s="2">
        <f t="shared" si="38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37"/>
        <v>-239544.81</v>
      </c>
      <c r="T318" s="5"/>
      <c r="U318" s="6"/>
      <c r="V318" s="6"/>
      <c r="W318" s="6">
        <f t="shared" si="45"/>
        <v>-239544.81</v>
      </c>
      <c r="X318" s="26"/>
    </row>
    <row r="319" spans="1:24">
      <c r="A319" s="2">
        <f t="shared" si="38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37"/>
        <v>0</v>
      </c>
      <c r="T319" s="5"/>
      <c r="U319" s="6"/>
      <c r="V319" s="6"/>
      <c r="W319" s="6">
        <f t="shared" si="45"/>
        <v>0</v>
      </c>
      <c r="X319" s="26"/>
    </row>
    <row r="320" spans="1:24">
      <c r="A320" s="2">
        <f t="shared" si="38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37"/>
        <v>0</v>
      </c>
      <c r="T320" s="5"/>
      <c r="U320" s="6"/>
      <c r="V320" s="6"/>
      <c r="W320" s="6">
        <f t="shared" si="45"/>
        <v>0</v>
      </c>
      <c r="X320" s="26"/>
    </row>
    <row r="321" spans="1:24">
      <c r="A321" s="2">
        <f t="shared" si="38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37"/>
        <v>-20956.21</v>
      </c>
      <c r="T321" s="5"/>
      <c r="U321" s="6"/>
      <c r="V321" s="6"/>
      <c r="W321" s="6">
        <f t="shared" si="45"/>
        <v>-20956.21</v>
      </c>
      <c r="X321" s="26"/>
    </row>
    <row r="322" spans="1:24">
      <c r="A322" s="2">
        <f t="shared" si="38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37"/>
        <v>-823415.27</v>
      </c>
      <c r="T322" s="5"/>
      <c r="U322" s="6"/>
      <c r="V322" s="6"/>
      <c r="W322" s="6">
        <f t="shared" si="45"/>
        <v>-823415.27</v>
      </c>
      <c r="X322" s="26"/>
    </row>
    <row r="323" spans="1:24">
      <c r="A323" s="2">
        <f t="shared" si="38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37"/>
        <v>-250375.71</v>
      </c>
      <c r="T323" s="5"/>
      <c r="U323" s="6"/>
      <c r="V323" s="6"/>
      <c r="W323" s="6">
        <f t="shared" si="45"/>
        <v>-250375.71</v>
      </c>
      <c r="X323" s="26"/>
    </row>
    <row r="324" spans="1:24">
      <c r="A324" s="2">
        <f t="shared" si="38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37"/>
        <v>-3608313.85</v>
      </c>
      <c r="T324" s="5"/>
      <c r="U324" s="6"/>
      <c r="V324" s="6"/>
      <c r="W324" s="6">
        <f t="shared" si="45"/>
        <v>-3608313.85</v>
      </c>
      <c r="X324" s="26"/>
    </row>
    <row r="325" spans="1:24">
      <c r="A325" s="2">
        <f t="shared" si="38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37"/>
        <v>-12046.71</v>
      </c>
      <c r="T325" s="5"/>
      <c r="U325" s="6"/>
      <c r="V325" s="6"/>
      <c r="W325" s="6">
        <f t="shared" si="45"/>
        <v>-12046.71</v>
      </c>
      <c r="X325" s="26"/>
    </row>
    <row r="326" spans="1:24">
      <c r="A326" s="2">
        <f t="shared" si="38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37"/>
        <v>0</v>
      </c>
      <c r="T326" s="5"/>
      <c r="U326" s="6"/>
      <c r="V326" s="6"/>
      <c r="W326" s="6">
        <f t="shared" si="45"/>
        <v>0</v>
      </c>
      <c r="X326" s="26"/>
    </row>
    <row r="327" spans="1:24">
      <c r="A327" s="2">
        <f t="shared" si="38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37"/>
        <v>0</v>
      </c>
      <c r="T327" s="5"/>
      <c r="U327" s="6"/>
      <c r="V327" s="6"/>
      <c r="W327" s="6">
        <f t="shared" si="45"/>
        <v>0</v>
      </c>
      <c r="X327" s="26"/>
    </row>
    <row r="328" spans="1:24">
      <c r="A328" s="2">
        <f t="shared" si="38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37"/>
        <v>-1054.4000000000001</v>
      </c>
      <c r="T328" s="5"/>
      <c r="U328" s="6"/>
      <c r="V328" s="6"/>
      <c r="W328" s="6">
        <f t="shared" si="45"/>
        <v>-1054.4000000000001</v>
      </c>
      <c r="X328" s="26"/>
    </row>
    <row r="329" spans="1:24">
      <c r="A329" s="2">
        <f t="shared" si="38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37"/>
        <v>0</v>
      </c>
      <c r="T329" s="5"/>
      <c r="U329" s="6"/>
      <c r="V329" s="6"/>
      <c r="W329" s="6">
        <f t="shared" si="45"/>
        <v>0</v>
      </c>
      <c r="X329" s="26"/>
    </row>
    <row r="330" spans="1:24">
      <c r="A330" s="2">
        <f t="shared" si="38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37"/>
        <v>0</v>
      </c>
      <c r="T330" s="5"/>
      <c r="U330" s="6"/>
      <c r="V330" s="6"/>
      <c r="W330" s="6">
        <f t="shared" si="45"/>
        <v>0</v>
      </c>
      <c r="X330" s="26"/>
    </row>
    <row r="331" spans="1:24">
      <c r="A331" s="2">
        <f t="shared" si="38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37"/>
        <v>0</v>
      </c>
      <c r="T331" s="5"/>
      <c r="U331" s="6"/>
      <c r="V331" s="6"/>
      <c r="W331" s="6">
        <f t="shared" si="45"/>
        <v>0</v>
      </c>
      <c r="X331" s="26"/>
    </row>
    <row r="332" spans="1:24">
      <c r="A332" s="2">
        <f t="shared" si="38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37"/>
        <v>0</v>
      </c>
      <c r="T332" s="5"/>
      <c r="U332" s="6"/>
      <c r="V332" s="6"/>
      <c r="W332" s="6">
        <f t="shared" si="45"/>
        <v>0</v>
      </c>
      <c r="X332" s="26"/>
    </row>
    <row r="333" spans="1:24">
      <c r="A333" s="2">
        <f t="shared" si="38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37"/>
        <v>0</v>
      </c>
      <c r="T333" s="5"/>
      <c r="U333" s="6"/>
      <c r="V333" s="6"/>
      <c r="W333" s="6">
        <f t="shared" si="45"/>
        <v>0</v>
      </c>
      <c r="X333" s="26"/>
    </row>
    <row r="334" spans="1:24">
      <c r="A334" s="2">
        <f t="shared" si="38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37"/>
        <v>0</v>
      </c>
      <c r="T334" s="5"/>
      <c r="U334" s="6"/>
      <c r="V334" s="6"/>
      <c r="W334" s="6">
        <f t="shared" si="45"/>
        <v>0</v>
      </c>
      <c r="X334" s="26"/>
    </row>
    <row r="335" spans="1:24">
      <c r="A335" s="2">
        <f t="shared" si="38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37"/>
        <v>-21401</v>
      </c>
      <c r="T335" s="5"/>
      <c r="U335" s="6"/>
      <c r="V335" s="6"/>
      <c r="W335" s="6">
        <f t="shared" si="45"/>
        <v>-21401</v>
      </c>
      <c r="X335" s="26"/>
    </row>
    <row r="336" spans="1:24">
      <c r="A336" s="2">
        <f t="shared" si="38"/>
        <v>322</v>
      </c>
      <c r="B336" s="2"/>
      <c r="C336" s="2"/>
      <c r="D336" s="2"/>
      <c r="E336" s="23" t="s">
        <v>532</v>
      </c>
      <c r="F336" s="28">
        <f t="shared" ref="F336:R336" si="46">SUM(F315:F335)</f>
        <v>8732811.5300000012</v>
      </c>
      <c r="G336" s="28">
        <f t="shared" si="46"/>
        <v>1357344.91</v>
      </c>
      <c r="H336" s="28">
        <f t="shared" si="46"/>
        <v>2455923.0800000005</v>
      </c>
      <c r="I336" s="28">
        <f t="shared" si="46"/>
        <v>2920498.4399999995</v>
      </c>
      <c r="J336" s="28">
        <f t="shared" si="46"/>
        <v>2745431.5599999996</v>
      </c>
      <c r="K336" s="28">
        <f t="shared" si="46"/>
        <v>1875291.6999999997</v>
      </c>
      <c r="L336" s="28">
        <f t="shared" si="46"/>
        <v>825967.32000000018</v>
      </c>
      <c r="M336" s="28">
        <f t="shared" si="46"/>
        <v>-203434.80999999901</v>
      </c>
      <c r="N336" s="28">
        <f t="shared" si="46"/>
        <v>-1179674.96</v>
      </c>
      <c r="O336" s="28">
        <f t="shared" si="46"/>
        <v>-2147272.77</v>
      </c>
      <c r="P336" s="28">
        <f t="shared" si="46"/>
        <v>-2302304.4000000004</v>
      </c>
      <c r="Q336" s="28">
        <f t="shared" si="46"/>
        <v>-1308131.1799999985</v>
      </c>
      <c r="R336" s="28">
        <f t="shared" si="46"/>
        <v>221750.09999999934</v>
      </c>
      <c r="S336" s="25">
        <f t="shared" ref="S336:S399" si="47">+L336</f>
        <v>825967.32000000018</v>
      </c>
      <c r="T336" s="2"/>
      <c r="U336" s="4"/>
      <c r="V336" s="4"/>
      <c r="W336" s="4"/>
      <c r="X336" s="83"/>
    </row>
    <row r="337" spans="1:24">
      <c r="A337" s="2">
        <f t="shared" ref="A337:A400" si="48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25">
        <f t="shared" si="47"/>
        <v>0</v>
      </c>
      <c r="T337" s="2"/>
      <c r="U337" s="4"/>
      <c r="V337" s="4"/>
      <c r="W337" s="4"/>
      <c r="X337" s="83"/>
    </row>
    <row r="338" spans="1:24">
      <c r="A338" s="2">
        <f t="shared" si="48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25">
        <f t="shared" si="47"/>
        <v>0</v>
      </c>
      <c r="T338" s="2"/>
      <c r="U338" s="4"/>
      <c r="V338" s="4"/>
      <c r="W338" s="4"/>
      <c r="X338" s="83"/>
    </row>
    <row r="339" spans="1:24">
      <c r="A339" s="2">
        <f t="shared" si="48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si="47"/>
        <v>0</v>
      </c>
      <c r="T339" s="2"/>
      <c r="U339" s="4"/>
      <c r="V339" s="4"/>
      <c r="W339" s="4">
        <f t="shared" ref="W339:W347" si="49">+S339</f>
        <v>0</v>
      </c>
      <c r="X339" s="83"/>
    </row>
    <row r="340" spans="1:24">
      <c r="A340" s="2">
        <f t="shared" si="48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47"/>
        <v>0</v>
      </c>
      <c r="T340" s="2"/>
      <c r="U340" s="4"/>
      <c r="V340" s="4"/>
      <c r="W340" s="4">
        <f t="shared" si="49"/>
        <v>0</v>
      </c>
      <c r="X340" s="83"/>
    </row>
    <row r="341" spans="1:24">
      <c r="A341" s="2">
        <f t="shared" si="48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47"/>
        <v>117757.04</v>
      </c>
      <c r="T341" s="2"/>
      <c r="U341" s="4"/>
      <c r="V341" s="4"/>
      <c r="W341" s="4">
        <f t="shared" si="49"/>
        <v>117757.04</v>
      </c>
      <c r="X341" s="83"/>
    </row>
    <row r="342" spans="1:24">
      <c r="A342" s="2">
        <f t="shared" si="48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47"/>
        <v>-372289.33</v>
      </c>
      <c r="T342" s="2"/>
      <c r="U342" s="4"/>
      <c r="V342" s="4"/>
      <c r="W342" s="4">
        <f t="shared" si="49"/>
        <v>-372289.33</v>
      </c>
      <c r="X342" s="83"/>
    </row>
    <row r="343" spans="1:24">
      <c r="A343" s="2">
        <f t="shared" si="48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47"/>
        <v>0</v>
      </c>
      <c r="T343" s="2"/>
      <c r="U343" s="4"/>
      <c r="V343" s="4"/>
      <c r="W343" s="4">
        <f t="shared" si="49"/>
        <v>0</v>
      </c>
      <c r="X343" s="83"/>
    </row>
    <row r="344" spans="1:24">
      <c r="A344" s="2">
        <f t="shared" si="48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47"/>
        <v>58254.48</v>
      </c>
      <c r="T344" s="2"/>
      <c r="U344" s="4"/>
      <c r="V344" s="4"/>
      <c r="W344" s="4">
        <f t="shared" si="49"/>
        <v>58254.48</v>
      </c>
      <c r="X344" s="83"/>
    </row>
    <row r="345" spans="1:24">
      <c r="A345" s="2">
        <f t="shared" si="48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47"/>
        <v>1007417.53</v>
      </c>
      <c r="T345" s="2"/>
      <c r="U345" s="4"/>
      <c r="V345" s="4"/>
      <c r="W345" s="4">
        <f t="shared" si="49"/>
        <v>1007417.53</v>
      </c>
      <c r="X345" s="83"/>
    </row>
    <row r="346" spans="1:24">
      <c r="A346" s="2">
        <f t="shared" si="48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47"/>
        <v>0</v>
      </c>
      <c r="T346" s="2"/>
      <c r="U346" s="4"/>
      <c r="V346" s="4"/>
      <c r="W346" s="4">
        <f t="shared" si="49"/>
        <v>0</v>
      </c>
      <c r="X346" s="83"/>
    </row>
    <row r="347" spans="1:24">
      <c r="A347" s="2">
        <f t="shared" si="48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47"/>
        <v>0</v>
      </c>
      <c r="T347" s="2"/>
      <c r="U347" s="4"/>
      <c r="V347" s="4"/>
      <c r="W347" s="4">
        <f t="shared" si="49"/>
        <v>0</v>
      </c>
      <c r="X347" s="83"/>
    </row>
    <row r="348" spans="1:24">
      <c r="A348" s="2">
        <f t="shared" si="48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47"/>
        <v>572.34</v>
      </c>
      <c r="T348" s="2"/>
      <c r="U348" s="4"/>
      <c r="V348" s="4"/>
      <c r="W348" s="4">
        <f>+S348</f>
        <v>572.34</v>
      </c>
      <c r="X348" s="83"/>
    </row>
    <row r="349" spans="1:24">
      <c r="A349" s="2">
        <f t="shared" si="48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R349" si="50">SUM(G339:G348)</f>
        <v>-43358.83</v>
      </c>
      <c r="H349" s="28">
        <f t="shared" si="50"/>
        <v>296047.94</v>
      </c>
      <c r="I349" s="28">
        <f t="shared" si="50"/>
        <v>-275821.55</v>
      </c>
      <c r="J349" s="28">
        <f t="shared" si="50"/>
        <v>-153889.18</v>
      </c>
      <c r="K349" s="28">
        <f t="shared" si="50"/>
        <v>780436.14</v>
      </c>
      <c r="L349" s="28">
        <f t="shared" si="50"/>
        <v>811712.05999999994</v>
      </c>
      <c r="M349" s="28">
        <f t="shared" si="50"/>
        <v>811949.08</v>
      </c>
      <c r="N349" s="28">
        <f t="shared" si="50"/>
        <v>747892.35000000009</v>
      </c>
      <c r="O349" s="28">
        <f t="shared" si="50"/>
        <v>406424.87000000005</v>
      </c>
      <c r="P349" s="28">
        <f t="shared" si="50"/>
        <v>1018160.4400000001</v>
      </c>
      <c r="Q349" s="28">
        <f t="shared" si="50"/>
        <v>1000493.1</v>
      </c>
      <c r="R349" s="28">
        <f t="shared" si="50"/>
        <v>1382743.1300000001</v>
      </c>
      <c r="S349" s="25">
        <f t="shared" si="47"/>
        <v>811712.05999999994</v>
      </c>
      <c r="T349" s="2"/>
      <c r="U349" s="4"/>
      <c r="V349" s="4"/>
      <c r="W349" s="4"/>
      <c r="X349" s="83"/>
    </row>
    <row r="350" spans="1:24">
      <c r="A350" s="2">
        <f t="shared" si="48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25">
        <f t="shared" si="47"/>
        <v>0</v>
      </c>
      <c r="T350" s="2"/>
      <c r="U350" s="4"/>
      <c r="V350" s="4"/>
      <c r="W350" s="4"/>
      <c r="X350" s="83"/>
    </row>
    <row r="351" spans="1:24">
      <c r="A351" s="2">
        <f t="shared" si="48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 t="shared" si="47"/>
        <v>5100000</v>
      </c>
      <c r="T351" s="2"/>
      <c r="U351" s="4"/>
      <c r="V351" s="4"/>
      <c r="W351" s="4">
        <f>+S351</f>
        <v>5100000</v>
      </c>
      <c r="X351" s="83"/>
    </row>
    <row r="352" spans="1:24">
      <c r="A352" s="2">
        <f t="shared" si="48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R352" si="51">+G351</f>
        <v>0</v>
      </c>
      <c r="H352" s="28">
        <f t="shared" si="51"/>
        <v>2550000</v>
      </c>
      <c r="I352" s="28">
        <f t="shared" si="51"/>
        <v>2550000</v>
      </c>
      <c r="J352" s="28">
        <f t="shared" si="51"/>
        <v>2550000</v>
      </c>
      <c r="K352" s="28">
        <f t="shared" si="51"/>
        <v>5100000</v>
      </c>
      <c r="L352" s="28">
        <f t="shared" si="51"/>
        <v>5100000</v>
      </c>
      <c r="M352" s="28">
        <f t="shared" si="51"/>
        <v>5100000</v>
      </c>
      <c r="N352" s="28">
        <f t="shared" si="51"/>
        <v>7650000</v>
      </c>
      <c r="O352" s="28">
        <f t="shared" si="51"/>
        <v>7650000</v>
      </c>
      <c r="P352" s="28">
        <f t="shared" si="51"/>
        <v>7650000</v>
      </c>
      <c r="Q352" s="28">
        <f t="shared" si="51"/>
        <v>10610000</v>
      </c>
      <c r="R352" s="28">
        <f t="shared" si="51"/>
        <v>10610000</v>
      </c>
      <c r="S352" s="25">
        <f t="shared" si="47"/>
        <v>5100000</v>
      </c>
      <c r="T352" s="2"/>
      <c r="U352" s="4"/>
      <c r="V352" s="4"/>
      <c r="W352" s="4"/>
      <c r="X352" s="83"/>
    </row>
    <row r="353" spans="1:24">
      <c r="A353" s="2">
        <f t="shared" si="48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25">
        <f t="shared" si="47"/>
        <v>0</v>
      </c>
      <c r="T353" s="2"/>
      <c r="U353" s="4"/>
      <c r="V353" s="4"/>
      <c r="W353" s="4"/>
      <c r="X353" s="83"/>
    </row>
    <row r="354" spans="1:24" ht="15.75" thickBot="1">
      <c r="A354" s="2">
        <f t="shared" si="48"/>
        <v>340</v>
      </c>
      <c r="B354" s="104"/>
      <c r="C354" s="104"/>
      <c r="D354" s="104"/>
      <c r="E354" s="105" t="s">
        <v>557</v>
      </c>
      <c r="F354" s="106">
        <f t="shared" ref="F354:R354" si="52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52"/>
        <v>755596030.13999987</v>
      </c>
      <c r="H354" s="106">
        <f t="shared" si="52"/>
        <v>785949713.56999993</v>
      </c>
      <c r="I354" s="106">
        <f t="shared" si="52"/>
        <v>809849531.25999987</v>
      </c>
      <c r="J354" s="106">
        <f t="shared" si="52"/>
        <v>821119251.98000026</v>
      </c>
      <c r="K354" s="106">
        <f t="shared" si="52"/>
        <v>834114722.88999987</v>
      </c>
      <c r="L354" s="106">
        <f t="shared" si="52"/>
        <v>850558705.20000017</v>
      </c>
      <c r="M354" s="106">
        <f t="shared" si="52"/>
        <v>868721350.27999997</v>
      </c>
      <c r="N354" s="106">
        <f t="shared" si="52"/>
        <v>891100472.71000004</v>
      </c>
      <c r="O354" s="106">
        <f t="shared" si="52"/>
        <v>918592888.94000041</v>
      </c>
      <c r="P354" s="106">
        <f t="shared" si="52"/>
        <v>955424093.4599998</v>
      </c>
      <c r="Q354" s="106">
        <f t="shared" si="52"/>
        <v>1022043333.5399998</v>
      </c>
      <c r="R354" s="106">
        <f t="shared" si="52"/>
        <v>1117173255.4100006</v>
      </c>
      <c r="S354" s="25">
        <f t="shared" si="47"/>
        <v>850558705.20000017</v>
      </c>
      <c r="T354" s="104"/>
      <c r="U354" s="107"/>
      <c r="V354" s="107"/>
      <c r="W354" s="107"/>
      <c r="X354" s="108"/>
    </row>
    <row r="355" spans="1:24" ht="15.75" thickTop="1">
      <c r="A355" s="2">
        <f t="shared" si="48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25">
        <f t="shared" si="47"/>
        <v>0</v>
      </c>
      <c r="T355" s="2"/>
      <c r="U355" s="4"/>
      <c r="V355" s="4"/>
      <c r="W355" s="4"/>
      <c r="X355" s="83"/>
    </row>
    <row r="356" spans="1:24">
      <c r="A356" s="2">
        <f t="shared" si="48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25">
        <f t="shared" si="47"/>
        <v>0</v>
      </c>
      <c r="T356" s="5"/>
      <c r="U356" s="6"/>
      <c r="V356" s="6"/>
      <c r="W356" s="6"/>
      <c r="X356" s="26"/>
    </row>
    <row r="357" spans="1:24">
      <c r="A357" s="2">
        <f t="shared" si="48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si="47"/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48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47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48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47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48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47"/>
        <v>288218.51</v>
      </c>
      <c r="T360" s="5"/>
      <c r="U360" s="6"/>
      <c r="V360" s="6"/>
      <c r="W360" s="6">
        <f t="shared" ref="W360:W365" si="53">+S360</f>
        <v>288218.51</v>
      </c>
      <c r="X360" s="26"/>
    </row>
    <row r="361" spans="1:24">
      <c r="A361" s="2">
        <f t="shared" si="48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47"/>
        <v>0</v>
      </c>
      <c r="T361" s="5"/>
      <c r="U361" s="6"/>
      <c r="V361" s="6"/>
      <c r="W361" s="6">
        <f t="shared" si="53"/>
        <v>0</v>
      </c>
      <c r="X361" s="26"/>
    </row>
    <row r="362" spans="1:24">
      <c r="A362" s="2">
        <f t="shared" si="48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47"/>
        <v>-192117553.21000001</v>
      </c>
      <c r="T362" s="5"/>
      <c r="U362" s="6"/>
      <c r="V362" s="6"/>
      <c r="W362" s="6">
        <f t="shared" si="53"/>
        <v>-192117553.21000001</v>
      </c>
      <c r="X362" s="26"/>
    </row>
    <row r="363" spans="1:24">
      <c r="A363" s="2">
        <f t="shared" si="48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47"/>
        <v>0</v>
      </c>
      <c r="T363" s="5"/>
      <c r="U363" s="6"/>
      <c r="V363" s="6"/>
      <c r="W363" s="6">
        <f t="shared" si="53"/>
        <v>0</v>
      </c>
      <c r="X363" s="26"/>
    </row>
    <row r="364" spans="1:24">
      <c r="A364" s="2">
        <f t="shared" si="48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47"/>
        <v>-1810739.96</v>
      </c>
      <c r="T364" s="5"/>
      <c r="U364" s="6"/>
      <c r="V364" s="6"/>
      <c r="W364" s="6">
        <f t="shared" si="53"/>
        <v>-1810739.96</v>
      </c>
      <c r="X364" s="26"/>
    </row>
    <row r="365" spans="1:24">
      <c r="A365" s="2">
        <f t="shared" si="48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47"/>
        <v>266398.95</v>
      </c>
      <c r="T365" s="5"/>
      <c r="U365" s="6"/>
      <c r="V365" s="6"/>
      <c r="W365" s="6">
        <f t="shared" si="53"/>
        <v>266398.95</v>
      </c>
      <c r="X365" s="26"/>
    </row>
    <row r="366" spans="1:24">
      <c r="A366" s="2">
        <f t="shared" si="48"/>
        <v>352</v>
      </c>
      <c r="B366" s="2"/>
      <c r="C366" s="2"/>
      <c r="D366" s="2"/>
      <c r="E366" s="50" t="s">
        <v>575</v>
      </c>
      <c r="F366" s="28">
        <f t="shared" ref="F366:R366" si="54">SUM(F357:F365)</f>
        <v>-225638946.18000001</v>
      </c>
      <c r="G366" s="28">
        <f t="shared" si="54"/>
        <v>-224510927.53</v>
      </c>
      <c r="H366" s="28">
        <f t="shared" si="54"/>
        <v>-224073041.16000003</v>
      </c>
      <c r="I366" s="28">
        <f t="shared" si="54"/>
        <v>-224070618.16000003</v>
      </c>
      <c r="J366" s="28">
        <f t="shared" si="54"/>
        <v>-224068195.16000003</v>
      </c>
      <c r="K366" s="28">
        <f t="shared" si="54"/>
        <v>-224065772.16000003</v>
      </c>
      <c r="L366" s="28">
        <f t="shared" si="54"/>
        <v>-224063349.16000003</v>
      </c>
      <c r="M366" s="28">
        <f t="shared" si="54"/>
        <v>-224060926.16000003</v>
      </c>
      <c r="N366" s="28">
        <f t="shared" si="54"/>
        <v>-224058503.16000003</v>
      </c>
      <c r="O366" s="28">
        <f t="shared" si="54"/>
        <v>-254056080.16000003</v>
      </c>
      <c r="P366" s="28">
        <f t="shared" si="54"/>
        <v>-254053657.16000003</v>
      </c>
      <c r="Q366" s="28">
        <f t="shared" si="54"/>
        <v>-254051234.16000003</v>
      </c>
      <c r="R366" s="28">
        <f t="shared" si="54"/>
        <v>-254809227.50999999</v>
      </c>
      <c r="S366" s="25">
        <f t="shared" si="47"/>
        <v>-224063349.16000003</v>
      </c>
      <c r="T366" s="5"/>
      <c r="U366" s="6"/>
      <c r="V366" s="6"/>
      <c r="W366" s="6"/>
      <c r="X366" s="26"/>
    </row>
    <row r="367" spans="1:24">
      <c r="A367" s="2">
        <f t="shared" si="48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25">
        <f t="shared" si="47"/>
        <v>0</v>
      </c>
      <c r="T367" s="5"/>
      <c r="U367" s="6"/>
      <c r="V367" s="6"/>
      <c r="W367" s="6"/>
      <c r="X367" s="26"/>
    </row>
    <row r="368" spans="1:24">
      <c r="A368" s="2">
        <f t="shared" si="48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47"/>
        <v>-20000000</v>
      </c>
      <c r="T368" s="5"/>
      <c r="U368" s="6"/>
      <c r="V368" s="6"/>
      <c r="W368" s="6">
        <f t="shared" ref="W368:W380" si="55">+S368</f>
        <v>-20000000</v>
      </c>
      <c r="X368" s="26"/>
    </row>
    <row r="369" spans="1:24">
      <c r="A369" s="2">
        <f t="shared" si="48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47"/>
        <v>-15000000</v>
      </c>
      <c r="T369" s="5"/>
      <c r="U369" s="6"/>
      <c r="V369" s="6"/>
      <c r="W369" s="6">
        <f t="shared" si="55"/>
        <v>-15000000</v>
      </c>
      <c r="X369" s="26"/>
    </row>
    <row r="370" spans="1:24">
      <c r="A370" s="2">
        <f t="shared" si="48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47"/>
        <v>-24401000</v>
      </c>
      <c r="T370" s="5"/>
      <c r="U370" s="6"/>
      <c r="V370" s="6"/>
      <c r="W370" s="6">
        <f t="shared" si="55"/>
        <v>-24401000</v>
      </c>
      <c r="X370" s="26"/>
    </row>
    <row r="371" spans="1:24">
      <c r="A371" s="2">
        <f t="shared" si="48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47"/>
        <v>-15000000</v>
      </c>
      <c r="T371" s="5"/>
      <c r="U371" s="6"/>
      <c r="V371" s="6"/>
      <c r="W371" s="6">
        <f t="shared" si="55"/>
        <v>-15000000</v>
      </c>
      <c r="X371" s="26"/>
    </row>
    <row r="372" spans="1:24">
      <c r="A372" s="2">
        <f t="shared" si="48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47"/>
        <v>-40000000</v>
      </c>
      <c r="T372" s="5"/>
      <c r="U372" s="6"/>
      <c r="V372" s="6"/>
      <c r="W372" s="6">
        <f t="shared" si="55"/>
        <v>-40000000</v>
      </c>
      <c r="X372" s="26"/>
    </row>
    <row r="373" spans="1:24">
      <c r="A373" s="2">
        <f t="shared" si="48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47"/>
        <v>-25000000</v>
      </c>
      <c r="T373" s="5"/>
      <c r="U373" s="6"/>
      <c r="V373" s="6"/>
      <c r="W373" s="6">
        <f t="shared" si="55"/>
        <v>-25000000</v>
      </c>
      <c r="X373" s="26"/>
    </row>
    <row r="374" spans="1:24">
      <c r="A374" s="2">
        <f t="shared" si="48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47"/>
        <v>-25000000</v>
      </c>
      <c r="T374" s="5"/>
      <c r="U374" s="6"/>
      <c r="V374" s="6"/>
      <c r="W374" s="6">
        <f t="shared" si="55"/>
        <v>-25000000</v>
      </c>
      <c r="X374" s="26"/>
    </row>
    <row r="375" spans="1:24">
      <c r="A375" s="2">
        <f t="shared" si="48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47"/>
        <v>-12500000</v>
      </c>
      <c r="T375" s="5"/>
      <c r="U375" s="6"/>
      <c r="V375" s="6"/>
      <c r="W375" s="6">
        <f t="shared" si="55"/>
        <v>-12500000</v>
      </c>
      <c r="X375" s="26"/>
    </row>
    <row r="376" spans="1:24">
      <c r="A376" s="2">
        <f t="shared" si="48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47"/>
        <v>-12500000</v>
      </c>
      <c r="T376" s="5"/>
      <c r="U376" s="6"/>
      <c r="V376" s="6"/>
      <c r="W376" s="6">
        <f t="shared" si="55"/>
        <v>-12500000</v>
      </c>
      <c r="X376" s="26"/>
    </row>
    <row r="377" spans="1:24">
      <c r="A377" s="2">
        <f t="shared" si="48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47"/>
        <v>-12500000</v>
      </c>
      <c r="T377" s="5"/>
      <c r="U377" s="6"/>
      <c r="V377" s="6"/>
      <c r="W377" s="6">
        <f t="shared" si="55"/>
        <v>-12500000</v>
      </c>
      <c r="X377" s="26"/>
    </row>
    <row r="378" spans="1:24">
      <c r="A378" s="2">
        <f t="shared" si="48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47"/>
        <v>-12500000</v>
      </c>
      <c r="T378" s="5"/>
      <c r="U378" s="6"/>
      <c r="V378" s="6"/>
      <c r="W378" s="6">
        <f t="shared" si="55"/>
        <v>-12500000</v>
      </c>
      <c r="X378" s="26"/>
    </row>
    <row r="379" spans="1:24">
      <c r="A379" s="2">
        <f t="shared" si="48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47"/>
        <v>1586522.18</v>
      </c>
      <c r="T379" s="5"/>
      <c r="U379" s="6"/>
      <c r="V379" s="6"/>
      <c r="W379" s="6">
        <f t="shared" si="55"/>
        <v>1586522.18</v>
      </c>
      <c r="X379" s="26"/>
    </row>
    <row r="380" spans="1:24">
      <c r="A380" s="2">
        <f t="shared" si="48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47"/>
        <v>-4550000</v>
      </c>
      <c r="T380" s="5"/>
      <c r="U380" s="6"/>
      <c r="V380" s="6"/>
      <c r="W380" s="6">
        <f t="shared" si="55"/>
        <v>-4550000</v>
      </c>
      <c r="X380" s="26"/>
    </row>
    <row r="381" spans="1:24">
      <c r="A381" s="2">
        <f t="shared" si="48"/>
        <v>367</v>
      </c>
      <c r="B381" s="2"/>
      <c r="C381" s="2"/>
      <c r="D381" s="2"/>
      <c r="E381" s="50" t="s">
        <v>591</v>
      </c>
      <c r="F381" s="28">
        <f t="shared" ref="F381:R381" si="56">SUM(F368:F380)</f>
        <v>-230084028.38999999</v>
      </c>
      <c r="G381" s="28">
        <f t="shared" si="56"/>
        <v>-228943922.84999999</v>
      </c>
      <c r="H381" s="28">
        <f t="shared" si="56"/>
        <v>-227079737.68000001</v>
      </c>
      <c r="I381" s="28">
        <f t="shared" si="56"/>
        <v>-218689627.59999999</v>
      </c>
      <c r="J381" s="28">
        <f t="shared" si="56"/>
        <v>-216999517.52000001</v>
      </c>
      <c r="K381" s="28">
        <f t="shared" si="56"/>
        <v>-214854588.80000001</v>
      </c>
      <c r="L381" s="28">
        <f t="shared" si="56"/>
        <v>-217364477.81999999</v>
      </c>
      <c r="M381" s="28">
        <f t="shared" si="56"/>
        <v>-223224366.84</v>
      </c>
      <c r="N381" s="28">
        <f t="shared" si="56"/>
        <v>-234684255.86000001</v>
      </c>
      <c r="O381" s="28">
        <f t="shared" si="56"/>
        <v>-219894144.88</v>
      </c>
      <c r="P381" s="28">
        <f t="shared" si="56"/>
        <v>-232104033.90000001</v>
      </c>
      <c r="Q381" s="28">
        <f t="shared" si="56"/>
        <v>-246675330.22</v>
      </c>
      <c r="R381" s="28">
        <f t="shared" si="56"/>
        <v>-266685211.97999999</v>
      </c>
      <c r="S381" s="25">
        <f t="shared" si="47"/>
        <v>-217364477.81999999</v>
      </c>
      <c r="T381" s="5"/>
      <c r="U381" s="6"/>
      <c r="V381" s="6"/>
      <c r="W381" s="6"/>
      <c r="X381" s="26"/>
    </row>
    <row r="382" spans="1:24">
      <c r="A382" s="2">
        <f t="shared" si="48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25">
        <f t="shared" si="47"/>
        <v>0</v>
      </c>
      <c r="T382" s="2"/>
      <c r="U382" s="4"/>
      <c r="V382" s="4"/>
      <c r="W382" s="4"/>
      <c r="X382" s="83"/>
    </row>
    <row r="383" spans="1:24">
      <c r="A383" s="2">
        <f t="shared" si="48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si="47"/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48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4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48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47"/>
        <v>0</v>
      </c>
      <c r="T385" s="2"/>
      <c r="U385" s="4"/>
      <c r="V385" s="4"/>
      <c r="W385" s="4"/>
      <c r="X385" s="83"/>
    </row>
    <row r="386" spans="1:24">
      <c r="A386" s="2">
        <f t="shared" si="48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47"/>
        <v>-2134190.5499999998</v>
      </c>
      <c r="T386" s="2"/>
      <c r="U386" s="4"/>
      <c r="V386" s="4">
        <f t="shared" ref="V386:V398" si="57">+S386</f>
        <v>-2134190.5499999998</v>
      </c>
      <c r="W386" s="4"/>
      <c r="X386" s="83"/>
    </row>
    <row r="387" spans="1:24">
      <c r="A387" s="2">
        <f t="shared" si="48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47"/>
        <v>-255917.7</v>
      </c>
      <c r="T387" s="5"/>
      <c r="U387" s="6"/>
      <c r="V387" s="6">
        <f t="shared" si="57"/>
        <v>-255917.7</v>
      </c>
      <c r="W387" s="6"/>
      <c r="X387" s="26"/>
    </row>
    <row r="388" spans="1:24">
      <c r="A388" s="2">
        <f t="shared" si="48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47"/>
        <v>-6443448.4900000002</v>
      </c>
      <c r="T388" s="5"/>
      <c r="U388" s="6"/>
      <c r="V388" s="6">
        <f t="shared" si="57"/>
        <v>-6443448.4900000002</v>
      </c>
      <c r="W388" s="6"/>
      <c r="X388" s="26"/>
    </row>
    <row r="389" spans="1:24">
      <c r="A389" s="2">
        <f t="shared" si="48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47"/>
        <v>-125449.06</v>
      </c>
      <c r="T389" s="5"/>
      <c r="U389" s="6"/>
      <c r="V389" s="6">
        <f t="shared" si="57"/>
        <v>-125449.06</v>
      </c>
      <c r="W389" s="6"/>
      <c r="X389" s="26"/>
    </row>
    <row r="390" spans="1:24">
      <c r="A390" s="2">
        <f t="shared" si="48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47"/>
        <v>-5831197.6600000001</v>
      </c>
      <c r="T390" s="5"/>
      <c r="U390" s="6"/>
      <c r="V390" s="6">
        <f t="shared" si="57"/>
        <v>-5831197.6600000001</v>
      </c>
      <c r="W390" s="6"/>
      <c r="X390" s="26"/>
    </row>
    <row r="391" spans="1:24">
      <c r="A391" s="2">
        <f t="shared" si="48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47"/>
        <v>-494839.57</v>
      </c>
      <c r="T391" s="5"/>
      <c r="U391" s="6"/>
      <c r="V391" s="6">
        <f t="shared" si="57"/>
        <v>-494839.57</v>
      </c>
      <c r="W391" s="6"/>
      <c r="X391" s="26"/>
    </row>
    <row r="392" spans="1:24">
      <c r="A392" s="2">
        <f t="shared" si="48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47"/>
        <v>-291.88999999999902</v>
      </c>
      <c r="T392" s="5"/>
      <c r="U392" s="6"/>
      <c r="V392" s="6">
        <f t="shared" si="57"/>
        <v>-291.88999999999902</v>
      </c>
      <c r="W392" s="6"/>
      <c r="X392" s="26"/>
    </row>
    <row r="393" spans="1:24">
      <c r="A393" s="2">
        <f t="shared" si="48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47"/>
        <v>0</v>
      </c>
      <c r="T393" s="5"/>
      <c r="U393" s="6"/>
      <c r="V393" s="6">
        <f t="shared" si="57"/>
        <v>0</v>
      </c>
      <c r="W393" s="6"/>
      <c r="X393" s="26"/>
    </row>
    <row r="394" spans="1:24">
      <c r="A394" s="2">
        <f t="shared" si="48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47"/>
        <v>-5883.3599999999897</v>
      </c>
      <c r="T394" s="5"/>
      <c r="U394" s="6"/>
      <c r="V394" s="6">
        <f t="shared" si="57"/>
        <v>-5883.3599999999897</v>
      </c>
      <c r="W394" s="6"/>
      <c r="X394" s="26"/>
    </row>
    <row r="395" spans="1:24">
      <c r="A395" s="2">
        <f t="shared" si="48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47"/>
        <v>-11258.3</v>
      </c>
      <c r="T395" s="5"/>
      <c r="U395" s="6"/>
      <c r="V395" s="6">
        <f t="shared" si="57"/>
        <v>-11258.3</v>
      </c>
      <c r="W395" s="6"/>
      <c r="X395" s="26"/>
    </row>
    <row r="396" spans="1:24">
      <c r="A396" s="2">
        <f t="shared" si="48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47"/>
        <v>0</v>
      </c>
      <c r="T396" s="5"/>
      <c r="U396" s="6"/>
      <c r="V396" s="6">
        <f t="shared" si="57"/>
        <v>0</v>
      </c>
      <c r="W396" s="6"/>
      <c r="X396" s="26"/>
    </row>
    <row r="397" spans="1:24">
      <c r="A397" s="2">
        <f t="shared" si="48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47"/>
        <v>2.9096725029376099E-12</v>
      </c>
      <c r="T397" s="5"/>
      <c r="U397" s="6"/>
      <c r="V397" s="6">
        <f t="shared" si="57"/>
        <v>2.9096725029376099E-12</v>
      </c>
      <c r="W397" s="6"/>
      <c r="X397" s="26"/>
    </row>
    <row r="398" spans="1:24">
      <c r="A398" s="2">
        <f t="shared" si="48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47"/>
        <v>-809604.64</v>
      </c>
      <c r="T398" s="5"/>
      <c r="U398" s="6"/>
      <c r="V398" s="6">
        <f t="shared" si="57"/>
        <v>-809604.64</v>
      </c>
      <c r="W398" s="6"/>
      <c r="X398" s="26"/>
    </row>
    <row r="399" spans="1:24">
      <c r="A399" s="2">
        <f t="shared" si="48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47"/>
        <v>0</v>
      </c>
      <c r="T399" s="5"/>
      <c r="U399" s="6"/>
      <c r="V399" s="6"/>
      <c r="W399" s="6"/>
      <c r="X399" s="26"/>
    </row>
    <row r="400" spans="1:24">
      <c r="A400" s="2">
        <f t="shared" si="48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ref="S400:S463" si="58">+L400</f>
        <v>-960915.29</v>
      </c>
      <c r="T400" s="5"/>
      <c r="U400" s="6"/>
      <c r="V400" s="6"/>
      <c r="W400" s="6"/>
      <c r="X400" s="26">
        <f>+S400</f>
        <v>-960915.29</v>
      </c>
    </row>
    <row r="401" spans="1:24">
      <c r="A401" s="2">
        <f t="shared" ref="A401:A464" si="5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58"/>
        <v>0</v>
      </c>
      <c r="T401" s="5"/>
      <c r="U401" s="6"/>
      <c r="V401" s="6"/>
      <c r="W401" s="6"/>
      <c r="X401" s="26">
        <f t="shared" ref="X401:X407" si="60">+S401</f>
        <v>0</v>
      </c>
    </row>
    <row r="402" spans="1:24">
      <c r="A402" s="2">
        <f t="shared" si="5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58"/>
        <v>-45363.300000000199</v>
      </c>
      <c r="T402" s="5"/>
      <c r="U402" s="6"/>
      <c r="V402" s="6"/>
      <c r="W402" s="6"/>
      <c r="X402" s="26">
        <f t="shared" si="60"/>
        <v>-45363.300000000199</v>
      </c>
    </row>
    <row r="403" spans="1:24">
      <c r="A403" s="2">
        <f t="shared" si="5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58"/>
        <v>-8328.33</v>
      </c>
      <c r="T403" s="5"/>
      <c r="U403" s="6"/>
      <c r="V403" s="6"/>
      <c r="W403" s="6"/>
      <c r="X403" s="26">
        <f t="shared" si="60"/>
        <v>-8328.33</v>
      </c>
    </row>
    <row r="404" spans="1:24">
      <c r="A404" s="2">
        <f t="shared" si="5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58"/>
        <v>1108.24</v>
      </c>
      <c r="T404" s="5"/>
      <c r="U404" s="6"/>
      <c r="V404" s="6"/>
      <c r="W404" s="6"/>
      <c r="X404" s="26">
        <f t="shared" si="60"/>
        <v>1108.24</v>
      </c>
    </row>
    <row r="405" spans="1:24">
      <c r="A405" s="2">
        <f t="shared" si="5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58"/>
        <v>0</v>
      </c>
      <c r="T405" s="5"/>
      <c r="U405" s="6"/>
      <c r="V405" s="6"/>
      <c r="W405" s="6"/>
      <c r="X405" s="26">
        <f t="shared" si="60"/>
        <v>0</v>
      </c>
    </row>
    <row r="406" spans="1:24">
      <c r="A406" s="2">
        <f t="shared" si="5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58"/>
        <v>0</v>
      </c>
      <c r="T406" s="5"/>
      <c r="U406" s="6"/>
      <c r="V406" s="6"/>
      <c r="W406" s="6"/>
      <c r="X406" s="26"/>
    </row>
    <row r="407" spans="1:24">
      <c r="A407" s="2">
        <f t="shared" si="5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58"/>
        <v>-177110</v>
      </c>
      <c r="T407" s="5"/>
      <c r="U407" s="6"/>
      <c r="V407" s="6"/>
      <c r="W407" s="6"/>
      <c r="X407" s="26">
        <f t="shared" si="60"/>
        <v>-177110</v>
      </c>
    </row>
    <row r="408" spans="1:24">
      <c r="A408" s="2">
        <f t="shared" si="59"/>
        <v>394</v>
      </c>
      <c r="B408" s="2"/>
      <c r="C408" s="2"/>
      <c r="D408" s="2"/>
      <c r="E408" s="50" t="s">
        <v>635</v>
      </c>
      <c r="F408" s="28">
        <f t="shared" ref="F408:R408" si="61">SUM(F400:F407)</f>
        <v>-1690801.4200000002</v>
      </c>
      <c r="G408" s="28">
        <f t="shared" si="61"/>
        <v>-2793425.97</v>
      </c>
      <c r="H408" s="28">
        <f t="shared" si="61"/>
        <v>-3104151.63</v>
      </c>
      <c r="I408" s="28">
        <f t="shared" si="61"/>
        <v>-2720311.4400000004</v>
      </c>
      <c r="J408" s="28">
        <f t="shared" si="61"/>
        <v>-1572156.0900000003</v>
      </c>
      <c r="K408" s="28">
        <f t="shared" si="61"/>
        <v>-1420988.77</v>
      </c>
      <c r="L408" s="28">
        <f t="shared" si="61"/>
        <v>-1190608.6800000002</v>
      </c>
      <c r="M408" s="28">
        <f t="shared" si="61"/>
        <v>-1458686.4600000002</v>
      </c>
      <c r="N408" s="28">
        <f t="shared" si="61"/>
        <v>-1203535.3</v>
      </c>
      <c r="O408" s="28">
        <f t="shared" si="61"/>
        <v>-1281677.2000000004</v>
      </c>
      <c r="P408" s="28">
        <f t="shared" si="61"/>
        <v>-1682425.7300000004</v>
      </c>
      <c r="Q408" s="28">
        <f t="shared" si="61"/>
        <v>-1626851.58</v>
      </c>
      <c r="R408" s="28">
        <f t="shared" si="61"/>
        <v>-2007577.1700000002</v>
      </c>
      <c r="S408" s="25">
        <f t="shared" si="58"/>
        <v>-1190608.6800000002</v>
      </c>
      <c r="T408" s="5"/>
      <c r="U408" s="6"/>
      <c r="V408" s="6"/>
      <c r="W408" s="6"/>
      <c r="X408" s="26"/>
    </row>
    <row r="409" spans="1:24">
      <c r="A409" s="2">
        <f t="shared" si="5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25">
        <f t="shared" si="58"/>
        <v>0</v>
      </c>
      <c r="T409" s="5"/>
      <c r="U409" s="6"/>
      <c r="V409" s="6"/>
      <c r="W409" s="6"/>
      <c r="X409" s="26"/>
    </row>
    <row r="410" spans="1:24">
      <c r="A410" s="2">
        <f t="shared" si="5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58"/>
        <v>-509.02</v>
      </c>
      <c r="T410" s="5"/>
      <c r="U410" s="6"/>
      <c r="V410" s="6">
        <f>+S410</f>
        <v>-509.02</v>
      </c>
      <c r="W410" s="6"/>
      <c r="X410" s="26"/>
    </row>
    <row r="411" spans="1:24">
      <c r="A411" s="2">
        <f t="shared" si="5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58"/>
        <v>0</v>
      </c>
      <c r="T411" s="5"/>
      <c r="U411" s="6"/>
      <c r="V411" s="6">
        <f>+S411</f>
        <v>0</v>
      </c>
      <c r="W411" s="6"/>
      <c r="X411" s="26"/>
    </row>
    <row r="412" spans="1:24">
      <c r="A412" s="2">
        <f t="shared" si="5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58"/>
        <v>-11623.42</v>
      </c>
      <c r="T412" s="5"/>
      <c r="U412" s="6"/>
      <c r="V412" s="6">
        <f>+S412</f>
        <v>-11623.42</v>
      </c>
      <c r="W412" s="6"/>
      <c r="X412" s="26"/>
    </row>
    <row r="413" spans="1:24">
      <c r="A413" s="2">
        <f t="shared" si="5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58"/>
        <v>-3730.89</v>
      </c>
      <c r="T413" s="5"/>
      <c r="U413" s="6"/>
      <c r="V413" s="6">
        <f>+S413</f>
        <v>-3730.89</v>
      </c>
      <c r="W413" s="6"/>
      <c r="X413" s="26"/>
    </row>
    <row r="414" spans="1:24">
      <c r="A414" s="2">
        <f t="shared" si="59"/>
        <v>400</v>
      </c>
      <c r="B414" s="2"/>
      <c r="C414" s="2"/>
      <c r="D414" s="2"/>
      <c r="E414" s="50" t="s">
        <v>643</v>
      </c>
      <c r="F414" s="28">
        <f t="shared" ref="F414:R414" si="62">SUM(F410:F413)</f>
        <v>-2.2737367544323201E-13</v>
      </c>
      <c r="G414" s="28">
        <f t="shared" si="62"/>
        <v>0</v>
      </c>
      <c r="H414" s="28">
        <f t="shared" si="62"/>
        <v>0</v>
      </c>
      <c r="I414" s="28">
        <f t="shared" si="62"/>
        <v>0</v>
      </c>
      <c r="J414" s="28">
        <f t="shared" si="62"/>
        <v>-614.49</v>
      </c>
      <c r="K414" s="28">
        <f t="shared" si="62"/>
        <v>0</v>
      </c>
      <c r="L414" s="28">
        <f t="shared" si="62"/>
        <v>-15863.33</v>
      </c>
      <c r="M414" s="28">
        <f t="shared" si="62"/>
        <v>-142404.87</v>
      </c>
      <c r="N414" s="28">
        <f t="shared" si="62"/>
        <v>-212875.15</v>
      </c>
      <c r="O414" s="28">
        <f t="shared" si="62"/>
        <v>-214592.15000000002</v>
      </c>
      <c r="P414" s="28">
        <f t="shared" si="62"/>
        <v>-442.86999999999819</v>
      </c>
      <c r="Q414" s="28">
        <f t="shared" si="62"/>
        <v>-2174.9299999999976</v>
      </c>
      <c r="R414" s="28">
        <f t="shared" si="62"/>
        <v>-1309.0499999999981</v>
      </c>
      <c r="S414" s="25">
        <f t="shared" si="58"/>
        <v>-15863.33</v>
      </c>
      <c r="T414" s="2"/>
      <c r="U414" s="4"/>
      <c r="V414" s="4"/>
      <c r="W414" s="4"/>
      <c r="X414" s="83"/>
    </row>
    <row r="415" spans="1:24">
      <c r="A415" s="2">
        <f t="shared" si="5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25">
        <f t="shared" si="58"/>
        <v>0</v>
      </c>
      <c r="T415" s="2"/>
      <c r="U415" s="4"/>
      <c r="V415" s="4"/>
      <c r="W415" s="4"/>
      <c r="X415" s="83"/>
    </row>
    <row r="416" spans="1:24">
      <c r="A416" s="2">
        <f t="shared" si="59"/>
        <v>402</v>
      </c>
      <c r="B416" s="2"/>
      <c r="C416" s="2"/>
      <c r="D416" s="2"/>
      <c r="E416" s="50" t="s">
        <v>644</v>
      </c>
      <c r="F416" s="28">
        <f t="shared" ref="F416:R416" si="63">SUM(F383:F398)+F408+F414</f>
        <v>-31459521.429999996</v>
      </c>
      <c r="G416" s="28">
        <f t="shared" si="63"/>
        <v>-27602827.529999994</v>
      </c>
      <c r="H416" s="28">
        <f t="shared" si="63"/>
        <v>-21733270.999999996</v>
      </c>
      <c r="I416" s="28">
        <f t="shared" si="63"/>
        <v>-20434359.57</v>
      </c>
      <c r="J416" s="28">
        <f t="shared" si="63"/>
        <v>-17870109.389999997</v>
      </c>
      <c r="K416" s="28">
        <f t="shared" si="63"/>
        <v>-17947259.619999997</v>
      </c>
      <c r="L416" s="28">
        <f t="shared" si="63"/>
        <v>-17318553.23</v>
      </c>
      <c r="M416" s="28">
        <f t="shared" si="63"/>
        <v>-21992960.800000004</v>
      </c>
      <c r="N416" s="28">
        <f t="shared" si="63"/>
        <v>-24394393.989999998</v>
      </c>
      <c r="O416" s="28">
        <f t="shared" si="63"/>
        <v>-22848267.510000002</v>
      </c>
      <c r="P416" s="28">
        <f t="shared" si="63"/>
        <v>-25618007.370000005</v>
      </c>
      <c r="Q416" s="28">
        <f t="shared" si="63"/>
        <v>-39787788.860000007</v>
      </c>
      <c r="R416" s="28">
        <f t="shared" si="63"/>
        <v>-68448004.469999999</v>
      </c>
      <c r="S416" s="25">
        <f t="shared" si="58"/>
        <v>-17318553.23</v>
      </c>
      <c r="T416" s="2"/>
      <c r="U416" s="4"/>
      <c r="V416" s="4"/>
      <c r="W416" s="4"/>
      <c r="X416" s="83"/>
    </row>
    <row r="417" spans="1:24">
      <c r="A417" s="2">
        <f t="shared" si="5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25">
        <f t="shared" si="58"/>
        <v>0</v>
      </c>
      <c r="T417" s="5"/>
      <c r="U417" s="6"/>
      <c r="V417" s="6"/>
      <c r="W417" s="6"/>
      <c r="X417" s="26"/>
    </row>
    <row r="418" spans="1:24">
      <c r="A418" s="2">
        <f t="shared" si="5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si="58"/>
        <v>0</v>
      </c>
      <c r="T418" s="5"/>
      <c r="U418" s="6"/>
      <c r="V418" s="6">
        <f t="shared" ref="V418:V439" si="64">+S418</f>
        <v>0</v>
      </c>
      <c r="W418" s="6"/>
      <c r="X418" s="26"/>
    </row>
    <row r="419" spans="1:24">
      <c r="A419" s="2">
        <f t="shared" si="5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58"/>
        <v>-3449112.34</v>
      </c>
      <c r="T419" s="5"/>
      <c r="U419" s="6"/>
      <c r="V419" s="6">
        <f t="shared" si="64"/>
        <v>-3449112.34</v>
      </c>
      <c r="W419" s="6"/>
      <c r="X419" s="26"/>
    </row>
    <row r="420" spans="1:24">
      <c r="A420" s="2">
        <f t="shared" si="5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58"/>
        <v>114533.38</v>
      </c>
      <c r="T420" s="5"/>
      <c r="U420" s="6"/>
      <c r="V420" s="6">
        <f t="shared" si="64"/>
        <v>114533.38</v>
      </c>
      <c r="W420" s="6"/>
      <c r="X420" s="26"/>
    </row>
    <row r="421" spans="1:24">
      <c r="A421" s="2">
        <f t="shared" si="5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58"/>
        <v>-108297.72</v>
      </c>
      <c r="T421" s="5"/>
      <c r="U421" s="6"/>
      <c r="V421" s="6">
        <f t="shared" si="64"/>
        <v>-108297.72</v>
      </c>
      <c r="W421" s="6"/>
      <c r="X421" s="26"/>
    </row>
    <row r="422" spans="1:24">
      <c r="A422" s="2">
        <f t="shared" si="5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58"/>
        <v>-68294.06</v>
      </c>
      <c r="T422" s="5"/>
      <c r="U422" s="6"/>
      <c r="V422" s="6">
        <f t="shared" si="64"/>
        <v>-68294.06</v>
      </c>
      <c r="W422" s="6"/>
      <c r="X422" s="26"/>
    </row>
    <row r="423" spans="1:24">
      <c r="A423" s="2">
        <f t="shared" si="5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58"/>
        <v>-511.86999999999898</v>
      </c>
      <c r="T423" s="5"/>
      <c r="U423" s="6"/>
      <c r="V423" s="6">
        <f t="shared" si="64"/>
        <v>-511.86999999999898</v>
      </c>
      <c r="W423" s="6"/>
      <c r="X423" s="26"/>
    </row>
    <row r="424" spans="1:24">
      <c r="A424" s="2">
        <f t="shared" si="5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58"/>
        <v>-13148.46</v>
      </c>
      <c r="T424" s="5"/>
      <c r="U424" s="6"/>
      <c r="V424" s="6">
        <f t="shared" si="64"/>
        <v>-13148.46</v>
      </c>
      <c r="W424" s="6"/>
      <c r="X424" s="26"/>
    </row>
    <row r="425" spans="1:24">
      <c r="A425" s="2">
        <f t="shared" si="5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58"/>
        <v>0</v>
      </c>
      <c r="T425" s="5"/>
      <c r="U425" s="6"/>
      <c r="V425" s="6">
        <f t="shared" si="64"/>
        <v>0</v>
      </c>
      <c r="W425" s="6"/>
      <c r="X425" s="26"/>
    </row>
    <row r="426" spans="1:24">
      <c r="A426" s="2">
        <f t="shared" si="5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58"/>
        <v>-985.74</v>
      </c>
      <c r="T426" s="5"/>
      <c r="U426" s="6"/>
      <c r="V426" s="6">
        <f t="shared" si="64"/>
        <v>-985.74</v>
      </c>
      <c r="W426" s="6"/>
      <c r="X426" s="26"/>
    </row>
    <row r="427" spans="1:24">
      <c r="A427" s="2">
        <f t="shared" si="5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58"/>
        <v>-22567.200000000001</v>
      </c>
      <c r="T427" s="5"/>
      <c r="U427" s="6"/>
      <c r="V427" s="6">
        <f t="shared" si="64"/>
        <v>-22567.200000000001</v>
      </c>
      <c r="W427" s="6"/>
      <c r="X427" s="26"/>
    </row>
    <row r="428" spans="1:24">
      <c r="A428" s="2">
        <f t="shared" si="5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58"/>
        <v>-15763.15</v>
      </c>
      <c r="T428" s="5"/>
      <c r="U428" s="6"/>
      <c r="V428" s="6">
        <f t="shared" si="64"/>
        <v>-15763.15</v>
      </c>
      <c r="W428" s="6"/>
      <c r="X428" s="26"/>
    </row>
    <row r="429" spans="1:24">
      <c r="A429" s="2">
        <f t="shared" si="5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58"/>
        <v>-17480.84</v>
      </c>
      <c r="T429" s="5"/>
      <c r="U429" s="6"/>
      <c r="V429" s="6">
        <f t="shared" si="64"/>
        <v>-17480.84</v>
      </c>
      <c r="W429" s="6"/>
      <c r="X429" s="26"/>
    </row>
    <row r="430" spans="1:24">
      <c r="A430" s="2">
        <f t="shared" si="5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58"/>
        <v>-28.54</v>
      </c>
      <c r="T430" s="5"/>
      <c r="U430" s="6"/>
      <c r="V430" s="6">
        <f t="shared" si="64"/>
        <v>-28.54</v>
      </c>
      <c r="W430" s="6"/>
      <c r="X430" s="26"/>
    </row>
    <row r="431" spans="1:24">
      <c r="A431" s="2">
        <f t="shared" si="5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58"/>
        <v>0</v>
      </c>
      <c r="T431" s="5"/>
      <c r="U431" s="6"/>
      <c r="V431" s="6">
        <f t="shared" si="64"/>
        <v>0</v>
      </c>
      <c r="W431" s="6"/>
      <c r="X431" s="26"/>
    </row>
    <row r="432" spans="1:24">
      <c r="A432" s="2">
        <f t="shared" si="5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58"/>
        <v>-412794.44</v>
      </c>
      <c r="T432" s="5"/>
      <c r="U432" s="6"/>
      <c r="V432" s="6">
        <f t="shared" si="64"/>
        <v>-412794.44</v>
      </c>
      <c r="W432" s="6"/>
      <c r="X432" s="26"/>
    </row>
    <row r="433" spans="1:24">
      <c r="A433" s="2">
        <f t="shared" si="5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58"/>
        <v>-2805682.13</v>
      </c>
      <c r="T433" s="5"/>
      <c r="U433" s="6"/>
      <c r="V433" s="6">
        <f t="shared" si="64"/>
        <v>-2805682.13</v>
      </c>
      <c r="W433" s="6"/>
      <c r="X433" s="26"/>
    </row>
    <row r="434" spans="1:24">
      <c r="A434" s="2">
        <f t="shared" si="5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58"/>
        <v>-9212.24</v>
      </c>
      <c r="T434" s="5"/>
      <c r="U434" s="6"/>
      <c r="V434" s="6">
        <f t="shared" si="64"/>
        <v>-9212.24</v>
      </c>
      <c r="W434" s="6"/>
      <c r="X434" s="26"/>
    </row>
    <row r="435" spans="1:24">
      <c r="A435" s="2">
        <f t="shared" si="5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58"/>
        <v>-720998.43</v>
      </c>
      <c r="T435" s="5"/>
      <c r="U435" s="6"/>
      <c r="V435" s="6">
        <f t="shared" si="64"/>
        <v>-720998.43</v>
      </c>
      <c r="W435" s="6"/>
      <c r="X435" s="26"/>
    </row>
    <row r="436" spans="1:24">
      <c r="A436" s="2">
        <f t="shared" si="5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58"/>
        <v>-2193.56</v>
      </c>
      <c r="T436" s="2"/>
      <c r="U436" s="4"/>
      <c r="V436" s="6">
        <f t="shared" si="64"/>
        <v>-2193.56</v>
      </c>
      <c r="W436" s="4"/>
      <c r="X436" s="83"/>
    </row>
    <row r="437" spans="1:24">
      <c r="A437" s="2">
        <f t="shared" si="5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58"/>
        <v>-1206.9000000000001</v>
      </c>
      <c r="T437" s="2"/>
      <c r="U437" s="4"/>
      <c r="V437" s="6">
        <f t="shared" si="64"/>
        <v>-1206.9000000000001</v>
      </c>
      <c r="W437" s="4"/>
      <c r="X437" s="83"/>
    </row>
    <row r="438" spans="1:24">
      <c r="A438" s="2">
        <f t="shared" si="5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58"/>
        <v>-296175.59000000003</v>
      </c>
      <c r="T438" s="2"/>
      <c r="U438" s="4"/>
      <c r="V438" s="6">
        <f t="shared" si="64"/>
        <v>-296175.59000000003</v>
      </c>
      <c r="W438" s="4"/>
      <c r="X438" s="83"/>
    </row>
    <row r="439" spans="1:24">
      <c r="A439" s="2">
        <f t="shared" si="5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58"/>
        <v>-627624.84</v>
      </c>
      <c r="T439" s="5"/>
      <c r="U439" s="6"/>
      <c r="V439" s="6">
        <f t="shared" si="64"/>
        <v>-627624.84</v>
      </c>
      <c r="W439" s="6"/>
      <c r="X439" s="26"/>
    </row>
    <row r="440" spans="1:24">
      <c r="A440" s="2">
        <f t="shared" si="5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58"/>
        <v>-2550000</v>
      </c>
      <c r="T440" s="5"/>
      <c r="U440" s="6"/>
      <c r="W440" s="6">
        <f>+S440</f>
        <v>-2550000</v>
      </c>
      <c r="X440" s="26"/>
    </row>
    <row r="441" spans="1:24">
      <c r="A441" s="2">
        <f t="shared" si="5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58"/>
        <v>-221373.89</v>
      </c>
      <c r="T441" s="5"/>
      <c r="U441" s="6"/>
      <c r="W441" s="6"/>
      <c r="X441" s="6">
        <f>+S441</f>
        <v>-221373.89</v>
      </c>
    </row>
    <row r="442" spans="1:24">
      <c r="A442" s="2">
        <f t="shared" si="5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58"/>
        <v>-689311</v>
      </c>
      <c r="T442" s="5"/>
      <c r="U442" s="6"/>
      <c r="W442" s="6"/>
      <c r="X442" s="6">
        <f>+S442</f>
        <v>-689311</v>
      </c>
    </row>
    <row r="443" spans="1:24">
      <c r="A443" s="2">
        <f t="shared" si="5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58"/>
        <v>-374000</v>
      </c>
      <c r="T443" s="5"/>
      <c r="U443" s="6"/>
      <c r="V443" s="6">
        <f t="shared" ref="V443:V478" si="65">+S443</f>
        <v>-374000</v>
      </c>
      <c r="W443" s="6"/>
      <c r="X443" s="26"/>
    </row>
    <row r="444" spans="1:24">
      <c r="A444" s="2">
        <f t="shared" si="5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58"/>
        <v>-266175</v>
      </c>
      <c r="T444" s="5"/>
      <c r="U444" s="6"/>
      <c r="V444" s="6">
        <f t="shared" si="65"/>
        <v>-266175</v>
      </c>
      <c r="W444" s="6"/>
      <c r="X444" s="26"/>
    </row>
    <row r="445" spans="1:24">
      <c r="A445" s="2">
        <f t="shared" si="5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58"/>
        <v>-213508.76</v>
      </c>
      <c r="T445" s="5"/>
      <c r="U445" s="6"/>
      <c r="V445" s="6">
        <f t="shared" si="65"/>
        <v>-213508.76</v>
      </c>
      <c r="W445" s="6"/>
      <c r="X445" s="26"/>
    </row>
    <row r="446" spans="1:24">
      <c r="A446" s="2">
        <f t="shared" si="5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58"/>
        <v>-260500</v>
      </c>
      <c r="T446" s="5"/>
      <c r="U446" s="6"/>
      <c r="V446" s="6">
        <f t="shared" si="65"/>
        <v>-260500</v>
      </c>
      <c r="W446" s="6"/>
      <c r="X446" s="26"/>
    </row>
    <row r="447" spans="1:24">
      <c r="A447" s="2">
        <f t="shared" si="5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58"/>
        <v>-772000</v>
      </c>
      <c r="T447" s="5"/>
      <c r="U447" s="6"/>
      <c r="V447" s="6">
        <f t="shared" si="65"/>
        <v>-772000</v>
      </c>
      <c r="W447" s="6"/>
      <c r="X447" s="26"/>
    </row>
    <row r="448" spans="1:24">
      <c r="A448" s="2">
        <f t="shared" si="5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58"/>
        <v>-342500</v>
      </c>
      <c r="T448" s="5"/>
      <c r="U448" s="6"/>
      <c r="V448" s="6">
        <f t="shared" si="65"/>
        <v>-342500</v>
      </c>
      <c r="W448" s="6"/>
      <c r="X448" s="26"/>
    </row>
    <row r="449" spans="1:24">
      <c r="A449" s="2">
        <f t="shared" si="5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58"/>
        <v>-363333.33</v>
      </c>
      <c r="T449" s="5"/>
      <c r="U449" s="6"/>
      <c r="V449" s="6">
        <f t="shared" si="65"/>
        <v>-363333.33</v>
      </c>
      <c r="W449" s="6"/>
      <c r="X449" s="26"/>
    </row>
    <row r="450" spans="1:24">
      <c r="A450" s="2">
        <f t="shared" si="5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58"/>
        <v>-42604.17</v>
      </c>
      <c r="T450" s="5"/>
      <c r="U450" s="6"/>
      <c r="V450" s="6">
        <f t="shared" si="65"/>
        <v>-42604.17</v>
      </c>
      <c r="W450" s="6"/>
      <c r="X450" s="26"/>
    </row>
    <row r="451" spans="1:24">
      <c r="A451" s="2">
        <f t="shared" si="5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58"/>
        <v>-44166.67</v>
      </c>
      <c r="T451" s="5"/>
      <c r="U451" s="6"/>
      <c r="V451" s="6">
        <f t="shared" si="65"/>
        <v>-44166.67</v>
      </c>
      <c r="W451" s="6"/>
      <c r="X451" s="26"/>
    </row>
    <row r="452" spans="1:24">
      <c r="A452" s="2">
        <f t="shared" si="5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58"/>
        <v>-213020.84</v>
      </c>
      <c r="T452" s="5"/>
      <c r="U452" s="6"/>
      <c r="V452" s="6">
        <f t="shared" si="65"/>
        <v>-213020.84</v>
      </c>
      <c r="W452" s="6"/>
      <c r="X452" s="26"/>
    </row>
    <row r="453" spans="1:24">
      <c r="A453" s="2">
        <f t="shared" si="5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58"/>
        <v>-220833.34</v>
      </c>
      <c r="T453" s="5"/>
      <c r="U453" s="6"/>
      <c r="V453" s="6">
        <f t="shared" si="65"/>
        <v>-220833.34</v>
      </c>
      <c r="W453" s="6"/>
      <c r="X453" s="26"/>
    </row>
    <row r="454" spans="1:24">
      <c r="A454" s="2">
        <f t="shared" si="5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58"/>
        <v>-260.460000000001</v>
      </c>
      <c r="T454" s="5"/>
      <c r="U454" s="6"/>
      <c r="V454" s="6">
        <f t="shared" si="65"/>
        <v>-260.460000000001</v>
      </c>
      <c r="W454" s="6"/>
      <c r="X454" s="26"/>
    </row>
    <row r="455" spans="1:24">
      <c r="A455" s="2">
        <f t="shared" si="5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58"/>
        <v>-1869.8600000000099</v>
      </c>
      <c r="T455" s="5"/>
      <c r="U455" s="6"/>
      <c r="V455" s="6">
        <f t="shared" si="65"/>
        <v>-1869.8600000000099</v>
      </c>
      <c r="W455" s="6"/>
      <c r="X455" s="26"/>
    </row>
    <row r="456" spans="1:24">
      <c r="A456" s="2">
        <f t="shared" si="5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58"/>
        <v>-1461362.52</v>
      </c>
      <c r="T456" s="5"/>
      <c r="U456" s="6"/>
      <c r="V456" s="6">
        <f t="shared" si="65"/>
        <v>-1461362.52</v>
      </c>
      <c r="W456" s="6"/>
      <c r="X456" s="26"/>
    </row>
    <row r="457" spans="1:24">
      <c r="A457" s="2">
        <f t="shared" si="5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58"/>
        <v>-663997.51</v>
      </c>
      <c r="T457" s="5"/>
      <c r="U457" s="6"/>
      <c r="V457" s="6">
        <f t="shared" si="65"/>
        <v>-663997.51</v>
      </c>
      <c r="W457" s="6"/>
      <c r="X457" s="26"/>
    </row>
    <row r="458" spans="1:24">
      <c r="A458" s="2">
        <f t="shared" si="5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58"/>
        <v>-3651542.1</v>
      </c>
      <c r="T458" s="5"/>
      <c r="U458" s="6"/>
      <c r="V458" s="6">
        <f t="shared" si="65"/>
        <v>-3651542.1</v>
      </c>
      <c r="W458" s="6"/>
      <c r="X458" s="26"/>
    </row>
    <row r="459" spans="1:24">
      <c r="A459" s="2">
        <f t="shared" si="5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58"/>
        <v>-79865.41</v>
      </c>
      <c r="T459" s="5"/>
      <c r="U459" s="6"/>
      <c r="V459" s="6">
        <f t="shared" si="65"/>
        <v>-79865.41</v>
      </c>
      <c r="W459" s="6"/>
      <c r="X459" s="26"/>
    </row>
    <row r="460" spans="1:24">
      <c r="A460" s="2">
        <f t="shared" si="5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58"/>
        <v>-580796</v>
      </c>
      <c r="T460" s="5"/>
      <c r="U460" s="6"/>
      <c r="V460" s="6">
        <f t="shared" si="65"/>
        <v>-580796</v>
      </c>
      <c r="W460" s="6"/>
      <c r="X460" s="26"/>
    </row>
    <row r="461" spans="1:24">
      <c r="A461" s="2">
        <f t="shared" si="5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58"/>
        <v>0</v>
      </c>
      <c r="T461" s="5"/>
      <c r="U461" s="6"/>
      <c r="V461" s="6">
        <f t="shared" si="65"/>
        <v>0</v>
      </c>
      <c r="W461" s="6"/>
      <c r="X461" s="26"/>
    </row>
    <row r="462" spans="1:24">
      <c r="A462" s="2">
        <f t="shared" si="5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58"/>
        <v>-2078691.53</v>
      </c>
      <c r="T462" s="5"/>
      <c r="U462" s="6"/>
      <c r="V462" s="6">
        <f t="shared" si="65"/>
        <v>-2078691.53</v>
      </c>
      <c r="W462" s="6"/>
      <c r="X462" s="26"/>
    </row>
    <row r="463" spans="1:24">
      <c r="A463" s="2">
        <f t="shared" si="5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58"/>
        <v>-327123.71000000002</v>
      </c>
      <c r="T463" s="5"/>
      <c r="U463" s="6"/>
      <c r="V463" s="6">
        <f t="shared" si="65"/>
        <v>-327123.71000000002</v>
      </c>
      <c r="W463" s="6"/>
      <c r="X463" s="26"/>
    </row>
    <row r="464" spans="1:24">
      <c r="A464" s="2">
        <f t="shared" si="5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ref="S464:S527" si="66">+L464</f>
        <v>-93312.41</v>
      </c>
      <c r="T464" s="5"/>
      <c r="U464" s="6"/>
      <c r="V464" s="6">
        <f t="shared" si="65"/>
        <v>-93312.41</v>
      </c>
      <c r="W464" s="6"/>
      <c r="X464" s="26"/>
    </row>
    <row r="465" spans="1:24">
      <c r="A465" s="2">
        <f t="shared" ref="A465:A528" si="6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66"/>
        <v>-82228.73</v>
      </c>
      <c r="T465" s="5"/>
      <c r="U465" s="6"/>
      <c r="V465" s="6">
        <f t="shared" si="65"/>
        <v>-82228.73</v>
      </c>
      <c r="W465" s="6"/>
      <c r="X465" s="26"/>
    </row>
    <row r="466" spans="1:24">
      <c r="A466" s="2">
        <f t="shared" si="6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66"/>
        <v>-540777.02</v>
      </c>
      <c r="T466" s="5"/>
      <c r="U466" s="6"/>
      <c r="V466" s="6">
        <f t="shared" si="65"/>
        <v>-540777.02</v>
      </c>
      <c r="W466" s="6"/>
      <c r="X466" s="26"/>
    </row>
    <row r="467" spans="1:24">
      <c r="A467" s="2">
        <f t="shared" si="6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66"/>
        <v>-40416.559999999998</v>
      </c>
      <c r="T467" s="5"/>
      <c r="U467" s="6"/>
      <c r="V467" s="6">
        <f t="shared" si="65"/>
        <v>-40416.559999999998</v>
      </c>
      <c r="W467" s="6"/>
      <c r="X467" s="26"/>
    </row>
    <row r="468" spans="1:24">
      <c r="A468" s="2">
        <f t="shared" si="6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66"/>
        <v>465018.63</v>
      </c>
      <c r="T468" s="5"/>
      <c r="U468" s="6"/>
      <c r="V468" s="6">
        <f t="shared" si="65"/>
        <v>465018.63</v>
      </c>
      <c r="W468" s="6"/>
      <c r="X468" s="26"/>
    </row>
    <row r="469" spans="1:24">
      <c r="A469" s="2">
        <f t="shared" si="6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66"/>
        <v>-485005.71</v>
      </c>
      <c r="T469" s="5"/>
      <c r="U469" s="6"/>
      <c r="V469" s="6">
        <f t="shared" si="65"/>
        <v>-485005.71</v>
      </c>
      <c r="W469" s="6"/>
      <c r="X469" s="26"/>
    </row>
    <row r="470" spans="1:24">
      <c r="A470" s="2">
        <f t="shared" si="6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66"/>
        <v>-32888.54</v>
      </c>
      <c r="T470" s="5"/>
      <c r="U470" s="6"/>
      <c r="V470" s="6">
        <f t="shared" si="65"/>
        <v>-32888.54</v>
      </c>
      <c r="W470" s="6"/>
      <c r="X470" s="26"/>
    </row>
    <row r="471" spans="1:24">
      <c r="A471" s="2">
        <f t="shared" si="6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66"/>
        <v>-1065159.8899999999</v>
      </c>
      <c r="T471" s="5"/>
      <c r="U471" s="6"/>
      <c r="V471" s="6">
        <f t="shared" si="65"/>
        <v>-1065159.8899999999</v>
      </c>
      <c r="W471" s="6"/>
      <c r="X471" s="26"/>
    </row>
    <row r="472" spans="1:24">
      <c r="A472" s="2">
        <f t="shared" si="6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66"/>
        <v>0</v>
      </c>
      <c r="T472" s="5"/>
      <c r="U472" s="6"/>
      <c r="V472" s="6">
        <f t="shared" si="65"/>
        <v>0</v>
      </c>
      <c r="W472" s="6"/>
      <c r="X472" s="26"/>
    </row>
    <row r="473" spans="1:24">
      <c r="A473" s="2">
        <f t="shared" si="6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66"/>
        <v>-379517.67</v>
      </c>
      <c r="T473" s="5"/>
      <c r="U473" s="6"/>
      <c r="V473" s="6">
        <f t="shared" si="65"/>
        <v>-379517.67</v>
      </c>
      <c r="W473" s="6"/>
      <c r="X473" s="26"/>
    </row>
    <row r="474" spans="1:24">
      <c r="A474" s="2">
        <f t="shared" si="6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66"/>
        <v>0</v>
      </c>
      <c r="T474" s="5"/>
      <c r="U474" s="6"/>
      <c r="V474" s="6">
        <f t="shared" si="65"/>
        <v>0</v>
      </c>
      <c r="W474" s="6"/>
      <c r="X474" s="26"/>
    </row>
    <row r="475" spans="1:24">
      <c r="A475" s="2">
        <f t="shared" si="6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66"/>
        <v>0</v>
      </c>
      <c r="T475" s="5"/>
      <c r="U475" s="6"/>
      <c r="V475" s="6">
        <f t="shared" si="65"/>
        <v>0</v>
      </c>
      <c r="W475" s="6"/>
      <c r="X475" s="26"/>
    </row>
    <row r="476" spans="1:24">
      <c r="A476" s="2">
        <f t="shared" si="6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66"/>
        <v>-24135</v>
      </c>
      <c r="T476" s="5"/>
      <c r="U476" s="6"/>
      <c r="V476" s="6">
        <f t="shared" si="65"/>
        <v>-24135</v>
      </c>
      <c r="W476" s="6"/>
      <c r="X476" s="26"/>
    </row>
    <row r="477" spans="1:24">
      <c r="A477" s="2">
        <f t="shared" si="6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66"/>
        <v>-876559.9</v>
      </c>
      <c r="T477" s="5"/>
      <c r="U477" s="6"/>
      <c r="V477" s="6">
        <f t="shared" si="65"/>
        <v>-876559.9</v>
      </c>
      <c r="W477" s="6"/>
      <c r="X477" s="26"/>
    </row>
    <row r="478" spans="1:24">
      <c r="A478" s="2">
        <f t="shared" si="6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66"/>
        <v>-2562445.35</v>
      </c>
      <c r="T478" s="5"/>
      <c r="U478" s="6"/>
      <c r="V478" s="6">
        <f t="shared" si="65"/>
        <v>-2562445.35</v>
      </c>
      <c r="W478" s="6"/>
      <c r="X478" s="26"/>
    </row>
    <row r="479" spans="1:24">
      <c r="A479" s="2">
        <f t="shared" si="6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66"/>
        <v>-1105.5199999998999</v>
      </c>
      <c r="T479" s="5"/>
      <c r="U479" s="6"/>
      <c r="W479" s="6"/>
      <c r="X479" s="6">
        <f>+S479</f>
        <v>-1105.5199999998999</v>
      </c>
    </row>
    <row r="480" spans="1:24">
      <c r="A480" s="2">
        <f t="shared" si="6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66"/>
        <v>-3042773.38</v>
      </c>
      <c r="T480" s="2"/>
      <c r="U480" s="4"/>
      <c r="V480" s="4"/>
      <c r="W480" s="4"/>
      <c r="X480" s="83">
        <f>+S480</f>
        <v>-3042773.38</v>
      </c>
    </row>
    <row r="481" spans="1:24">
      <c r="A481" s="2">
        <f t="shared" si="6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66"/>
        <v>0</v>
      </c>
      <c r="T481" s="2"/>
      <c r="U481" s="4"/>
      <c r="V481" s="4"/>
      <c r="W481" s="4"/>
      <c r="X481" s="83">
        <f t="shared" ref="X481:X493" si="68">+S481</f>
        <v>0</v>
      </c>
    </row>
    <row r="482" spans="1:24">
      <c r="A482" s="2">
        <f t="shared" si="6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66"/>
        <v>-8323.2700000000696</v>
      </c>
      <c r="T482" s="2"/>
      <c r="U482" s="4"/>
      <c r="V482" s="4"/>
      <c r="W482" s="4"/>
      <c r="X482" s="83">
        <f t="shared" si="68"/>
        <v>-8323.2700000000696</v>
      </c>
    </row>
    <row r="483" spans="1:24">
      <c r="A483" s="2">
        <f t="shared" si="6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66"/>
        <v>148101.29</v>
      </c>
      <c r="T483" s="2"/>
      <c r="U483" s="4"/>
      <c r="V483" s="4"/>
      <c r="W483" s="4"/>
      <c r="X483" s="83">
        <f t="shared" si="68"/>
        <v>148101.29</v>
      </c>
    </row>
    <row r="484" spans="1:24">
      <c r="A484" s="2">
        <f t="shared" si="6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66"/>
        <v>0</v>
      </c>
      <c r="T484" s="2"/>
      <c r="U484" s="4"/>
      <c r="V484" s="4"/>
      <c r="W484" s="4"/>
      <c r="X484" s="83">
        <f t="shared" si="68"/>
        <v>0</v>
      </c>
    </row>
    <row r="485" spans="1:24">
      <c r="A485" s="2">
        <f t="shared" si="6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66"/>
        <v>-1144930</v>
      </c>
      <c r="T485" s="2"/>
      <c r="U485" s="4"/>
      <c r="V485" s="4"/>
      <c r="W485" s="4"/>
      <c r="X485" s="83">
        <f t="shared" si="68"/>
        <v>-1144930</v>
      </c>
    </row>
    <row r="486" spans="1:24">
      <c r="A486" s="2">
        <f t="shared" si="6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66"/>
        <v>-1403431.98</v>
      </c>
      <c r="T486" s="2"/>
      <c r="U486" s="4"/>
      <c r="V486" s="4"/>
      <c r="W486" s="4"/>
      <c r="X486" s="83">
        <f t="shared" si="68"/>
        <v>-1403431.98</v>
      </c>
    </row>
    <row r="487" spans="1:24">
      <c r="A487" s="2">
        <f t="shared" si="6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66"/>
        <v>624784.85</v>
      </c>
      <c r="T487" s="2"/>
      <c r="U487" s="4"/>
      <c r="V487" s="4"/>
      <c r="W487" s="4"/>
      <c r="X487" s="83">
        <f t="shared" si="68"/>
        <v>624784.85</v>
      </c>
    </row>
    <row r="488" spans="1:24">
      <c r="A488" s="2">
        <f t="shared" si="6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66"/>
        <v>0</v>
      </c>
      <c r="T488" s="2"/>
      <c r="U488" s="4"/>
      <c r="V488" s="4"/>
      <c r="W488" s="4"/>
      <c r="X488" s="83">
        <f t="shared" si="68"/>
        <v>0</v>
      </c>
    </row>
    <row r="489" spans="1:24">
      <c r="A489" s="2">
        <f t="shared" si="6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66"/>
        <v>2563723.63</v>
      </c>
      <c r="T489" s="2"/>
      <c r="U489" s="4"/>
      <c r="V489" s="4"/>
      <c r="W489" s="4"/>
      <c r="X489" s="83">
        <f t="shared" si="68"/>
        <v>2563723.63</v>
      </c>
    </row>
    <row r="490" spans="1:24">
      <c r="A490" s="2">
        <f t="shared" si="6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66"/>
        <v>-640146.5</v>
      </c>
      <c r="T490" s="2"/>
      <c r="U490" s="4"/>
      <c r="V490" s="4"/>
      <c r="W490" s="4"/>
      <c r="X490" s="83">
        <f t="shared" si="68"/>
        <v>-640146.5</v>
      </c>
    </row>
    <row r="491" spans="1:24">
      <c r="A491" s="2">
        <f t="shared" si="6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66"/>
        <v>0</v>
      </c>
      <c r="T491" s="5"/>
      <c r="U491" s="6"/>
      <c r="V491" s="6"/>
      <c r="W491" s="6"/>
      <c r="X491" s="83">
        <f t="shared" si="68"/>
        <v>0</v>
      </c>
    </row>
    <row r="492" spans="1:24">
      <c r="A492" s="2">
        <f t="shared" si="6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66"/>
        <v>0</v>
      </c>
      <c r="T492" s="5"/>
      <c r="U492" s="6"/>
      <c r="V492" s="6"/>
      <c r="W492" s="6"/>
      <c r="X492" s="83">
        <f t="shared" si="68"/>
        <v>0</v>
      </c>
    </row>
    <row r="493" spans="1:24">
      <c r="A493" s="2">
        <f t="shared" si="6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66"/>
        <v>0</v>
      </c>
      <c r="T493" s="5"/>
      <c r="U493" s="6"/>
      <c r="V493" s="6"/>
      <c r="W493" s="6"/>
      <c r="X493" s="83">
        <f t="shared" si="68"/>
        <v>0</v>
      </c>
    </row>
    <row r="494" spans="1:24">
      <c r="A494" s="2">
        <f t="shared" si="6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R494" si="69">SUM(G419:G493)</f>
        <v>-29916427.679999996</v>
      </c>
      <c r="H494" s="28">
        <f t="shared" si="69"/>
        <v>-31050749.560000002</v>
      </c>
      <c r="I494" s="28">
        <f t="shared" si="69"/>
        <v>-32926628.370000012</v>
      </c>
      <c r="J494" s="28">
        <f t="shared" si="69"/>
        <v>-26026564.849999998</v>
      </c>
      <c r="K494" s="28">
        <f t="shared" si="69"/>
        <v>-29297527.000000007</v>
      </c>
      <c r="L494" s="28">
        <f t="shared" si="69"/>
        <v>-32497909.800000001</v>
      </c>
      <c r="M494" s="28">
        <f t="shared" si="69"/>
        <v>-29147546.230000008</v>
      </c>
      <c r="N494" s="28">
        <f t="shared" si="69"/>
        <v>-26761465.989999995</v>
      </c>
      <c r="O494" s="28">
        <f t="shared" si="69"/>
        <v>-27148964.500000011</v>
      </c>
      <c r="P494" s="28">
        <f t="shared" si="69"/>
        <v>-28096571.479999993</v>
      </c>
      <c r="Q494" s="28">
        <f t="shared" si="69"/>
        <v>-33838947.650000006</v>
      </c>
      <c r="R494" s="28">
        <f t="shared" si="69"/>
        <v>-32063005.899999995</v>
      </c>
      <c r="S494" s="25">
        <f t="shared" si="66"/>
        <v>-32497909.800000001</v>
      </c>
      <c r="T494" s="2"/>
      <c r="U494" s="4"/>
      <c r="V494" s="4"/>
      <c r="W494" s="4"/>
      <c r="X494" s="83"/>
    </row>
    <row r="495" spans="1:24">
      <c r="A495" s="2">
        <f t="shared" si="6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25">
        <f t="shared" si="66"/>
        <v>0</v>
      </c>
      <c r="T495" s="5"/>
      <c r="U495" s="6"/>
      <c r="V495" s="6"/>
      <c r="W495" s="6"/>
      <c r="X495" s="26"/>
    </row>
    <row r="496" spans="1:24">
      <c r="A496" s="2">
        <f t="shared" si="6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66"/>
        <v>-11832844.279999999</v>
      </c>
      <c r="T496" s="5"/>
      <c r="U496" s="6"/>
      <c r="V496" s="6">
        <f t="shared" ref="V496:V501" si="70">+S496</f>
        <v>-11832844.279999999</v>
      </c>
      <c r="W496" s="6"/>
      <c r="X496" s="26"/>
    </row>
    <row r="497" spans="1:24">
      <c r="A497" s="2">
        <f t="shared" si="6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66"/>
        <v>-466500</v>
      </c>
      <c r="T497" s="5"/>
      <c r="U497" s="6"/>
      <c r="V497" s="6">
        <f t="shared" si="70"/>
        <v>-466500</v>
      </c>
      <c r="W497" s="6"/>
      <c r="X497" s="26"/>
    </row>
    <row r="498" spans="1:24">
      <c r="A498" s="2">
        <f t="shared" si="6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66"/>
        <v>-1553616.16</v>
      </c>
      <c r="T498" s="5"/>
      <c r="U498" s="6"/>
      <c r="V498" s="6">
        <f t="shared" si="70"/>
        <v>-1553616.16</v>
      </c>
      <c r="W498" s="6"/>
      <c r="X498" s="26"/>
    </row>
    <row r="499" spans="1:24">
      <c r="A499" s="2">
        <f t="shared" si="6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66"/>
        <v>-8320507.1299999999</v>
      </c>
      <c r="T499" s="5"/>
      <c r="U499" s="6"/>
      <c r="V499" s="6">
        <f t="shared" si="70"/>
        <v>-8320507.1299999999</v>
      </c>
      <c r="W499" s="6"/>
      <c r="X499" s="26"/>
    </row>
    <row r="500" spans="1:24">
      <c r="A500" s="2">
        <f t="shared" si="6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66"/>
        <v>-94311.08</v>
      </c>
      <c r="T500" s="5"/>
      <c r="U500" s="6"/>
      <c r="V500" s="6">
        <f t="shared" si="70"/>
        <v>-94311.08</v>
      </c>
      <c r="W500" s="6"/>
      <c r="X500" s="26"/>
    </row>
    <row r="501" spans="1:24">
      <c r="A501" s="2">
        <f t="shared" si="6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66"/>
        <v>-343412</v>
      </c>
      <c r="T501" s="5"/>
      <c r="U501" s="6"/>
      <c r="V501" s="6">
        <f t="shared" si="70"/>
        <v>-343412</v>
      </c>
      <c r="W501" s="6"/>
      <c r="X501" s="26"/>
    </row>
    <row r="502" spans="1:24">
      <c r="A502" s="2">
        <f t="shared" si="6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66"/>
        <v>-62910206.68</v>
      </c>
      <c r="T502" s="5"/>
      <c r="U502" s="6"/>
      <c r="V502" s="6"/>
      <c r="W502" s="6"/>
      <c r="X502" s="26">
        <f>+S502</f>
        <v>-62910206.68</v>
      </c>
    </row>
    <row r="503" spans="1:24">
      <c r="A503" s="2">
        <f t="shared" si="6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66"/>
        <v>0</v>
      </c>
      <c r="T503" s="5"/>
      <c r="U503" s="6"/>
      <c r="V503" s="6"/>
      <c r="W503" s="6"/>
      <c r="X503" s="26"/>
    </row>
    <row r="504" spans="1:24">
      <c r="A504" s="2">
        <f t="shared" si="6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66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6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66"/>
        <v>-30615.840000000098</v>
      </c>
      <c r="T505" s="5"/>
      <c r="U505" s="6"/>
      <c r="V505" s="6"/>
      <c r="W505" s="6"/>
      <c r="X505" s="26">
        <f>+S505</f>
        <v>-30615.840000000098</v>
      </c>
    </row>
    <row r="506" spans="1:24">
      <c r="A506" s="2">
        <f t="shared" si="6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66"/>
        <v>0</v>
      </c>
      <c r="T506" s="5"/>
      <c r="U506" s="6"/>
      <c r="V506" s="6"/>
      <c r="W506" s="6"/>
      <c r="X506" s="26">
        <f>+S506</f>
        <v>0</v>
      </c>
    </row>
    <row r="507" spans="1:24">
      <c r="A507" s="2">
        <f t="shared" si="6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66"/>
        <v>99992.08</v>
      </c>
      <c r="T507" s="5"/>
      <c r="U507" s="6"/>
      <c r="V507" s="6"/>
      <c r="W507" s="6"/>
      <c r="X507" s="26">
        <f>+S507</f>
        <v>99992.08</v>
      </c>
    </row>
    <row r="508" spans="1:24">
      <c r="A508" s="2">
        <f t="shared" si="6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66"/>
        <v>-1082136.3</v>
      </c>
      <c r="T508" s="5"/>
      <c r="U508" s="6"/>
      <c r="V508" s="6"/>
      <c r="W508" s="6"/>
      <c r="X508" s="26">
        <f>+S508</f>
        <v>-1082136.3</v>
      </c>
    </row>
    <row r="509" spans="1:24">
      <c r="A509" s="2">
        <f t="shared" si="6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66"/>
        <v>-682.52</v>
      </c>
      <c r="T509" s="5"/>
      <c r="U509" s="6"/>
      <c r="V509" s="6">
        <f>+S509</f>
        <v>-682.52</v>
      </c>
      <c r="W509" s="6"/>
      <c r="X509" s="26"/>
    </row>
    <row r="510" spans="1:24">
      <c r="A510" s="2">
        <f t="shared" si="6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66"/>
        <v>-72405</v>
      </c>
      <c r="T510" s="5"/>
      <c r="U510" s="6"/>
      <c r="V510" s="6">
        <f>+S510</f>
        <v>-72405</v>
      </c>
      <c r="W510" s="6"/>
      <c r="X510" s="26"/>
    </row>
    <row r="511" spans="1:24">
      <c r="A511" s="2">
        <f t="shared" si="6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66"/>
        <v>-8300660.7699999996</v>
      </c>
      <c r="T511" s="5"/>
      <c r="U511" s="6"/>
      <c r="V511" s="6">
        <f>+S511</f>
        <v>-8300660.7699999996</v>
      </c>
      <c r="W511" s="6"/>
      <c r="X511" s="26"/>
    </row>
    <row r="512" spans="1:24">
      <c r="A512" s="2">
        <f t="shared" si="6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66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6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66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6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66"/>
        <v>-51078484.880000003</v>
      </c>
      <c r="T514" s="5"/>
      <c r="U514" s="6"/>
      <c r="V514" s="6"/>
      <c r="W514" s="6"/>
      <c r="X514" s="83">
        <f>+S514</f>
        <v>-51078484.880000003</v>
      </c>
    </row>
    <row r="515" spans="1:24">
      <c r="A515" s="2">
        <f t="shared" si="6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66"/>
        <v>-9791919.7200000007</v>
      </c>
      <c r="T515" s="5"/>
      <c r="U515" s="6"/>
      <c r="V515" s="6"/>
      <c r="W515" s="6"/>
      <c r="X515" s="83">
        <f>+S515</f>
        <v>-9791919.7200000007</v>
      </c>
    </row>
    <row r="516" spans="1:24">
      <c r="A516" s="2">
        <f t="shared" si="6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66"/>
        <v>-1892252.25</v>
      </c>
      <c r="T516" s="5"/>
      <c r="U516" s="6"/>
      <c r="V516" s="6"/>
      <c r="W516" s="6"/>
      <c r="X516" s="83">
        <f>+S516</f>
        <v>-1892252.25</v>
      </c>
    </row>
    <row r="517" spans="1:24">
      <c r="A517" s="2">
        <f t="shared" si="6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66"/>
        <v>-7165590.7300000004</v>
      </c>
      <c r="T517" s="5"/>
      <c r="U517" s="6"/>
      <c r="V517" s="6"/>
      <c r="W517" s="6"/>
      <c r="X517" s="83">
        <f>+S517</f>
        <v>-7165590.7300000004</v>
      </c>
    </row>
    <row r="518" spans="1:24">
      <c r="A518" s="2">
        <f t="shared" si="6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66"/>
        <v>0</v>
      </c>
      <c r="T518" s="5"/>
      <c r="U518" s="6"/>
      <c r="V518" s="6"/>
      <c r="W518" s="6"/>
      <c r="X518" s="83">
        <f t="shared" ref="X518:X524" si="71">+S518</f>
        <v>0</v>
      </c>
    </row>
    <row r="519" spans="1:24">
      <c r="A519" s="2">
        <f t="shared" si="6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66"/>
        <v>0</v>
      </c>
      <c r="T519" s="5"/>
      <c r="U519" s="6"/>
      <c r="V519" s="6"/>
      <c r="W519" s="6"/>
      <c r="X519" s="83">
        <f t="shared" si="71"/>
        <v>0</v>
      </c>
    </row>
    <row r="520" spans="1:24">
      <c r="A520" s="2">
        <f t="shared" si="6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66"/>
        <v>0</v>
      </c>
      <c r="T520" s="5"/>
      <c r="U520" s="6"/>
      <c r="V520" s="6"/>
      <c r="W520" s="6"/>
      <c r="X520" s="83">
        <f t="shared" si="71"/>
        <v>0</v>
      </c>
    </row>
    <row r="521" spans="1:24">
      <c r="A521" s="2">
        <f t="shared" si="6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66"/>
        <v>0</v>
      </c>
      <c r="T521" s="5"/>
      <c r="U521" s="6"/>
      <c r="V521" s="6"/>
      <c r="W521" s="6"/>
      <c r="X521" s="83">
        <f t="shared" si="71"/>
        <v>0</v>
      </c>
    </row>
    <row r="522" spans="1:24">
      <c r="A522" s="2">
        <f t="shared" si="6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66"/>
        <v>0</v>
      </c>
      <c r="T522" s="5"/>
      <c r="U522" s="6"/>
      <c r="V522" s="6"/>
      <c r="W522" s="6"/>
      <c r="X522" s="83">
        <f t="shared" si="71"/>
        <v>0</v>
      </c>
    </row>
    <row r="523" spans="1:24">
      <c r="A523" s="2">
        <f t="shared" si="6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66"/>
        <v>0</v>
      </c>
      <c r="T523" s="5"/>
      <c r="U523" s="6"/>
      <c r="V523" s="6"/>
      <c r="W523" s="6"/>
      <c r="X523" s="83">
        <f t="shared" si="71"/>
        <v>0</v>
      </c>
    </row>
    <row r="524" spans="1:24">
      <c r="A524" s="2">
        <f t="shared" si="6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66"/>
        <v>0</v>
      </c>
      <c r="T524" s="5"/>
      <c r="U524" s="6"/>
      <c r="V524" s="6"/>
      <c r="W524" s="6"/>
      <c r="X524" s="83">
        <f t="shared" si="71"/>
        <v>0</v>
      </c>
    </row>
    <row r="525" spans="1:24">
      <c r="A525" s="2">
        <f t="shared" si="6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66"/>
        <v>0</v>
      </c>
      <c r="T525" s="5"/>
      <c r="U525" s="6"/>
      <c r="V525" s="6">
        <f>+S525</f>
        <v>0</v>
      </c>
      <c r="W525" s="6"/>
      <c r="X525" s="26"/>
    </row>
    <row r="526" spans="1:24">
      <c r="A526" s="2">
        <f t="shared" si="6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66"/>
        <v>0</v>
      </c>
      <c r="T526" s="5"/>
      <c r="U526" s="6"/>
      <c r="V526" s="6">
        <f>+S526</f>
        <v>0</v>
      </c>
      <c r="W526" s="6"/>
      <c r="X526" s="26"/>
    </row>
    <row r="527" spans="1:24">
      <c r="A527" s="2">
        <f t="shared" si="6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66"/>
        <v>47200631.520000003</v>
      </c>
      <c r="T527" s="5"/>
      <c r="U527" s="6"/>
      <c r="W527" s="6"/>
      <c r="X527" s="6">
        <f>+S527</f>
        <v>47200631.520000003</v>
      </c>
    </row>
    <row r="528" spans="1:24">
      <c r="A528" s="2">
        <f t="shared" si="67"/>
        <v>514</v>
      </c>
      <c r="B528" s="2"/>
      <c r="C528" s="2"/>
      <c r="D528" s="2"/>
      <c r="E528" s="32" t="s">
        <v>802</v>
      </c>
      <c r="F528" s="28">
        <f t="shared" ref="F528:R528" si="72">SUM(F496:F527)</f>
        <v>-122338906.30999997</v>
      </c>
      <c r="G528" s="28">
        <f t="shared" si="72"/>
        <v>-125562183.42999998</v>
      </c>
      <c r="H528" s="28">
        <f t="shared" si="72"/>
        <v>-125359001.76000002</v>
      </c>
      <c r="I528" s="28">
        <f t="shared" si="72"/>
        <v>-125601836.71000004</v>
      </c>
      <c r="J528" s="28">
        <f t="shared" si="72"/>
        <v>-125577682.70000002</v>
      </c>
      <c r="K528" s="28">
        <f t="shared" si="72"/>
        <v>-124101921.19999999</v>
      </c>
      <c r="L528" s="28">
        <f t="shared" si="72"/>
        <v>-124273394.66999999</v>
      </c>
      <c r="M528" s="28">
        <f t="shared" si="72"/>
        <v>-123582936.21000002</v>
      </c>
      <c r="N528" s="28">
        <f t="shared" si="72"/>
        <v>-124624632.51000004</v>
      </c>
      <c r="O528" s="28">
        <f t="shared" si="72"/>
        <v>-124120741.74000004</v>
      </c>
      <c r="P528" s="28">
        <f t="shared" si="72"/>
        <v>-123207202.62000003</v>
      </c>
      <c r="Q528" s="28">
        <f t="shared" si="72"/>
        <v>-120889584.75000006</v>
      </c>
      <c r="R528" s="28">
        <f t="shared" si="72"/>
        <v>-118715360.98000005</v>
      </c>
      <c r="S528" s="25">
        <f t="shared" ref="S528:S591" si="73">+L528</f>
        <v>-124273394.66999999</v>
      </c>
      <c r="T528" s="5"/>
      <c r="U528" s="6"/>
      <c r="V528" s="6"/>
      <c r="W528" s="6"/>
      <c r="X528" s="26"/>
    </row>
    <row r="529" spans="1:24">
      <c r="A529" s="2">
        <f t="shared" ref="A529:A592" si="74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25">
        <f t="shared" si="73"/>
        <v>0</v>
      </c>
      <c r="T529" s="5"/>
      <c r="U529" s="6"/>
      <c r="V529" s="6"/>
      <c r="W529" s="6"/>
      <c r="X529" s="26"/>
    </row>
    <row r="530" spans="1:24">
      <c r="A530" s="2">
        <f t="shared" si="74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73"/>
        <v>-264712</v>
      </c>
      <c r="T530" s="5"/>
      <c r="U530" s="6"/>
      <c r="V530" s="6"/>
      <c r="W530" s="6"/>
      <c r="X530" s="26">
        <f>+S530</f>
        <v>-264712</v>
      </c>
    </row>
    <row r="531" spans="1:24">
      <c r="A531" s="2">
        <f t="shared" si="74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73"/>
        <v>10530137.380000001</v>
      </c>
      <c r="T531" s="5"/>
      <c r="U531" s="6"/>
      <c r="V531" s="6"/>
      <c r="W531" s="6"/>
      <c r="X531" s="26">
        <f t="shared" ref="X531:X540" si="75">+S531</f>
        <v>10530137.380000001</v>
      </c>
    </row>
    <row r="532" spans="1:24">
      <c r="A532" s="2">
        <f t="shared" si="74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73"/>
        <v>40450197.969999999</v>
      </c>
      <c r="T532" s="5"/>
      <c r="U532" s="6"/>
      <c r="V532" s="6"/>
      <c r="W532" s="6"/>
      <c r="X532" s="26">
        <f t="shared" si="75"/>
        <v>40450197.969999999</v>
      </c>
    </row>
    <row r="533" spans="1:24">
      <c r="A533" s="2">
        <f t="shared" si="74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73"/>
        <v>-99165033.769999996</v>
      </c>
      <c r="T533" s="5"/>
      <c r="U533" s="6"/>
      <c r="V533" s="6"/>
      <c r="W533" s="6"/>
      <c r="X533" s="26">
        <f t="shared" si="75"/>
        <v>-99165033.769999996</v>
      </c>
    </row>
    <row r="534" spans="1:24">
      <c r="A534" s="2">
        <f t="shared" si="74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73"/>
        <v>-128794.44</v>
      </c>
      <c r="T534" s="5"/>
      <c r="U534" s="6"/>
      <c r="V534" s="6"/>
      <c r="W534" s="6"/>
      <c r="X534" s="26">
        <f t="shared" si="75"/>
        <v>-128794.44</v>
      </c>
    </row>
    <row r="535" spans="1:24">
      <c r="A535" s="2">
        <f t="shared" si="74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73"/>
        <v>0</v>
      </c>
      <c r="T535" s="5"/>
      <c r="U535" s="6"/>
      <c r="V535" s="6"/>
      <c r="W535" s="6"/>
      <c r="X535" s="26">
        <f t="shared" si="75"/>
        <v>0</v>
      </c>
    </row>
    <row r="536" spans="1:24">
      <c r="A536" s="2">
        <f t="shared" si="74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73"/>
        <v>921660.48</v>
      </c>
      <c r="T536" s="5"/>
      <c r="U536" s="6"/>
      <c r="V536" s="6"/>
      <c r="W536" s="6"/>
      <c r="X536" s="26">
        <f t="shared" si="75"/>
        <v>921660.48</v>
      </c>
    </row>
    <row r="537" spans="1:24">
      <c r="A537" s="2">
        <f t="shared" si="74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73"/>
        <v>-823510.95</v>
      </c>
      <c r="T537" s="5"/>
      <c r="U537" s="6"/>
      <c r="V537" s="6"/>
      <c r="W537" s="6"/>
      <c r="X537" s="26">
        <f t="shared" si="75"/>
        <v>-823510.95</v>
      </c>
    </row>
    <row r="538" spans="1:24">
      <c r="A538" s="2">
        <f t="shared" si="74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73"/>
        <v>-4268850.0199999996</v>
      </c>
      <c r="T538" s="5"/>
      <c r="U538" s="6"/>
      <c r="V538" s="6"/>
      <c r="W538" s="6"/>
      <c r="X538" s="26">
        <f t="shared" si="75"/>
        <v>-4268850.0199999996</v>
      </c>
    </row>
    <row r="539" spans="1:24">
      <c r="A539" s="2">
        <f t="shared" si="74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73"/>
        <v>510499.49</v>
      </c>
      <c r="T539" s="5"/>
      <c r="U539" s="6"/>
      <c r="V539" s="6"/>
      <c r="W539" s="6"/>
      <c r="X539" s="26">
        <f t="shared" si="75"/>
        <v>510499.49</v>
      </c>
    </row>
    <row r="540" spans="1:24">
      <c r="A540" s="2">
        <f t="shared" si="74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73"/>
        <v>0</v>
      </c>
      <c r="T540" s="5"/>
      <c r="U540" s="6"/>
      <c r="V540" s="6"/>
      <c r="W540" s="6"/>
      <c r="X540" s="26">
        <f t="shared" si="75"/>
        <v>0</v>
      </c>
    </row>
    <row r="541" spans="1:24">
      <c r="A541" s="2">
        <f t="shared" si="74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73"/>
        <v>2054281.07</v>
      </c>
      <c r="T541" s="5"/>
      <c r="U541" s="6"/>
      <c r="V541" s="4"/>
      <c r="W541" s="4"/>
      <c r="X541" s="83">
        <f>+S541</f>
        <v>2054281.07</v>
      </c>
    </row>
    <row r="542" spans="1:24">
      <c r="A542" s="2">
        <f t="shared" si="74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73"/>
        <v>7840236.5199999996</v>
      </c>
      <c r="T542" s="5"/>
      <c r="U542" s="6"/>
      <c r="V542" s="4"/>
      <c r="W542" s="4"/>
      <c r="X542" s="83">
        <f>+S542</f>
        <v>7840236.5199999996</v>
      </c>
    </row>
    <row r="543" spans="1:24">
      <c r="A543" s="2">
        <f t="shared" si="74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73"/>
        <v>-157706.26999999999</v>
      </c>
      <c r="T543" s="5"/>
      <c r="U543" s="6"/>
      <c r="W543" s="6"/>
      <c r="X543" s="4">
        <f>+S543</f>
        <v>-157706.26999999999</v>
      </c>
    </row>
    <row r="544" spans="1:24">
      <c r="A544" s="2">
        <f t="shared" si="74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73"/>
        <v>-481335.67</v>
      </c>
      <c r="T544" s="5"/>
      <c r="U544" s="6"/>
      <c r="V544" s="4">
        <f t="shared" ref="V544:V550" si="76">+S544</f>
        <v>-481335.67</v>
      </c>
      <c r="W544" s="6"/>
      <c r="X544" s="26"/>
    </row>
    <row r="545" spans="1:24">
      <c r="A545" s="2">
        <f t="shared" si="74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73"/>
        <v>-30267951.260000002</v>
      </c>
      <c r="T545" s="5"/>
      <c r="U545" s="6"/>
      <c r="V545" s="4">
        <f t="shared" si="76"/>
        <v>-30267951.260000002</v>
      </c>
      <c r="W545" s="6"/>
      <c r="X545" s="26"/>
    </row>
    <row r="546" spans="1:24">
      <c r="A546" s="2">
        <f t="shared" si="74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73"/>
        <v>179802.94</v>
      </c>
      <c r="T546" s="5"/>
      <c r="U546" s="6"/>
      <c r="V546" s="4">
        <f t="shared" si="76"/>
        <v>179802.94</v>
      </c>
      <c r="W546" s="6"/>
      <c r="X546" s="26"/>
    </row>
    <row r="547" spans="1:24">
      <c r="A547" s="2">
        <f t="shared" si="74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73"/>
        <v>-112226.67</v>
      </c>
      <c r="T547" s="5"/>
      <c r="U547" s="6"/>
      <c r="V547" s="4">
        <f t="shared" si="76"/>
        <v>-112226.67</v>
      </c>
      <c r="W547" s="6"/>
      <c r="X547" s="26"/>
    </row>
    <row r="548" spans="1:24">
      <c r="A548" s="2">
        <f t="shared" si="74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73"/>
        <v>-13803.41</v>
      </c>
      <c r="T548" s="2"/>
      <c r="U548" s="4"/>
      <c r="V548" s="4">
        <f t="shared" si="76"/>
        <v>-13803.41</v>
      </c>
      <c r="W548" s="4"/>
      <c r="X548" s="83"/>
    </row>
    <row r="549" spans="1:24">
      <c r="A549" s="2">
        <f t="shared" si="74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73"/>
        <v>-42129.37</v>
      </c>
      <c r="T549" s="5"/>
      <c r="U549" s="6"/>
      <c r="V549" s="6">
        <f t="shared" si="76"/>
        <v>-42129.37</v>
      </c>
      <c r="W549" s="6"/>
      <c r="X549" s="26"/>
    </row>
    <row r="550" spans="1:24">
      <c r="A550" s="2">
        <f t="shared" si="74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73"/>
        <v>-2149047.1800000002</v>
      </c>
      <c r="T550" s="2"/>
      <c r="U550" s="4"/>
      <c r="V550" s="4">
        <f t="shared" si="76"/>
        <v>-2149047.1800000002</v>
      </c>
      <c r="W550" s="4"/>
      <c r="X550" s="83"/>
    </row>
    <row r="551" spans="1:24">
      <c r="A551" s="2">
        <f t="shared" si="74"/>
        <v>537</v>
      </c>
      <c r="B551" s="2"/>
      <c r="C551" s="2"/>
      <c r="D551" s="2"/>
      <c r="E551" s="50" t="s">
        <v>832</v>
      </c>
      <c r="F551" s="28">
        <f t="shared" ref="F551:R551" si="77">SUM(F530:F550)</f>
        <v>-77743427.170000002</v>
      </c>
      <c r="G551" s="28">
        <f t="shared" si="77"/>
        <v>-76899908.830000013</v>
      </c>
      <c r="H551" s="28">
        <f t="shared" si="77"/>
        <v>-76144183.440000027</v>
      </c>
      <c r="I551" s="28">
        <f t="shared" si="77"/>
        <v>-75293352.540000007</v>
      </c>
      <c r="J551" s="28">
        <f t="shared" si="77"/>
        <v>-75047506.219999999</v>
      </c>
      <c r="K551" s="28">
        <f t="shared" si="77"/>
        <v>-74981356.059999973</v>
      </c>
      <c r="L551" s="28">
        <f t="shared" si="77"/>
        <v>-75388285.160000011</v>
      </c>
      <c r="M551" s="28">
        <f t="shared" si="77"/>
        <v>-76143992.800000012</v>
      </c>
      <c r="N551" s="28">
        <f t="shared" si="77"/>
        <v>-76743007.349999994</v>
      </c>
      <c r="O551" s="28">
        <f t="shared" si="77"/>
        <v>-77500547.170000002</v>
      </c>
      <c r="P551" s="28">
        <f t="shared" si="77"/>
        <v>-77481054.910000041</v>
      </c>
      <c r="Q551" s="28">
        <f t="shared" si="77"/>
        <v>-79752141.87000002</v>
      </c>
      <c r="R551" s="28">
        <f t="shared" si="77"/>
        <v>-88739868.560000017</v>
      </c>
      <c r="S551" s="25">
        <f t="shared" si="73"/>
        <v>-75388285.160000011</v>
      </c>
      <c r="T551" s="5"/>
      <c r="U551" s="6"/>
      <c r="V551" s="6"/>
      <c r="W551" s="6"/>
      <c r="X551" s="26"/>
    </row>
    <row r="552" spans="1:24">
      <c r="A552" s="2">
        <f t="shared" si="74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25">
        <f t="shared" si="73"/>
        <v>0</v>
      </c>
      <c r="T552" s="5"/>
      <c r="U552" s="6"/>
      <c r="V552" s="6"/>
      <c r="W552" s="6"/>
      <c r="X552" s="26"/>
    </row>
    <row r="553" spans="1:24">
      <c r="A553" s="2">
        <f t="shared" si="74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73"/>
        <v>-24068154.120000001</v>
      </c>
      <c r="T553" s="5"/>
      <c r="U553" s="6"/>
      <c r="V553" s="6"/>
      <c r="W553" s="6">
        <f t="shared" ref="W553:W618" si="78">+S553</f>
        <v>-24068154.120000001</v>
      </c>
      <c r="X553" s="26"/>
    </row>
    <row r="554" spans="1:24">
      <c r="A554" s="2">
        <f t="shared" si="74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73"/>
        <v>525493.9</v>
      </c>
      <c r="T554" s="5"/>
      <c r="U554" s="6"/>
      <c r="V554" s="6"/>
      <c r="W554" s="6">
        <f t="shared" si="78"/>
        <v>525493.9</v>
      </c>
      <c r="X554" s="26"/>
    </row>
    <row r="555" spans="1:24">
      <c r="A555" s="2">
        <f t="shared" si="74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73"/>
        <v>-1621765.01</v>
      </c>
      <c r="T555" s="5"/>
      <c r="U555" s="6"/>
      <c r="V555" s="6"/>
      <c r="W555" s="6">
        <f t="shared" si="78"/>
        <v>-1621765.01</v>
      </c>
      <c r="X555" s="26"/>
    </row>
    <row r="556" spans="1:24">
      <c r="A556" s="2">
        <f t="shared" si="74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73"/>
        <v>-49348.01</v>
      </c>
      <c r="T556" s="5"/>
      <c r="U556" s="6"/>
      <c r="V556" s="6"/>
      <c r="W556" s="6">
        <f t="shared" si="78"/>
        <v>-49348.01</v>
      </c>
      <c r="X556" s="26"/>
    </row>
    <row r="557" spans="1:24">
      <c r="A557" s="2">
        <f t="shared" si="74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73"/>
        <v>-13404697.5</v>
      </c>
      <c r="T557" s="5"/>
      <c r="U557" s="6"/>
      <c r="V557" s="6"/>
      <c r="W557" s="6">
        <f t="shared" si="78"/>
        <v>-13404697.5</v>
      </c>
      <c r="X557" s="26"/>
    </row>
    <row r="558" spans="1:24">
      <c r="A558" s="2">
        <f t="shared" si="74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73"/>
        <v>385296.03</v>
      </c>
      <c r="T558" s="5"/>
      <c r="U558" s="6"/>
      <c r="V558" s="6"/>
      <c r="W558" s="6">
        <f t="shared" si="78"/>
        <v>385296.03</v>
      </c>
      <c r="X558" s="26"/>
    </row>
    <row r="559" spans="1:24">
      <c r="A559" s="2">
        <f t="shared" si="74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73"/>
        <v>0</v>
      </c>
      <c r="T559" s="5"/>
      <c r="U559" s="6"/>
      <c r="V559" s="6"/>
      <c r="W559" s="6">
        <f t="shared" si="78"/>
        <v>0</v>
      </c>
      <c r="X559" s="26"/>
    </row>
    <row r="560" spans="1:24">
      <c r="A560" s="2">
        <f t="shared" si="74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73"/>
        <v>-832382.59</v>
      </c>
      <c r="T560" s="5"/>
      <c r="U560" s="6"/>
      <c r="V560" s="6"/>
      <c r="W560" s="6">
        <f t="shared" si="78"/>
        <v>-832382.59</v>
      </c>
      <c r="X560" s="26"/>
    </row>
    <row r="561" spans="1:24">
      <c r="A561" s="2">
        <f t="shared" si="74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73"/>
        <v>-75060488.730000004</v>
      </c>
      <c r="T561" s="5"/>
      <c r="U561" s="6"/>
      <c r="V561" s="6"/>
      <c r="W561" s="6">
        <f t="shared" si="78"/>
        <v>-75060488.730000004</v>
      </c>
      <c r="X561" s="26"/>
    </row>
    <row r="562" spans="1:24">
      <c r="A562" s="2">
        <f t="shared" si="74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73"/>
        <v>261621.37</v>
      </c>
      <c r="T562" s="5"/>
      <c r="U562" s="6"/>
      <c r="V562" s="6"/>
      <c r="W562" s="6">
        <f t="shared" si="78"/>
        <v>261621.37</v>
      </c>
      <c r="X562" s="26"/>
    </row>
    <row r="563" spans="1:24">
      <c r="A563" s="2">
        <f t="shared" si="74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73"/>
        <v>-1111377.23</v>
      </c>
      <c r="T563" s="5"/>
      <c r="U563" s="6"/>
      <c r="V563" s="6"/>
      <c r="W563" s="6">
        <f t="shared" si="78"/>
        <v>-1111377.23</v>
      </c>
      <c r="X563" s="26"/>
    </row>
    <row r="564" spans="1:24">
      <c r="A564" s="2">
        <f t="shared" si="74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73"/>
        <v>-6019339.4900000002</v>
      </c>
      <c r="T564" s="5"/>
      <c r="U564" s="6"/>
      <c r="V564" s="6"/>
      <c r="W564" s="6">
        <f t="shared" si="78"/>
        <v>-6019339.4900000002</v>
      </c>
      <c r="X564" s="26"/>
    </row>
    <row r="565" spans="1:24">
      <c r="A565" s="2">
        <f t="shared" si="74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73"/>
        <v>128684.34</v>
      </c>
      <c r="T565" s="5"/>
      <c r="U565" s="6"/>
      <c r="V565" s="6"/>
      <c r="W565" s="6">
        <f t="shared" si="78"/>
        <v>128684.34</v>
      </c>
      <c r="X565" s="26"/>
    </row>
    <row r="566" spans="1:24">
      <c r="A566" s="2">
        <f t="shared" si="74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73"/>
        <v>-117831.61</v>
      </c>
      <c r="T566" s="5"/>
      <c r="U566" s="6"/>
      <c r="V566" s="6"/>
      <c r="W566" s="6">
        <f t="shared" si="78"/>
        <v>-117831.61</v>
      </c>
      <c r="X566" s="26"/>
    </row>
    <row r="567" spans="1:24">
      <c r="A567" s="2">
        <f t="shared" si="74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73"/>
        <v>-4334.79</v>
      </c>
      <c r="T567" s="5"/>
      <c r="U567" s="6"/>
      <c r="V567" s="6"/>
      <c r="W567" s="6">
        <f t="shared" si="78"/>
        <v>-4334.79</v>
      </c>
      <c r="X567" s="26"/>
    </row>
    <row r="568" spans="1:24">
      <c r="A568" s="2">
        <f t="shared" si="74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73"/>
        <v>-51751666.369999997</v>
      </c>
      <c r="T568" s="5"/>
      <c r="U568" s="6"/>
      <c r="V568" s="6"/>
      <c r="W568" s="6">
        <f t="shared" si="78"/>
        <v>-51751666.369999997</v>
      </c>
      <c r="X568" s="26"/>
    </row>
    <row r="569" spans="1:24">
      <c r="A569" s="2">
        <f t="shared" si="74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73"/>
        <v>745597.8</v>
      </c>
      <c r="T569" s="5"/>
      <c r="U569" s="6"/>
      <c r="V569" s="6"/>
      <c r="W569" s="6">
        <f t="shared" si="78"/>
        <v>745597.8</v>
      </c>
      <c r="X569" s="26"/>
    </row>
    <row r="570" spans="1:24">
      <c r="A570" s="2">
        <f t="shared" si="74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73"/>
        <v>-858617.73</v>
      </c>
      <c r="T570" s="5"/>
      <c r="U570" s="6"/>
      <c r="V570" s="6"/>
      <c r="W570" s="6">
        <f t="shared" si="78"/>
        <v>-858617.73</v>
      </c>
      <c r="X570" s="26"/>
    </row>
    <row r="571" spans="1:24">
      <c r="A571" s="2">
        <f t="shared" si="74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73"/>
        <v>-16989.91</v>
      </c>
      <c r="T571" s="5"/>
      <c r="U571" s="6"/>
      <c r="V571" s="6"/>
      <c r="W571" s="6">
        <f t="shared" si="78"/>
        <v>-16989.91</v>
      </c>
      <c r="X571" s="26"/>
    </row>
    <row r="572" spans="1:24">
      <c r="A572" s="2">
        <f t="shared" si="74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73"/>
        <v>-1470.49</v>
      </c>
      <c r="T572" s="5"/>
      <c r="U572" s="6"/>
      <c r="V572" s="6"/>
      <c r="W572" s="6">
        <f t="shared" si="78"/>
        <v>-1470.49</v>
      </c>
      <c r="X572" s="26"/>
    </row>
    <row r="573" spans="1:24">
      <c r="A573" s="2">
        <f t="shared" si="74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73"/>
        <v>-1928.32</v>
      </c>
      <c r="T573" s="5"/>
      <c r="U573" s="6"/>
      <c r="V573" s="6"/>
      <c r="W573" s="6">
        <f t="shared" si="78"/>
        <v>-1928.32</v>
      </c>
      <c r="X573" s="26"/>
    </row>
    <row r="574" spans="1:24">
      <c r="A574" s="2">
        <f t="shared" si="74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73"/>
        <v>-23.68</v>
      </c>
      <c r="T574" s="5"/>
      <c r="U574" s="6"/>
      <c r="V574" s="6"/>
      <c r="W574" s="6">
        <f t="shared" si="78"/>
        <v>-23.68</v>
      </c>
      <c r="X574" s="26"/>
    </row>
    <row r="575" spans="1:24">
      <c r="A575" s="2">
        <f t="shared" si="74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73"/>
        <v>0</v>
      </c>
      <c r="T575" s="5"/>
      <c r="U575" s="6"/>
      <c r="V575" s="6"/>
      <c r="W575" s="6">
        <f t="shared" si="78"/>
        <v>0</v>
      </c>
      <c r="X575" s="26"/>
    </row>
    <row r="576" spans="1:24">
      <c r="A576" s="2">
        <f t="shared" si="74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73"/>
        <v>-743755.35</v>
      </c>
      <c r="T576" s="5"/>
      <c r="U576" s="6"/>
      <c r="V576" s="6"/>
      <c r="W576" s="6">
        <f t="shared" si="78"/>
        <v>-743755.35</v>
      </c>
      <c r="X576" s="26"/>
    </row>
    <row r="577" spans="1:24">
      <c r="A577" s="2">
        <f t="shared" si="74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73"/>
        <v>-30355.94</v>
      </c>
      <c r="T577" s="5"/>
      <c r="U577" s="6"/>
      <c r="V577" s="6"/>
      <c r="W577" s="6">
        <f t="shared" si="78"/>
        <v>-30355.94</v>
      </c>
      <c r="X577" s="26"/>
    </row>
    <row r="578" spans="1:24">
      <c r="A578" s="2">
        <f t="shared" si="74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73"/>
        <v>-18210.16</v>
      </c>
      <c r="T578" s="5"/>
      <c r="U578" s="6"/>
      <c r="V578" s="6"/>
      <c r="W578" s="6">
        <f t="shared" si="78"/>
        <v>-18210.16</v>
      </c>
      <c r="X578" s="26"/>
    </row>
    <row r="579" spans="1:24">
      <c r="A579" s="2">
        <f t="shared" si="74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73"/>
        <v>4059013.42</v>
      </c>
      <c r="T579" s="5"/>
      <c r="U579" s="6"/>
      <c r="V579" s="6"/>
      <c r="W579" s="6">
        <f t="shared" si="78"/>
        <v>4059013.42</v>
      </c>
      <c r="X579" s="26"/>
    </row>
    <row r="580" spans="1:24">
      <c r="A580" s="2">
        <f t="shared" si="74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73"/>
        <v>2164132.11</v>
      </c>
      <c r="T580" s="5"/>
      <c r="U580" s="6"/>
      <c r="V580" s="6"/>
      <c r="W580" s="6">
        <f t="shared" si="78"/>
        <v>2164132.11</v>
      </c>
      <c r="X580" s="26"/>
    </row>
    <row r="581" spans="1:24">
      <c r="A581" s="2">
        <f t="shared" si="74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73"/>
        <v>138969.51</v>
      </c>
      <c r="T581" s="5"/>
      <c r="U581" s="6"/>
      <c r="V581" s="6"/>
      <c r="W581" s="6">
        <f t="shared" si="78"/>
        <v>138969.51</v>
      </c>
      <c r="X581" s="26"/>
    </row>
    <row r="582" spans="1:24">
      <c r="A582" s="2">
        <f t="shared" si="74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73"/>
        <v>11351906.970000001</v>
      </c>
      <c r="T582" s="5"/>
      <c r="U582" s="6"/>
      <c r="V582" s="6"/>
      <c r="W582" s="6">
        <f t="shared" si="78"/>
        <v>11351906.970000001</v>
      </c>
      <c r="X582" s="26"/>
    </row>
    <row r="583" spans="1:24">
      <c r="A583" s="2">
        <f t="shared" si="74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73"/>
        <v>7160396.6399999997</v>
      </c>
      <c r="T583" s="5"/>
      <c r="U583" s="6"/>
      <c r="V583" s="6"/>
      <c r="W583" s="6">
        <f t="shared" si="78"/>
        <v>7160396.6399999997</v>
      </c>
      <c r="X583" s="26"/>
    </row>
    <row r="584" spans="1:24">
      <c r="A584" s="2">
        <f t="shared" si="74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73"/>
        <v>179.57</v>
      </c>
      <c r="T584" s="5"/>
      <c r="U584" s="6"/>
      <c r="V584" s="6"/>
      <c r="W584" s="6">
        <f t="shared" si="78"/>
        <v>179.57</v>
      </c>
      <c r="X584" s="26"/>
    </row>
    <row r="585" spans="1:24">
      <c r="A585" s="2">
        <f t="shared" si="74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73"/>
        <v>78587.59</v>
      </c>
      <c r="T585" s="5"/>
      <c r="U585" s="6"/>
      <c r="V585" s="6"/>
      <c r="W585" s="6">
        <f t="shared" si="78"/>
        <v>78587.59</v>
      </c>
      <c r="X585" s="26"/>
    </row>
    <row r="586" spans="1:24">
      <c r="A586" s="2">
        <f t="shared" si="74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73"/>
        <v>-89749.09</v>
      </c>
      <c r="T586" s="5"/>
      <c r="U586" s="6"/>
      <c r="V586" s="6"/>
      <c r="W586" s="6">
        <f t="shared" si="78"/>
        <v>-89749.09</v>
      </c>
      <c r="X586" s="26"/>
    </row>
    <row r="587" spans="1:24">
      <c r="A587" s="2">
        <f t="shared" si="74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73"/>
        <v>0</v>
      </c>
      <c r="T587" s="5"/>
      <c r="U587" s="6"/>
      <c r="V587" s="6"/>
      <c r="W587" s="6">
        <f t="shared" si="78"/>
        <v>0</v>
      </c>
      <c r="X587" s="26"/>
    </row>
    <row r="588" spans="1:24">
      <c r="A588" s="2">
        <f t="shared" si="74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73"/>
        <v>-13181.58</v>
      </c>
      <c r="T588" s="5"/>
      <c r="U588" s="6"/>
      <c r="V588" s="6"/>
      <c r="W588" s="6">
        <f t="shared" si="78"/>
        <v>-13181.58</v>
      </c>
      <c r="X588" s="26"/>
    </row>
    <row r="589" spans="1:24">
      <c r="A589" s="2">
        <f t="shared" si="74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73"/>
        <v>-329.89</v>
      </c>
      <c r="T589" s="5"/>
      <c r="U589" s="6"/>
      <c r="V589" s="6"/>
      <c r="W589" s="6">
        <f t="shared" si="78"/>
        <v>-329.89</v>
      </c>
      <c r="X589" s="26"/>
    </row>
    <row r="590" spans="1:24">
      <c r="A590" s="2">
        <f t="shared" si="74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73"/>
        <v>-393966.74</v>
      </c>
      <c r="T590" s="5"/>
      <c r="U590" s="6"/>
      <c r="V590" s="6"/>
      <c r="W590" s="6">
        <f t="shared" si="78"/>
        <v>-393966.74</v>
      </c>
      <c r="X590" s="26"/>
    </row>
    <row r="591" spans="1:24">
      <c r="A591" s="2">
        <f t="shared" si="74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73"/>
        <v>-7718.97</v>
      </c>
      <c r="T591" s="5"/>
      <c r="U591" s="6"/>
      <c r="V591" s="6"/>
      <c r="W591" s="6">
        <f t="shared" si="78"/>
        <v>-7718.97</v>
      </c>
      <c r="X591" s="26"/>
    </row>
    <row r="592" spans="1:24">
      <c r="A592" s="2">
        <f t="shared" si="74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ref="S592:S634" si="79">+L592</f>
        <v>0</v>
      </c>
      <c r="T592" s="5"/>
      <c r="U592" s="6"/>
      <c r="V592" s="6"/>
      <c r="W592" s="6">
        <f t="shared" si="78"/>
        <v>0</v>
      </c>
      <c r="X592" s="26"/>
    </row>
    <row r="593" spans="1:24">
      <c r="A593" s="2">
        <f t="shared" ref="A593:A642" si="80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79"/>
        <v>-1354781.87</v>
      </c>
      <c r="T593" s="5"/>
      <c r="U593" s="6"/>
      <c r="V593" s="6"/>
      <c r="W593" s="6">
        <f t="shared" si="78"/>
        <v>-1354781.87</v>
      </c>
      <c r="X593" s="26"/>
    </row>
    <row r="594" spans="1:24">
      <c r="A594" s="2">
        <f t="shared" si="80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79"/>
        <v>-680236.43</v>
      </c>
      <c r="T594" s="5"/>
      <c r="U594" s="6"/>
      <c r="V594" s="6"/>
      <c r="W594" s="6">
        <f t="shared" si="78"/>
        <v>-680236.43</v>
      </c>
      <c r="X594" s="26"/>
    </row>
    <row r="595" spans="1:24">
      <c r="A595" s="2">
        <f t="shared" si="80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79"/>
        <v>-7951643.6299999999</v>
      </c>
      <c r="T595" s="5"/>
      <c r="U595" s="6"/>
      <c r="V595" s="6"/>
      <c r="W595" s="6">
        <f t="shared" si="78"/>
        <v>-7951643.6299999999</v>
      </c>
      <c r="X595" s="26"/>
    </row>
    <row r="596" spans="1:24">
      <c r="A596" s="2">
        <f t="shared" si="80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79"/>
        <v>0</v>
      </c>
      <c r="T596" s="5"/>
      <c r="U596" s="6"/>
      <c r="V596" s="6"/>
      <c r="W596" s="6">
        <f t="shared" si="78"/>
        <v>0</v>
      </c>
      <c r="X596" s="26"/>
    </row>
    <row r="597" spans="1:24">
      <c r="A597" s="2">
        <f t="shared" si="80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79"/>
        <v>-3768389.48</v>
      </c>
      <c r="T597" s="5"/>
      <c r="U597" s="6"/>
      <c r="V597" s="6"/>
      <c r="W597" s="6">
        <f t="shared" si="78"/>
        <v>-3768389.48</v>
      </c>
      <c r="X597" s="26"/>
    </row>
    <row r="598" spans="1:24">
      <c r="A598" s="2">
        <f t="shared" si="80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79"/>
        <v>2075.5300000000002</v>
      </c>
      <c r="T598" s="5"/>
      <c r="U598" s="6"/>
      <c r="V598" s="6"/>
      <c r="W598" s="6">
        <f t="shared" si="78"/>
        <v>2075.5300000000002</v>
      </c>
      <c r="X598" s="26"/>
    </row>
    <row r="599" spans="1:24">
      <c r="A599" s="2">
        <f t="shared" si="80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79"/>
        <v>23420.46</v>
      </c>
      <c r="T599" s="5"/>
      <c r="U599" s="6"/>
      <c r="V599" s="6"/>
      <c r="W599" s="6">
        <f t="shared" si="78"/>
        <v>23420.46</v>
      </c>
      <c r="X599" s="26"/>
    </row>
    <row r="600" spans="1:24">
      <c r="A600" s="2">
        <f t="shared" si="80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79"/>
        <v>182304.12</v>
      </c>
      <c r="T600" s="5"/>
      <c r="U600" s="6"/>
      <c r="V600" s="6"/>
      <c r="W600" s="6">
        <f t="shared" si="78"/>
        <v>182304.12</v>
      </c>
      <c r="X600" s="26"/>
    </row>
    <row r="601" spans="1:24">
      <c r="A601" s="2">
        <f t="shared" si="80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79"/>
        <v>133332.07</v>
      </c>
      <c r="T601" s="5"/>
      <c r="U601" s="6"/>
      <c r="V601" s="6"/>
      <c r="W601" s="6">
        <f t="shared" si="78"/>
        <v>133332.07</v>
      </c>
      <c r="X601" s="26"/>
    </row>
    <row r="602" spans="1:24">
      <c r="A602" s="2">
        <f t="shared" si="80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79"/>
        <v>0</v>
      </c>
      <c r="T602" s="5"/>
      <c r="U602" s="6"/>
      <c r="V602" s="6"/>
      <c r="W602" s="6">
        <f t="shared" si="78"/>
        <v>0</v>
      </c>
      <c r="X602" s="26"/>
    </row>
    <row r="603" spans="1:24">
      <c r="A603" s="2">
        <f t="shared" si="80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79"/>
        <v>-5000</v>
      </c>
      <c r="T603" s="5"/>
      <c r="U603" s="6"/>
      <c r="V603" s="6"/>
      <c r="W603" s="6">
        <f t="shared" si="78"/>
        <v>-5000</v>
      </c>
      <c r="X603" s="26"/>
    </row>
    <row r="604" spans="1:24">
      <c r="A604" s="2">
        <f t="shared" si="80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79"/>
        <v>-100</v>
      </c>
      <c r="T604" s="5"/>
      <c r="U604" s="6"/>
      <c r="V604" s="6"/>
      <c r="W604" s="6">
        <f t="shared" si="78"/>
        <v>-100</v>
      </c>
      <c r="X604" s="26"/>
    </row>
    <row r="605" spans="1:24">
      <c r="A605" s="2">
        <f t="shared" si="80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79"/>
        <v>-57156</v>
      </c>
      <c r="T605" s="5"/>
      <c r="U605" s="6"/>
      <c r="V605" s="6"/>
      <c r="W605" s="6">
        <f t="shared" si="78"/>
        <v>-57156</v>
      </c>
      <c r="X605" s="26"/>
    </row>
    <row r="606" spans="1:24">
      <c r="A606" s="2">
        <f t="shared" si="80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79"/>
        <v>-16411.45</v>
      </c>
      <c r="T606" s="5"/>
      <c r="U606" s="6"/>
      <c r="V606" s="6"/>
      <c r="W606" s="6">
        <f t="shared" si="78"/>
        <v>-16411.45</v>
      </c>
      <c r="X606" s="26"/>
    </row>
    <row r="607" spans="1:24">
      <c r="A607" s="2">
        <f t="shared" si="80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79"/>
        <v>0</v>
      </c>
      <c r="T607" s="5"/>
      <c r="U607" s="6"/>
      <c r="V607" s="6"/>
      <c r="W607" s="6">
        <f t="shared" si="78"/>
        <v>0</v>
      </c>
      <c r="X607" s="26"/>
    </row>
    <row r="608" spans="1:24">
      <c r="A608" s="2">
        <f t="shared" si="80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79"/>
        <v>0</v>
      </c>
      <c r="T608" s="5"/>
      <c r="U608" s="6"/>
      <c r="V608" s="6"/>
      <c r="W608" s="6">
        <f t="shared" si="78"/>
        <v>0</v>
      </c>
      <c r="X608" s="26"/>
    </row>
    <row r="609" spans="1:24">
      <c r="A609" s="2">
        <f t="shared" si="80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79"/>
        <v>-313.89999999999998</v>
      </c>
      <c r="T609" s="5"/>
      <c r="U609" s="6"/>
      <c r="V609" s="6"/>
      <c r="W609" s="6">
        <f t="shared" si="78"/>
        <v>-313.89999999999998</v>
      </c>
      <c r="X609" s="26"/>
    </row>
    <row r="610" spans="1:24">
      <c r="A610" s="2">
        <f t="shared" si="80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79"/>
        <v>-19902.990000000002</v>
      </c>
      <c r="T610" s="5"/>
      <c r="U610" s="6"/>
      <c r="V610" s="6"/>
      <c r="W610" s="6">
        <f t="shared" si="78"/>
        <v>-19902.990000000002</v>
      </c>
      <c r="X610" s="26"/>
    </row>
    <row r="611" spans="1:24">
      <c r="A611" s="2">
        <f t="shared" si="80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79"/>
        <v>-2015.63</v>
      </c>
      <c r="T611" s="5"/>
      <c r="U611" s="6"/>
      <c r="V611" s="6"/>
      <c r="W611" s="6">
        <f t="shared" si="78"/>
        <v>-2015.63</v>
      </c>
      <c r="X611" s="26"/>
    </row>
    <row r="612" spans="1:24">
      <c r="A612" s="2">
        <f t="shared" si="80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79"/>
        <v>-983.53</v>
      </c>
      <c r="T612" s="5"/>
      <c r="U612" s="6"/>
      <c r="V612" s="6"/>
      <c r="W612" s="6">
        <f t="shared" si="78"/>
        <v>-983.53</v>
      </c>
      <c r="X612" s="26"/>
    </row>
    <row r="613" spans="1:24">
      <c r="A613" s="2">
        <f t="shared" si="80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79"/>
        <v>-1743.48</v>
      </c>
      <c r="T613" s="5"/>
      <c r="U613" s="6"/>
      <c r="V613" s="6"/>
      <c r="W613" s="6">
        <f t="shared" si="78"/>
        <v>-1743.48</v>
      </c>
      <c r="X613" s="26"/>
    </row>
    <row r="614" spans="1:24">
      <c r="A614" s="2">
        <f t="shared" si="80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79"/>
        <v>-7484.76</v>
      </c>
      <c r="T614" s="5"/>
      <c r="U614" s="6"/>
      <c r="V614" s="6"/>
      <c r="W614" s="6">
        <f t="shared" si="78"/>
        <v>-7484.76</v>
      </c>
      <c r="X614" s="26"/>
    </row>
    <row r="615" spans="1:24">
      <c r="A615" s="2">
        <f t="shared" si="80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79"/>
        <v>2562445.35</v>
      </c>
      <c r="T615" s="5"/>
      <c r="U615" s="6"/>
      <c r="V615" s="6"/>
      <c r="W615" s="6">
        <f t="shared" si="78"/>
        <v>2562445.35</v>
      </c>
      <c r="X615" s="26"/>
    </row>
    <row r="616" spans="1:24">
      <c r="A616" s="2">
        <f t="shared" si="80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79"/>
        <v>0</v>
      </c>
      <c r="T616" s="5"/>
      <c r="U616" s="6"/>
      <c r="V616" s="6"/>
      <c r="W616" s="6">
        <f t="shared" si="78"/>
        <v>0</v>
      </c>
      <c r="X616" s="26"/>
    </row>
    <row r="617" spans="1:24">
      <c r="A617" s="2">
        <f t="shared" si="80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 t="shared" si="79"/>
        <v>876559.9</v>
      </c>
      <c r="T617" s="5"/>
      <c r="U617" s="6"/>
      <c r="V617" s="6"/>
      <c r="W617" s="6">
        <f t="shared" si="78"/>
        <v>876559.9</v>
      </c>
      <c r="X617" s="26"/>
    </row>
    <row r="618" spans="1:24">
      <c r="A618" s="2">
        <f t="shared" si="80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79"/>
        <v>0</v>
      </c>
      <c r="T618" s="5"/>
      <c r="U618" s="6"/>
      <c r="V618" s="6"/>
      <c r="W618" s="6">
        <f t="shared" si="78"/>
        <v>0</v>
      </c>
      <c r="X618" s="26"/>
    </row>
    <row r="619" spans="1:24">
      <c r="A619" s="2">
        <f t="shared" si="80"/>
        <v>605</v>
      </c>
      <c r="B619" s="2"/>
      <c r="C619" s="2"/>
      <c r="D619" s="2"/>
      <c r="E619" s="50" t="s">
        <v>913</v>
      </c>
      <c r="F619" s="28">
        <f t="shared" ref="F619:R619" si="81">SUM(F553:F618)</f>
        <v>-290448859.52999997</v>
      </c>
      <c r="G619" s="28">
        <f t="shared" si="81"/>
        <v>-42074780.050000034</v>
      </c>
      <c r="H619" s="28">
        <f t="shared" si="81"/>
        <v>-80353456.210000008</v>
      </c>
      <c r="I619" s="28">
        <f t="shared" si="81"/>
        <v>-112606187.80999996</v>
      </c>
      <c r="J619" s="28">
        <f t="shared" si="81"/>
        <v>-135250451.52999994</v>
      </c>
      <c r="K619" s="28">
        <f t="shared" si="81"/>
        <v>-148556889.53</v>
      </c>
      <c r="L619" s="28">
        <f t="shared" si="81"/>
        <v>-159303829.76999998</v>
      </c>
      <c r="M619" s="28">
        <f t="shared" si="81"/>
        <v>-170174304.17999995</v>
      </c>
      <c r="N619" s="28">
        <f t="shared" si="81"/>
        <v>-179340578.68999997</v>
      </c>
      <c r="O619" s="28">
        <f t="shared" si="81"/>
        <v>-192465442.19000015</v>
      </c>
      <c r="P619" s="28">
        <f t="shared" si="81"/>
        <v>-214219930.35000005</v>
      </c>
      <c r="Q619" s="28">
        <f t="shared" si="81"/>
        <v>-246305877.76999995</v>
      </c>
      <c r="R619" s="28">
        <f t="shared" si="81"/>
        <v>-286825672.86999995</v>
      </c>
      <c r="S619" s="25">
        <f t="shared" si="79"/>
        <v>-159303829.76999998</v>
      </c>
      <c r="T619" s="5"/>
      <c r="U619" s="6"/>
      <c r="V619" s="6"/>
      <c r="W619" s="6"/>
      <c r="X619" s="26"/>
    </row>
    <row r="620" spans="1:24">
      <c r="A620" s="2">
        <f t="shared" si="80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25">
        <f t="shared" si="79"/>
        <v>0</v>
      </c>
      <c r="T620" s="5"/>
      <c r="U620" s="6"/>
      <c r="V620" s="6"/>
      <c r="W620" s="6"/>
      <c r="X620" s="26"/>
    </row>
    <row r="621" spans="1:24">
      <c r="A621" s="2">
        <f t="shared" si="80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si="79"/>
        <v>-1799.07</v>
      </c>
      <c r="T621" s="5"/>
      <c r="U621" s="6"/>
      <c r="V621" s="6"/>
      <c r="W621" s="6">
        <f>+S621</f>
        <v>-1799.07</v>
      </c>
      <c r="X621" s="26"/>
    </row>
    <row r="622" spans="1:24">
      <c r="A622" s="2">
        <f t="shared" si="80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79"/>
        <v>0</v>
      </c>
      <c r="T622" s="5"/>
      <c r="U622" s="6"/>
      <c r="V622" s="6"/>
      <c r="W622" s="6">
        <f>+S622</f>
        <v>0</v>
      </c>
      <c r="X622" s="26"/>
    </row>
    <row r="623" spans="1:24">
      <c r="A623" s="2">
        <f t="shared" si="80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79"/>
        <v>-7242.99</v>
      </c>
      <c r="T623" s="5"/>
      <c r="U623" s="6"/>
      <c r="V623" s="6"/>
      <c r="W623" s="6">
        <f t="shared" ref="W623:W631" si="82">+S623</f>
        <v>-7242.99</v>
      </c>
      <c r="X623" s="26"/>
    </row>
    <row r="624" spans="1:24">
      <c r="A624" s="2">
        <f t="shared" si="80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79"/>
        <v>0</v>
      </c>
      <c r="T624" s="5"/>
      <c r="U624" s="6"/>
      <c r="V624" s="6"/>
      <c r="W624" s="6">
        <f t="shared" si="82"/>
        <v>0</v>
      </c>
      <c r="X624" s="26"/>
    </row>
    <row r="625" spans="1:24">
      <c r="A625" s="2">
        <f t="shared" si="80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79"/>
        <v>-50016.99</v>
      </c>
      <c r="T625" s="5"/>
      <c r="U625" s="6"/>
      <c r="V625" s="6"/>
      <c r="W625" s="6">
        <f t="shared" si="82"/>
        <v>-50016.99</v>
      </c>
      <c r="X625" s="26"/>
    </row>
    <row r="626" spans="1:24">
      <c r="A626" s="2">
        <f t="shared" si="80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79"/>
        <v>-112283.41</v>
      </c>
      <c r="T626" s="5"/>
      <c r="U626" s="6"/>
      <c r="V626" s="6"/>
      <c r="W626" s="6">
        <f t="shared" si="82"/>
        <v>-112283.41</v>
      </c>
      <c r="X626" s="26"/>
    </row>
    <row r="627" spans="1:24">
      <c r="A627" s="2">
        <f t="shared" si="80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79"/>
        <v>-180.07</v>
      </c>
      <c r="T627" s="5"/>
      <c r="U627" s="6"/>
      <c r="V627" s="6"/>
      <c r="W627" s="6">
        <f t="shared" si="82"/>
        <v>-180.07</v>
      </c>
      <c r="X627" s="26"/>
    </row>
    <row r="628" spans="1:24">
      <c r="A628" s="2">
        <f t="shared" si="80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79"/>
        <v>-20631.43</v>
      </c>
      <c r="T628" s="5"/>
      <c r="U628" s="6"/>
      <c r="V628" s="6"/>
      <c r="W628" s="6">
        <f t="shared" si="82"/>
        <v>-20631.43</v>
      </c>
      <c r="X628" s="26"/>
    </row>
    <row r="629" spans="1:24">
      <c r="A629" s="2">
        <f t="shared" si="80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79"/>
        <v>-48440.25</v>
      </c>
      <c r="T629" s="5"/>
      <c r="U629" s="6"/>
      <c r="V629" s="6"/>
      <c r="W629" s="6">
        <f t="shared" si="82"/>
        <v>-48440.25</v>
      </c>
      <c r="X629" s="26"/>
    </row>
    <row r="630" spans="1:24">
      <c r="A630" s="2">
        <f t="shared" si="80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79"/>
        <v>-102944.73</v>
      </c>
      <c r="T630" s="5"/>
      <c r="U630" s="6"/>
      <c r="V630" s="6"/>
      <c r="W630" s="6">
        <f t="shared" si="82"/>
        <v>-102944.73</v>
      </c>
      <c r="X630" s="26"/>
    </row>
    <row r="631" spans="1:24">
      <c r="A631" s="2">
        <f t="shared" si="80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79"/>
        <v>-5366.65</v>
      </c>
      <c r="T631" s="5"/>
      <c r="U631" s="6"/>
      <c r="V631" s="6"/>
      <c r="W631" s="6">
        <f t="shared" si="82"/>
        <v>-5366.65</v>
      </c>
      <c r="X631" s="26"/>
    </row>
    <row r="632" spans="1:24">
      <c r="A632" s="2">
        <f t="shared" si="80"/>
        <v>618</v>
      </c>
      <c r="B632" s="2"/>
      <c r="C632" s="2"/>
      <c r="D632" s="2"/>
      <c r="E632" s="50" t="s">
        <v>932</v>
      </c>
      <c r="F632" s="28">
        <f t="shared" ref="F632:R632" si="83">SUM(F621:F631)</f>
        <v>-1039860.6799999999</v>
      </c>
      <c r="G632" s="28">
        <f t="shared" si="83"/>
        <v>-85052.239999999991</v>
      </c>
      <c r="H632" s="28">
        <f t="shared" si="83"/>
        <v>-156272.76</v>
      </c>
      <c r="I632" s="28">
        <f t="shared" si="83"/>
        <v>-226920.5</v>
      </c>
      <c r="J632" s="28">
        <f t="shared" si="83"/>
        <v>-279224.61</v>
      </c>
      <c r="K632" s="28">
        <f t="shared" si="83"/>
        <v>-309408.52</v>
      </c>
      <c r="L632" s="28">
        <f t="shared" si="83"/>
        <v>-348905.59</v>
      </c>
      <c r="M632" s="28">
        <f t="shared" si="83"/>
        <v>-394317.06</v>
      </c>
      <c r="N632" s="28">
        <f t="shared" si="83"/>
        <v>-493635.16</v>
      </c>
      <c r="O632" s="28">
        <f t="shared" si="83"/>
        <v>-558700.79</v>
      </c>
      <c r="P632" s="28">
        <f t="shared" si="83"/>
        <v>-643635.67000000004</v>
      </c>
      <c r="Q632" s="28">
        <f t="shared" si="83"/>
        <v>-742428.25999999989</v>
      </c>
      <c r="R632" s="28">
        <f t="shared" si="83"/>
        <v>-886903.1399999999</v>
      </c>
      <c r="S632" s="25">
        <f t="shared" si="79"/>
        <v>-348905.59</v>
      </c>
      <c r="T632" s="5"/>
      <c r="U632" s="6"/>
      <c r="V632" s="6"/>
      <c r="W632" s="6"/>
      <c r="X632" s="26"/>
    </row>
    <row r="633" spans="1:24">
      <c r="A633" s="2">
        <f t="shared" si="80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25">
        <f t="shared" si="79"/>
        <v>0</v>
      </c>
      <c r="T633" s="5"/>
      <c r="U633" s="6"/>
      <c r="V633" s="6"/>
      <c r="W633" s="6"/>
      <c r="X633" s="26"/>
    </row>
    <row r="634" spans="1:24" ht="15.75" thickBot="1">
      <c r="A634" s="2">
        <f t="shared" si="80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R634" si="84">+G632+G619+G551+G528+G494+G416+G381+G366</f>
        <v>-755596030.13999999</v>
      </c>
      <c r="H634" s="106">
        <f t="shared" si="84"/>
        <v>-785949713.57000017</v>
      </c>
      <c r="I634" s="106">
        <f t="shared" si="84"/>
        <v>-809849531.25999999</v>
      </c>
      <c r="J634" s="106">
        <f t="shared" si="84"/>
        <v>-821119251.98000002</v>
      </c>
      <c r="K634" s="106">
        <f t="shared" si="84"/>
        <v>-834114722.8900001</v>
      </c>
      <c r="L634" s="106">
        <f t="shared" si="84"/>
        <v>-850558705.20000005</v>
      </c>
      <c r="M634" s="106">
        <f t="shared" si="84"/>
        <v>-868721350.27999997</v>
      </c>
      <c r="N634" s="106">
        <f t="shared" si="84"/>
        <v>-891100472.71000004</v>
      </c>
      <c r="O634" s="106">
        <f t="shared" si="84"/>
        <v>-918592888.9400003</v>
      </c>
      <c r="P634" s="106">
        <f t="shared" si="84"/>
        <v>-955424093.46000004</v>
      </c>
      <c r="Q634" s="106">
        <f t="shared" si="84"/>
        <v>-1022043333.5400002</v>
      </c>
      <c r="R634" s="106">
        <f t="shared" si="84"/>
        <v>-1117173255.4099998</v>
      </c>
      <c r="S634" s="25">
        <f t="shared" si="79"/>
        <v>-850558705.20000005</v>
      </c>
      <c r="T634" s="126"/>
      <c r="U634" s="127"/>
      <c r="V634" s="127"/>
      <c r="W634" s="127"/>
      <c r="X634" s="128"/>
    </row>
    <row r="635" spans="1:24" ht="15.75" thickTop="1">
      <c r="A635" s="2">
        <f t="shared" si="80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80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80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85">SUM(U15:U632)</f>
        <v>123171095.76999997</v>
      </c>
      <c r="V637" s="127">
        <f t="shared" si="85"/>
        <v>-109396784.14000002</v>
      </c>
      <c r="W637" s="127">
        <f t="shared" si="85"/>
        <v>-446824795.05000037</v>
      </c>
      <c r="X637" s="127">
        <f t="shared" si="85"/>
        <v>433050483.42000002</v>
      </c>
    </row>
    <row r="638" spans="1:24">
      <c r="A638" s="2">
        <f t="shared" si="80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13774311.629999951</v>
      </c>
      <c r="W638" s="132" t="s">
        <v>937</v>
      </c>
      <c r="X638" s="133">
        <f>-W637-X637</f>
        <v>13774311.630000353</v>
      </c>
    </row>
    <row r="639" spans="1:24">
      <c r="A639" s="2">
        <f t="shared" si="80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4.0233135223388672E-7</v>
      </c>
    </row>
    <row r="640" spans="1:24">
      <c r="A640" s="2">
        <f t="shared" si="80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80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80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642"/>
  <sheetViews>
    <sheetView view="pageBreakPreview" zoomScale="60" zoomScaleNormal="100" workbookViewId="0">
      <selection activeCell="Y4" sqref="Y4:AF5"/>
    </sheetView>
  </sheetViews>
  <sheetFormatPr defaultRowHeight="15"/>
  <cols>
    <col min="1" max="1" width="3.85546875" customWidth="1"/>
    <col min="5" max="5" width="33.28515625" customWidth="1"/>
    <col min="6" max="6" width="17.28515625" bestFit="1" customWidth="1"/>
    <col min="7" max="16" width="16.5703125" bestFit="1" customWidth="1"/>
    <col min="17" max="19" width="17.28515625" bestFit="1" customWidth="1"/>
    <col min="21" max="21" width="12.28515625" bestFit="1" customWidth="1"/>
    <col min="22" max="24" width="12.85546875" bestFit="1" customWidth="1"/>
  </cols>
  <sheetData>
    <row r="1" spans="1:24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1090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1078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A4" s="1"/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5"/>
      <c r="U8" s="6"/>
      <c r="V8" s="6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1037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+K15</f>
        <v>969168227.27999997</v>
      </c>
      <c r="T15" s="5"/>
      <c r="U15" s="6"/>
      <c r="V15" s="6"/>
      <c r="W15" s="6"/>
      <c r="X15" s="26">
        <f>+S15</f>
        <v>969168227.27999997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 t="shared" ref="S16:S79" si="0">+K16</f>
        <v>46504919.969999999</v>
      </c>
      <c r="T16" s="5"/>
      <c r="U16" s="6"/>
      <c r="V16" s="6"/>
      <c r="W16" s="6"/>
      <c r="X16" s="26">
        <f>+S16</f>
        <v>46504919.969999999</v>
      </c>
    </row>
    <row r="17" spans="1:24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 t="shared" si="0"/>
        <v>12665643.82</v>
      </c>
      <c r="T17" s="5"/>
      <c r="U17" s="6"/>
      <c r="V17" s="6"/>
      <c r="W17" s="6"/>
      <c r="X17" s="26">
        <f>+S17</f>
        <v>12665643.82</v>
      </c>
    </row>
    <row r="18" spans="1:24">
      <c r="A18" s="2">
        <f t="shared" si="1"/>
        <v>4</v>
      </c>
      <c r="B18" s="2"/>
      <c r="C18" s="2"/>
      <c r="D18" s="2"/>
      <c r="E18" s="23" t="s">
        <v>76</v>
      </c>
      <c r="F18" s="28">
        <f t="shared" ref="F18:R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5">
        <f t="shared" si="0"/>
        <v>1028338791.0700001</v>
      </c>
      <c r="T18" s="5"/>
      <c r="U18" s="6"/>
      <c r="V18" s="6"/>
      <c r="W18" s="6"/>
      <c r="X18" s="26"/>
    </row>
    <row r="19" spans="1:24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25">
        <f t="shared" si="0"/>
        <v>0</v>
      </c>
      <c r="T19" s="5"/>
      <c r="U19" s="6"/>
      <c r="V19" s="6"/>
      <c r="W19" s="6"/>
      <c r="X19" s="26"/>
    </row>
    <row r="20" spans="1:24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 t="shared" si="0"/>
        <v>2595455.38</v>
      </c>
      <c r="T20" s="5"/>
      <c r="U20" s="6"/>
      <c r="V20" s="6"/>
      <c r="W20" s="6"/>
      <c r="X20" s="26">
        <f>+S20</f>
        <v>2595455.38</v>
      </c>
    </row>
    <row r="21" spans="1:24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 t="shared" si="0"/>
        <v>-332293772.66000003</v>
      </c>
      <c r="T21" s="5"/>
      <c r="U21" s="6"/>
      <c r="V21" s="6"/>
      <c r="W21" s="6"/>
      <c r="X21" s="26"/>
    </row>
    <row r="22" spans="1:24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 t="shared" si="0"/>
        <v>-15264783.689999999</v>
      </c>
      <c r="T22" s="5"/>
      <c r="U22" s="6"/>
      <c r="V22" s="6"/>
      <c r="W22" s="6"/>
      <c r="X22" s="26"/>
    </row>
    <row r="23" spans="1:24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 t="shared" si="0"/>
        <v>0</v>
      </c>
      <c r="T23" s="5"/>
      <c r="U23" s="6"/>
      <c r="V23" s="6"/>
      <c r="W23" s="6"/>
      <c r="X23" s="26"/>
    </row>
    <row r="24" spans="1:24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 t="shared" si="0"/>
        <v>-344963100.97000003</v>
      </c>
      <c r="T24" s="5"/>
      <c r="U24" s="6"/>
      <c r="V24" s="6"/>
      <c r="W24" s="6"/>
      <c r="X24" s="26"/>
    </row>
    <row r="25" spans="1:24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25">
        <f t="shared" si="0"/>
        <v>0</v>
      </c>
      <c r="T25" s="5"/>
      <c r="U25" s="6"/>
      <c r="V25" s="6"/>
      <c r="W25" s="6"/>
      <c r="X25" s="26"/>
    </row>
    <row r="26" spans="1:24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 t="shared" si="0"/>
        <v>-3452136.47</v>
      </c>
      <c r="T26" s="5"/>
      <c r="U26" s="6"/>
      <c r="V26" s="6"/>
      <c r="W26" s="6"/>
      <c r="X26" s="26"/>
    </row>
    <row r="27" spans="1:24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 t="shared" si="0"/>
        <v>-136015906.84999999</v>
      </c>
      <c r="T27" s="5"/>
      <c r="U27" s="6"/>
      <c r="V27" s="6"/>
      <c r="W27" s="6"/>
      <c r="X27" s="26"/>
    </row>
    <row r="28" spans="1:24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25">
        <f t="shared" si="0"/>
        <v>-139468043.31999999</v>
      </c>
      <c r="T28" s="5"/>
      <c r="U28" s="6"/>
      <c r="V28" s="6"/>
      <c r="W28" s="6"/>
      <c r="X28" s="26"/>
    </row>
    <row r="29" spans="1:24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25">
        <f t="shared" si="0"/>
        <v>0</v>
      </c>
      <c r="T29" s="5"/>
      <c r="U29" s="6"/>
      <c r="V29" s="6"/>
      <c r="W29" s="6"/>
      <c r="X29" s="26"/>
    </row>
    <row r="30" spans="1:24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25">
        <f t="shared" si="0"/>
        <v>-484431144.29000002</v>
      </c>
      <c r="T30" s="5"/>
      <c r="U30" s="6"/>
      <c r="V30" s="6"/>
      <c r="W30" s="6"/>
      <c r="X30" s="26">
        <f>+S30-S20</f>
        <v>-487026599.67000002</v>
      </c>
    </row>
    <row r="31" spans="1:24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25">
        <f t="shared" si="0"/>
        <v>0</v>
      </c>
      <c r="T31" s="5"/>
      <c r="U31" s="6"/>
      <c r="V31" s="6"/>
      <c r="W31" s="6"/>
      <c r="X31" s="26"/>
    </row>
    <row r="32" spans="1:24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R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0"/>
        <v>543907646.77999997</v>
      </c>
      <c r="T32" s="5"/>
      <c r="U32" s="6"/>
      <c r="V32" s="6"/>
      <c r="W32" s="6"/>
      <c r="X32" s="26"/>
    </row>
    <row r="33" spans="1:24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25">
        <f t="shared" si="0"/>
        <v>0</v>
      </c>
      <c r="T33" s="5"/>
      <c r="U33" s="6"/>
      <c r="V33" s="6"/>
      <c r="W33" s="6"/>
      <c r="X33" s="26"/>
    </row>
    <row r="34" spans="1:24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si="0"/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0"/>
        <v>0</v>
      </c>
      <c r="T35" s="5"/>
      <c r="U35" s="6"/>
      <c r="V35" s="6"/>
      <c r="W35" s="6"/>
      <c r="X35" s="26"/>
    </row>
    <row r="36" spans="1:24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0"/>
        <v>0</v>
      </c>
      <c r="T36" s="5"/>
      <c r="U36" s="6"/>
      <c r="V36" s="6"/>
      <c r="W36" s="6"/>
      <c r="X36" s="26"/>
    </row>
    <row r="37" spans="1:24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0"/>
        <v>1629103.54</v>
      </c>
      <c r="T37" s="5"/>
      <c r="U37" s="6"/>
      <c r="V37" s="6"/>
      <c r="W37" s="6"/>
      <c r="X37" s="26">
        <f>+S37</f>
        <v>1629103.54</v>
      </c>
    </row>
    <row r="38" spans="1:24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0"/>
        <v>10595275.92</v>
      </c>
      <c r="T38" s="5"/>
      <c r="U38" s="6"/>
      <c r="V38" s="6"/>
      <c r="W38" s="6"/>
      <c r="X38" s="26">
        <f>+S38</f>
        <v>10595275.92</v>
      </c>
    </row>
    <row r="39" spans="1:24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0"/>
        <v>151047.26</v>
      </c>
      <c r="T39" s="5"/>
      <c r="U39" s="6"/>
      <c r="V39" s="6"/>
      <c r="W39" s="6"/>
      <c r="X39" s="26">
        <f>+S39</f>
        <v>151047.26</v>
      </c>
    </row>
    <row r="40" spans="1:24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0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0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1"/>
        <v>28</v>
      </c>
      <c r="B42" s="2"/>
      <c r="C42" s="2"/>
      <c r="D42" s="2"/>
      <c r="E42" s="50" t="s">
        <v>107</v>
      </c>
      <c r="F42" s="28">
        <f t="shared" ref="F42:R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5">
        <f t="shared" si="0"/>
        <v>12577456.9</v>
      </c>
      <c r="T42" s="5"/>
      <c r="U42" s="6"/>
      <c r="V42" s="6"/>
      <c r="W42" s="6"/>
      <c r="X42" s="26"/>
    </row>
    <row r="43" spans="1:24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25">
        <f t="shared" si="0"/>
        <v>0</v>
      </c>
      <c r="T43" s="5"/>
      <c r="U43" s="6"/>
      <c r="V43" s="6"/>
      <c r="W43" s="6"/>
      <c r="X43" s="26"/>
    </row>
    <row r="44" spans="1:24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si="0"/>
        <v>0</v>
      </c>
      <c r="T44" s="5"/>
      <c r="U44" s="6">
        <f t="shared" ref="U44:U56" si="8">+S44</f>
        <v>0</v>
      </c>
      <c r="V44" s="6"/>
      <c r="W44" s="6"/>
      <c r="X44" s="26"/>
    </row>
    <row r="45" spans="1:24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0"/>
        <v>731492.4</v>
      </c>
      <c r="T45" s="5"/>
      <c r="U45" s="6">
        <f t="shared" si="8"/>
        <v>731492.4</v>
      </c>
      <c r="V45" s="6"/>
      <c r="W45" s="6"/>
      <c r="X45" s="26"/>
    </row>
    <row r="46" spans="1:24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0"/>
        <v>-665615.02</v>
      </c>
      <c r="T46" s="5"/>
      <c r="U46" s="6">
        <f t="shared" si="8"/>
        <v>-665615.02</v>
      </c>
      <c r="V46" s="6"/>
      <c r="W46" s="6"/>
      <c r="X46" s="26"/>
    </row>
    <row r="47" spans="1:24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0"/>
        <v>-20337.62</v>
      </c>
      <c r="T47" s="5"/>
      <c r="U47" s="6">
        <f t="shared" si="8"/>
        <v>-20337.62</v>
      </c>
      <c r="V47" s="6"/>
      <c r="W47" s="6"/>
      <c r="X47" s="26"/>
    </row>
    <row r="48" spans="1:24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0"/>
        <v>510216.49</v>
      </c>
      <c r="T48" s="2"/>
      <c r="U48" s="4">
        <f>+S48</f>
        <v>510216.49</v>
      </c>
      <c r="V48" s="4"/>
      <c r="W48" s="4"/>
      <c r="X48" s="83">
        <f>+S48-U48</f>
        <v>0</v>
      </c>
    </row>
    <row r="49" spans="1:24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0"/>
        <v>0</v>
      </c>
      <c r="T49" s="2"/>
      <c r="U49" s="4">
        <f t="shared" si="8"/>
        <v>0</v>
      </c>
      <c r="V49" s="4"/>
      <c r="W49" s="4"/>
      <c r="X49" s="83"/>
    </row>
    <row r="50" spans="1:24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0"/>
        <v>600</v>
      </c>
      <c r="T50" s="5"/>
      <c r="U50" s="6">
        <f t="shared" si="8"/>
        <v>600</v>
      </c>
      <c r="V50" s="6"/>
      <c r="W50" s="6"/>
      <c r="X50" s="26"/>
    </row>
    <row r="51" spans="1:24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0"/>
        <v>300</v>
      </c>
      <c r="T51" s="5"/>
      <c r="U51" s="6">
        <f t="shared" si="8"/>
        <v>300</v>
      </c>
      <c r="V51" s="6"/>
      <c r="W51" s="6"/>
      <c r="X51" s="26"/>
    </row>
    <row r="52" spans="1:24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0"/>
        <v>0</v>
      </c>
      <c r="T52" s="5"/>
      <c r="U52" s="6">
        <f t="shared" si="8"/>
        <v>0</v>
      </c>
      <c r="V52" s="6"/>
      <c r="W52" s="6"/>
      <c r="X52" s="26"/>
    </row>
    <row r="53" spans="1:24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0"/>
        <v>0</v>
      </c>
      <c r="T53" s="5"/>
      <c r="U53" s="6">
        <f t="shared" si="8"/>
        <v>0</v>
      </c>
      <c r="V53" s="6"/>
      <c r="W53" s="6"/>
      <c r="X53" s="26"/>
    </row>
    <row r="54" spans="1:24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0"/>
        <v>250</v>
      </c>
      <c r="T54" s="5"/>
      <c r="U54" s="6">
        <f t="shared" si="8"/>
        <v>250</v>
      </c>
      <c r="V54" s="6"/>
      <c r="W54" s="6"/>
      <c r="X54" s="26"/>
    </row>
    <row r="55" spans="1:24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0"/>
        <v>0</v>
      </c>
      <c r="T55" s="5"/>
      <c r="U55" s="6">
        <f t="shared" si="8"/>
        <v>0</v>
      </c>
      <c r="V55" s="6"/>
      <c r="W55" s="6"/>
      <c r="X55" s="26"/>
    </row>
    <row r="56" spans="1:24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0"/>
        <v>0</v>
      </c>
      <c r="T56" s="5"/>
      <c r="U56" s="6">
        <f t="shared" si="8"/>
        <v>0</v>
      </c>
      <c r="V56" s="6"/>
      <c r="W56" s="6"/>
      <c r="X56" s="26"/>
    </row>
    <row r="57" spans="1:24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9">SUM(F44:F56)</f>
        <v>2728680.08</v>
      </c>
      <c r="G57" s="28">
        <f t="shared" si="9"/>
        <v>1916272.2800000003</v>
      </c>
      <c r="H57" s="28">
        <f t="shared" si="9"/>
        <v>1838476.31</v>
      </c>
      <c r="I57" s="28">
        <f t="shared" si="9"/>
        <v>2474237.5300000003</v>
      </c>
      <c r="J57" s="28">
        <f t="shared" si="9"/>
        <v>109985.74999999988</v>
      </c>
      <c r="K57" s="28">
        <f t="shared" si="9"/>
        <v>556906.25</v>
      </c>
      <c r="L57" s="28">
        <f t="shared" si="9"/>
        <v>1146327.8899999999</v>
      </c>
      <c r="M57" s="28">
        <f t="shared" si="9"/>
        <v>149273.04999999993</v>
      </c>
      <c r="N57" s="28">
        <f t="shared" si="9"/>
        <v>1150.0000000000582</v>
      </c>
      <c r="O57" s="28">
        <f t="shared" si="9"/>
        <v>1747039.38</v>
      </c>
      <c r="P57" s="28">
        <f t="shared" si="9"/>
        <v>-113888.37999999979</v>
      </c>
      <c r="Q57" s="28">
        <f t="shared" si="9"/>
        <v>1150.0000000002192</v>
      </c>
      <c r="R57" s="28">
        <f>SUM(R44:R56)</f>
        <v>3204308.9300000006</v>
      </c>
      <c r="S57" s="25">
        <f t="shared" si="0"/>
        <v>556906.25</v>
      </c>
      <c r="T57" s="5"/>
      <c r="U57" s="6"/>
      <c r="V57" s="6"/>
      <c r="W57" s="6"/>
      <c r="X57" s="26"/>
    </row>
    <row r="58" spans="1:24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25">
        <f t="shared" si="0"/>
        <v>0</v>
      </c>
      <c r="T58" s="5"/>
      <c r="U58" s="6"/>
      <c r="V58" s="6"/>
      <c r="W58" s="6"/>
      <c r="X58" s="26"/>
    </row>
    <row r="59" spans="1:24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 t="shared" si="0"/>
        <v>0</v>
      </c>
      <c r="T59" s="5"/>
      <c r="U59" s="6">
        <f>+S59</f>
        <v>0</v>
      </c>
      <c r="V59" s="6"/>
      <c r="W59" s="6"/>
      <c r="X59" s="26"/>
    </row>
    <row r="60" spans="1:24">
      <c r="A60" s="2">
        <f t="shared" si="1"/>
        <v>46</v>
      </c>
      <c r="B60" s="2"/>
      <c r="C60" s="2"/>
      <c r="D60" s="2"/>
      <c r="E60" s="50" t="s">
        <v>136</v>
      </c>
      <c r="F60" s="28">
        <f t="shared" ref="F60:R60" si="10">+F59</f>
        <v>0</v>
      </c>
      <c r="G60" s="28">
        <f t="shared" si="10"/>
        <v>0</v>
      </c>
      <c r="H60" s="28">
        <f t="shared" si="10"/>
        <v>0</v>
      </c>
      <c r="I60" s="28">
        <f t="shared" si="10"/>
        <v>0</v>
      </c>
      <c r="J60" s="28">
        <f t="shared" si="10"/>
        <v>0</v>
      </c>
      <c r="K60" s="28">
        <f t="shared" si="10"/>
        <v>0</v>
      </c>
      <c r="L60" s="28">
        <f t="shared" si="10"/>
        <v>0</v>
      </c>
      <c r="M60" s="28">
        <f t="shared" si="10"/>
        <v>0</v>
      </c>
      <c r="N60" s="28">
        <f t="shared" si="10"/>
        <v>0</v>
      </c>
      <c r="O60" s="28">
        <f t="shared" si="10"/>
        <v>0</v>
      </c>
      <c r="P60" s="28">
        <f t="shared" si="10"/>
        <v>323765.93</v>
      </c>
      <c r="Q60" s="28">
        <f t="shared" si="10"/>
        <v>197130.52</v>
      </c>
      <c r="R60" s="28">
        <f t="shared" si="10"/>
        <v>0</v>
      </c>
      <c r="S60" s="25">
        <f t="shared" si="0"/>
        <v>0</v>
      </c>
      <c r="T60" s="5"/>
      <c r="U60" s="6"/>
      <c r="V60" s="6"/>
      <c r="W60" s="6"/>
      <c r="X60" s="26"/>
    </row>
    <row r="61" spans="1:24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25">
        <f t="shared" si="0"/>
        <v>0</v>
      </c>
      <c r="T61" s="5"/>
      <c r="U61" s="6"/>
      <c r="V61" s="6"/>
      <c r="W61" s="6"/>
      <c r="X61" s="26"/>
    </row>
    <row r="62" spans="1:24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si="0"/>
        <v>39350.070000000203</v>
      </c>
      <c r="T62" s="5"/>
      <c r="U62" s="6">
        <f t="shared" ref="U62:U73" si="11">+S62</f>
        <v>39350.070000000203</v>
      </c>
      <c r="V62" s="6"/>
      <c r="W62" s="6"/>
      <c r="X62" s="26"/>
    </row>
    <row r="63" spans="1:24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0"/>
        <v>1507978.1</v>
      </c>
      <c r="T63" s="5"/>
      <c r="U63" s="6">
        <f t="shared" si="11"/>
        <v>1507978.1</v>
      </c>
      <c r="V63" s="6"/>
      <c r="W63" s="6"/>
      <c r="X63" s="26"/>
    </row>
    <row r="64" spans="1:24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0"/>
        <v>6281840.2000000002</v>
      </c>
      <c r="T64" s="5"/>
      <c r="U64" s="6">
        <f t="shared" si="11"/>
        <v>6281840.2000000002</v>
      </c>
      <c r="V64" s="6"/>
      <c r="W64" s="6"/>
      <c r="X64" s="26"/>
    </row>
    <row r="65" spans="1:24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0"/>
        <v>30323.85</v>
      </c>
      <c r="T65" s="5"/>
      <c r="U65" s="6">
        <f t="shared" si="11"/>
        <v>30323.85</v>
      </c>
      <c r="V65" s="6"/>
      <c r="W65" s="6"/>
      <c r="X65" s="26"/>
    </row>
    <row r="66" spans="1:24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0"/>
        <v>76231.600000000006</v>
      </c>
      <c r="T66" s="5"/>
      <c r="U66" s="6">
        <f t="shared" si="11"/>
        <v>76231.600000000006</v>
      </c>
      <c r="V66" s="6"/>
      <c r="W66" s="6"/>
      <c r="X66" s="26"/>
    </row>
    <row r="67" spans="1:24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0"/>
        <v>796488.24</v>
      </c>
      <c r="T67" s="5"/>
      <c r="U67" s="6">
        <f t="shared" si="11"/>
        <v>796488.24</v>
      </c>
      <c r="V67" s="6"/>
      <c r="W67" s="6"/>
      <c r="X67" s="26"/>
    </row>
    <row r="68" spans="1:24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0"/>
        <v>2201078.2799999998</v>
      </c>
      <c r="T68" s="5"/>
      <c r="U68" s="6">
        <f t="shared" si="11"/>
        <v>2201078.2799999998</v>
      </c>
      <c r="V68" s="6"/>
      <c r="W68" s="6"/>
      <c r="X68" s="26"/>
    </row>
    <row r="69" spans="1:24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0"/>
        <v>429255.56</v>
      </c>
      <c r="T69" s="5"/>
      <c r="U69" s="6">
        <f t="shared" si="11"/>
        <v>429255.56</v>
      </c>
      <c r="V69" s="6"/>
      <c r="W69" s="6"/>
      <c r="X69" s="26"/>
    </row>
    <row r="70" spans="1:24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0"/>
        <v>-10030.18</v>
      </c>
      <c r="T70" s="5"/>
      <c r="U70" s="6">
        <f t="shared" si="11"/>
        <v>-10030.18</v>
      </c>
      <c r="V70" s="6"/>
      <c r="W70" s="6"/>
      <c r="X70" s="26"/>
    </row>
    <row r="71" spans="1:24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0"/>
        <v>368.46</v>
      </c>
      <c r="T71" s="5"/>
      <c r="U71" s="6">
        <f t="shared" si="11"/>
        <v>368.46</v>
      </c>
      <c r="V71" s="6"/>
      <c r="W71" s="6"/>
      <c r="X71" s="26"/>
    </row>
    <row r="72" spans="1:24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0"/>
        <v>1984043.09</v>
      </c>
      <c r="T72" s="5"/>
      <c r="U72" s="6">
        <f t="shared" si="11"/>
        <v>1984043.09</v>
      </c>
      <c r="V72" s="6"/>
      <c r="W72" s="6"/>
      <c r="X72" s="26"/>
    </row>
    <row r="73" spans="1:24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0"/>
        <v>0</v>
      </c>
      <c r="T73" s="5"/>
      <c r="U73" s="6">
        <f t="shared" si="11"/>
        <v>0</v>
      </c>
      <c r="V73" s="6"/>
      <c r="W73" s="6"/>
      <c r="X73" s="26"/>
    </row>
    <row r="74" spans="1:24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R74" si="12">SUM(G62:G73)</f>
        <v>25985129.739999995</v>
      </c>
      <c r="H74" s="24">
        <f t="shared" si="12"/>
        <v>21489963.910000004</v>
      </c>
      <c r="I74" s="24">
        <f t="shared" si="12"/>
        <v>25031043.339999992</v>
      </c>
      <c r="J74" s="24">
        <f t="shared" si="12"/>
        <v>19391541.48</v>
      </c>
      <c r="K74" s="24">
        <f t="shared" si="12"/>
        <v>13336927.270000001</v>
      </c>
      <c r="L74" s="24">
        <f t="shared" si="12"/>
        <v>11207105.25</v>
      </c>
      <c r="M74" s="24">
        <f t="shared" si="12"/>
        <v>8929667.6899999995</v>
      </c>
      <c r="N74" s="24">
        <f t="shared" si="12"/>
        <v>9393154.6999999955</v>
      </c>
      <c r="O74" s="24">
        <f t="shared" si="12"/>
        <v>9290701.3399999961</v>
      </c>
      <c r="P74" s="24">
        <f t="shared" si="12"/>
        <v>12139848.779999996</v>
      </c>
      <c r="Q74" s="24">
        <f t="shared" si="12"/>
        <v>13614121.359999998</v>
      </c>
      <c r="R74" s="24">
        <f t="shared" si="12"/>
        <v>19786161.890000001</v>
      </c>
      <c r="S74" s="25">
        <f t="shared" si="0"/>
        <v>13336927.270000001</v>
      </c>
      <c r="T74" s="5"/>
      <c r="U74" s="6"/>
      <c r="V74" s="6"/>
      <c r="W74" s="6"/>
      <c r="X74" s="26"/>
    </row>
    <row r="75" spans="1:24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25">
        <f t="shared" si="0"/>
        <v>0</v>
      </c>
      <c r="T75" s="5"/>
      <c r="U75" s="6"/>
      <c r="V75" s="6"/>
      <c r="W75" s="6"/>
      <c r="X75" s="26"/>
    </row>
    <row r="76" spans="1:24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si="0"/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0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0"/>
        <v>0</v>
      </c>
      <c r="T78" s="5"/>
      <c r="U78" s="6"/>
      <c r="V78" s="6"/>
      <c r="W78" s="6"/>
      <c r="X78" s="26">
        <f t="shared" ref="X78:X88" si="13">+S78</f>
        <v>0</v>
      </c>
    </row>
    <row r="79" spans="1:24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0"/>
        <v>0</v>
      </c>
      <c r="T79" s="5"/>
      <c r="U79" s="6"/>
      <c r="V79" s="6"/>
      <c r="W79" s="6"/>
      <c r="X79" s="26">
        <f t="shared" si="13"/>
        <v>0</v>
      </c>
    </row>
    <row r="80" spans="1:24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ref="S80:S143" si="14">+K80</f>
        <v>0</v>
      </c>
      <c r="T80" s="5"/>
      <c r="U80" s="6"/>
      <c r="V80" s="6"/>
      <c r="W80" s="6"/>
      <c r="X80" s="26">
        <f t="shared" si="13"/>
        <v>0</v>
      </c>
    </row>
    <row r="81" spans="1:24">
      <c r="A81" s="2">
        <f t="shared" ref="A81:A144" si="15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4"/>
        <v>0</v>
      </c>
      <c r="T81" s="5"/>
      <c r="U81" s="6"/>
      <c r="V81" s="6"/>
      <c r="W81" s="6"/>
      <c r="X81" s="26">
        <f t="shared" si="13"/>
        <v>0</v>
      </c>
    </row>
    <row r="82" spans="1:24">
      <c r="A82" s="2">
        <f t="shared" si="15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4"/>
        <v>0</v>
      </c>
      <c r="T82" s="5"/>
      <c r="U82" s="6"/>
      <c r="V82" s="6"/>
      <c r="W82" s="6"/>
      <c r="X82" s="26">
        <f t="shared" si="13"/>
        <v>0</v>
      </c>
    </row>
    <row r="83" spans="1:24">
      <c r="A83" s="2">
        <f t="shared" si="15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4"/>
        <v>0</v>
      </c>
      <c r="T83" s="5"/>
      <c r="U83" s="6"/>
      <c r="V83" s="6"/>
      <c r="W83" s="6"/>
      <c r="X83" s="26">
        <f t="shared" si="13"/>
        <v>0</v>
      </c>
    </row>
    <row r="84" spans="1:24">
      <c r="A84" s="2">
        <f t="shared" si="15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4"/>
        <v>0</v>
      </c>
      <c r="T84" s="5"/>
      <c r="U84" s="6"/>
      <c r="V84" s="6"/>
      <c r="W84" s="6"/>
      <c r="X84" s="26">
        <f t="shared" si="13"/>
        <v>0</v>
      </c>
    </row>
    <row r="85" spans="1:24">
      <c r="A85" s="2">
        <f t="shared" si="15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4"/>
        <v>0</v>
      </c>
      <c r="T85" s="5"/>
      <c r="U85" s="6"/>
      <c r="V85" s="6"/>
      <c r="W85" s="6"/>
      <c r="X85" s="26">
        <f t="shared" si="13"/>
        <v>0</v>
      </c>
    </row>
    <row r="86" spans="1:24">
      <c r="A86" s="2">
        <f t="shared" si="15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4"/>
        <v>0</v>
      </c>
      <c r="T86" s="5"/>
      <c r="U86" s="6"/>
      <c r="V86" s="6"/>
      <c r="W86" s="6"/>
      <c r="X86" s="26">
        <f t="shared" si="13"/>
        <v>0</v>
      </c>
    </row>
    <row r="87" spans="1:24">
      <c r="A87" s="2">
        <f t="shared" si="15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4"/>
        <v>0</v>
      </c>
      <c r="T87" s="5"/>
      <c r="U87" s="6"/>
      <c r="V87" s="6"/>
      <c r="W87" s="6"/>
      <c r="X87" s="26">
        <f t="shared" si="13"/>
        <v>0</v>
      </c>
    </row>
    <row r="88" spans="1:24">
      <c r="A88" s="2">
        <f t="shared" si="15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4"/>
        <v>171.65</v>
      </c>
      <c r="T88" s="5"/>
      <c r="U88" s="6"/>
      <c r="V88" s="6"/>
      <c r="W88" s="6"/>
      <c r="X88" s="26">
        <f t="shared" si="13"/>
        <v>171.65</v>
      </c>
    </row>
    <row r="89" spans="1:24">
      <c r="A89" s="2">
        <f t="shared" si="15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R89" si="16">SUM(G76:G88)</f>
        <v>0</v>
      </c>
      <c r="H89" s="28">
        <f t="shared" si="16"/>
        <v>0</v>
      </c>
      <c r="I89" s="28">
        <f t="shared" si="16"/>
        <v>0</v>
      </c>
      <c r="J89" s="28">
        <f t="shared" si="16"/>
        <v>0</v>
      </c>
      <c r="K89" s="28">
        <f t="shared" si="16"/>
        <v>171.65</v>
      </c>
      <c r="L89" s="28">
        <f t="shared" si="16"/>
        <v>3300</v>
      </c>
      <c r="M89" s="28">
        <f t="shared" si="16"/>
        <v>0</v>
      </c>
      <c r="N89" s="28">
        <f t="shared" si="16"/>
        <v>0</v>
      </c>
      <c r="O89" s="28">
        <f t="shared" si="16"/>
        <v>0</v>
      </c>
      <c r="P89" s="28">
        <f t="shared" si="16"/>
        <v>0</v>
      </c>
      <c r="Q89" s="28">
        <f t="shared" si="16"/>
        <v>17559.13</v>
      </c>
      <c r="R89" s="28">
        <f t="shared" si="16"/>
        <v>129531.37</v>
      </c>
      <c r="S89" s="25">
        <f t="shared" si="14"/>
        <v>171.65</v>
      </c>
      <c r="T89" s="5"/>
      <c r="U89" s="6"/>
      <c r="V89" s="6"/>
      <c r="W89" s="6"/>
      <c r="X89" s="26"/>
    </row>
    <row r="90" spans="1:24">
      <c r="A90" s="2">
        <f t="shared" si="15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25">
        <f t="shared" si="14"/>
        <v>0</v>
      </c>
      <c r="T90" s="5"/>
      <c r="U90" s="6"/>
      <c r="V90" s="6"/>
      <c r="W90" s="6"/>
      <c r="X90" s="26"/>
    </row>
    <row r="91" spans="1:24">
      <c r="A91" s="2">
        <f t="shared" si="15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 t="shared" si="14"/>
        <v>0</v>
      </c>
      <c r="T91" s="5"/>
      <c r="U91" s="6"/>
      <c r="V91" s="6"/>
      <c r="W91" s="6"/>
      <c r="X91" s="26"/>
    </row>
    <row r="92" spans="1:24">
      <c r="A92" s="2">
        <f t="shared" si="15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25">
        <f t="shared" si="14"/>
        <v>0</v>
      </c>
      <c r="T92" s="5"/>
      <c r="U92" s="6"/>
      <c r="V92" s="6"/>
      <c r="W92" s="6"/>
      <c r="X92" s="26"/>
    </row>
    <row r="93" spans="1:24">
      <c r="A93" s="2">
        <f t="shared" si="15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R93" si="17">+G91+G89+G74</f>
        <v>25985129.739999995</v>
      </c>
      <c r="H93" s="24">
        <f t="shared" si="17"/>
        <v>21489963.910000004</v>
      </c>
      <c r="I93" s="24">
        <f t="shared" si="17"/>
        <v>25031043.339999992</v>
      </c>
      <c r="J93" s="24">
        <f t="shared" si="17"/>
        <v>19391541.48</v>
      </c>
      <c r="K93" s="24">
        <f t="shared" si="17"/>
        <v>13337098.920000002</v>
      </c>
      <c r="L93" s="24">
        <f t="shared" si="17"/>
        <v>11210405.25</v>
      </c>
      <c r="M93" s="24">
        <f t="shared" si="17"/>
        <v>8929667.6899999995</v>
      </c>
      <c r="N93" s="24">
        <f t="shared" si="17"/>
        <v>9393154.6999999955</v>
      </c>
      <c r="O93" s="24">
        <f t="shared" si="17"/>
        <v>9290701.3399999961</v>
      </c>
      <c r="P93" s="24">
        <f t="shared" si="17"/>
        <v>12139848.779999996</v>
      </c>
      <c r="Q93" s="24">
        <f t="shared" si="17"/>
        <v>13631680.489999998</v>
      </c>
      <c r="R93" s="24">
        <f t="shared" si="17"/>
        <v>19915693.260000002</v>
      </c>
      <c r="S93" s="25">
        <f t="shared" si="14"/>
        <v>13337098.920000002</v>
      </c>
      <c r="T93" s="5"/>
      <c r="U93" s="6"/>
      <c r="V93" s="6"/>
      <c r="W93" s="6"/>
      <c r="X93" s="26"/>
    </row>
    <row r="94" spans="1:24">
      <c r="A94" s="2">
        <f t="shared" si="15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si="14"/>
        <v>0</v>
      </c>
      <c r="T94" s="5"/>
      <c r="U94" s="6"/>
      <c r="V94" s="6"/>
      <c r="W94" s="6"/>
      <c r="X94" s="26"/>
    </row>
    <row r="95" spans="1:24">
      <c r="A95" s="2">
        <f t="shared" si="15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14"/>
        <v>-122637.92</v>
      </c>
      <c r="T95" s="5"/>
      <c r="U95" s="6">
        <f t="shared" ref="U95:U113" si="18">+S95</f>
        <v>-122637.92</v>
      </c>
      <c r="V95" s="6"/>
      <c r="W95" s="6"/>
      <c r="X95" s="26"/>
    </row>
    <row r="96" spans="1:24">
      <c r="A96" s="2">
        <f t="shared" si="15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14"/>
        <v>-288682.78000000003</v>
      </c>
      <c r="T96" s="5"/>
      <c r="U96" s="6">
        <f t="shared" si="18"/>
        <v>-288682.78000000003</v>
      </c>
      <c r="V96" s="6"/>
      <c r="W96" s="6"/>
      <c r="X96" s="26"/>
    </row>
    <row r="97" spans="1:24">
      <c r="A97" s="2">
        <f t="shared" si="15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14"/>
        <v>85720.86</v>
      </c>
      <c r="T97" s="5"/>
      <c r="U97" s="6">
        <f t="shared" si="18"/>
        <v>85720.86</v>
      </c>
      <c r="V97" s="6"/>
      <c r="W97" s="6"/>
      <c r="X97" s="26"/>
    </row>
    <row r="98" spans="1:24">
      <c r="A98" s="2">
        <f t="shared" si="15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14"/>
        <v>349034.42</v>
      </c>
      <c r="T98" s="5"/>
      <c r="U98" s="6">
        <f t="shared" si="18"/>
        <v>349034.42</v>
      </c>
      <c r="V98" s="6"/>
      <c r="W98" s="6"/>
      <c r="X98" s="26"/>
    </row>
    <row r="99" spans="1:24">
      <c r="A99" s="2">
        <f t="shared" si="15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14"/>
        <v>-43807.8</v>
      </c>
      <c r="T99" s="5"/>
      <c r="U99" s="6">
        <f t="shared" si="18"/>
        <v>-43807.8</v>
      </c>
      <c r="V99" s="6"/>
      <c r="W99" s="6"/>
      <c r="X99" s="26"/>
    </row>
    <row r="100" spans="1:24">
      <c r="A100" s="2">
        <f t="shared" si="15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14"/>
        <v>-187677.54</v>
      </c>
      <c r="T100" s="5"/>
      <c r="U100" s="6">
        <f t="shared" si="18"/>
        <v>-187677.54</v>
      </c>
      <c r="V100" s="6"/>
      <c r="W100" s="6"/>
      <c r="X100" s="26"/>
    </row>
    <row r="101" spans="1:24">
      <c r="A101" s="2">
        <f t="shared" si="15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14"/>
        <v>-55951.17</v>
      </c>
      <c r="T101" s="5"/>
      <c r="U101" s="6">
        <f t="shared" si="18"/>
        <v>-55951.17</v>
      </c>
      <c r="V101" s="6"/>
      <c r="W101" s="6"/>
      <c r="X101" s="26"/>
    </row>
    <row r="102" spans="1:24">
      <c r="A102" s="2">
        <f t="shared" si="15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14"/>
        <v>-229152.02</v>
      </c>
      <c r="T102" s="5"/>
      <c r="U102" s="6">
        <f t="shared" si="18"/>
        <v>-229152.02</v>
      </c>
      <c r="V102" s="6"/>
      <c r="W102" s="6"/>
      <c r="X102" s="26"/>
    </row>
    <row r="103" spans="1:24">
      <c r="A103" s="2">
        <f t="shared" si="15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14"/>
        <v>-40000</v>
      </c>
      <c r="T103" s="5"/>
      <c r="U103" s="6">
        <f t="shared" si="18"/>
        <v>-40000</v>
      </c>
      <c r="V103" s="6"/>
      <c r="W103" s="6"/>
      <c r="X103" s="26"/>
    </row>
    <row r="104" spans="1:24">
      <c r="A104" s="2">
        <f t="shared" si="15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14"/>
        <v>0</v>
      </c>
      <c r="T104" s="5"/>
      <c r="U104" s="6">
        <f t="shared" si="18"/>
        <v>0</v>
      </c>
      <c r="V104" s="6"/>
      <c r="W104" s="6"/>
      <c r="X104" s="26"/>
    </row>
    <row r="105" spans="1:24">
      <c r="A105" s="2">
        <f t="shared" si="15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14"/>
        <v>0</v>
      </c>
      <c r="T105" s="5"/>
      <c r="U105" s="6">
        <f t="shared" si="18"/>
        <v>0</v>
      </c>
      <c r="V105" s="6"/>
      <c r="W105" s="6"/>
      <c r="X105" s="26"/>
    </row>
    <row r="106" spans="1:24">
      <c r="A106" s="2">
        <f t="shared" si="15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14"/>
        <v>0</v>
      </c>
      <c r="T106" s="5"/>
      <c r="U106" s="6">
        <f t="shared" si="18"/>
        <v>0</v>
      </c>
      <c r="V106" s="6"/>
      <c r="W106" s="6"/>
      <c r="X106" s="26"/>
    </row>
    <row r="107" spans="1:24">
      <c r="A107" s="2">
        <f t="shared" si="15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14"/>
        <v>0</v>
      </c>
      <c r="T107" s="5"/>
      <c r="U107" s="6">
        <f t="shared" si="18"/>
        <v>0</v>
      </c>
      <c r="V107" s="6"/>
      <c r="W107" s="6"/>
      <c r="X107" s="26"/>
    </row>
    <row r="108" spans="1:24">
      <c r="A108" s="2">
        <f t="shared" si="15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14"/>
        <v>0</v>
      </c>
      <c r="T108" s="5"/>
      <c r="U108" s="6">
        <f t="shared" si="18"/>
        <v>0</v>
      </c>
      <c r="V108" s="6"/>
      <c r="W108" s="6"/>
      <c r="X108" s="26"/>
    </row>
    <row r="109" spans="1:24">
      <c r="A109" s="2">
        <f t="shared" si="15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14"/>
        <v>0</v>
      </c>
      <c r="T109" s="5"/>
      <c r="U109" s="6">
        <f t="shared" si="18"/>
        <v>0</v>
      </c>
      <c r="V109" s="6"/>
      <c r="W109" s="6"/>
      <c r="X109" s="26"/>
    </row>
    <row r="110" spans="1:24">
      <c r="A110" s="2">
        <f t="shared" si="15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14"/>
        <v>-20000</v>
      </c>
      <c r="T110" s="5"/>
      <c r="U110" s="6">
        <f t="shared" si="18"/>
        <v>-20000</v>
      </c>
      <c r="V110" s="6"/>
      <c r="W110" s="6"/>
      <c r="X110" s="26"/>
    </row>
    <row r="111" spans="1:24">
      <c r="A111" s="2">
        <f t="shared" si="15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14"/>
        <v>16269.24</v>
      </c>
      <c r="T111" s="5"/>
      <c r="U111" s="6">
        <f t="shared" si="18"/>
        <v>16269.24</v>
      </c>
      <c r="V111" s="6"/>
      <c r="W111" s="6"/>
      <c r="X111" s="26"/>
    </row>
    <row r="112" spans="1:24">
      <c r="A112" s="2">
        <f t="shared" si="15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14"/>
        <v>-646.26</v>
      </c>
      <c r="T112" s="5"/>
      <c r="U112" s="6">
        <f t="shared" si="18"/>
        <v>-646.26</v>
      </c>
      <c r="V112" s="6"/>
      <c r="W112" s="6"/>
      <c r="X112" s="26"/>
    </row>
    <row r="113" spans="1:24">
      <c r="A113" s="2">
        <f t="shared" si="15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14"/>
        <v>0</v>
      </c>
      <c r="T113" s="5"/>
      <c r="U113" s="6">
        <f t="shared" si="18"/>
        <v>0</v>
      </c>
      <c r="V113" s="6"/>
      <c r="W113" s="6"/>
      <c r="X113" s="26"/>
    </row>
    <row r="114" spans="1:24">
      <c r="A114" s="2">
        <f t="shared" si="15"/>
        <v>100</v>
      </c>
      <c r="B114" s="2"/>
      <c r="C114" s="2"/>
      <c r="D114" s="2"/>
      <c r="E114" s="50" t="s">
        <v>203</v>
      </c>
      <c r="F114" s="88">
        <f t="shared" ref="F114:R114" si="19">SUM(F95:F113)</f>
        <v>-471320.70000000036</v>
      </c>
      <c r="G114" s="88">
        <f t="shared" si="19"/>
        <v>-590312.59000000008</v>
      </c>
      <c r="H114" s="88">
        <f t="shared" si="19"/>
        <v>-567935.16</v>
      </c>
      <c r="I114" s="88">
        <f t="shared" si="19"/>
        <v>-618376.68000000005</v>
      </c>
      <c r="J114" s="88">
        <f t="shared" si="19"/>
        <v>-601938.29</v>
      </c>
      <c r="K114" s="88">
        <f t="shared" si="19"/>
        <v>-537530.97000000009</v>
      </c>
      <c r="L114" s="88">
        <f t="shared" si="19"/>
        <v>-466422.13000000006</v>
      </c>
      <c r="M114" s="88">
        <f t="shared" si="19"/>
        <v>-400026.62000000011</v>
      </c>
      <c r="N114" s="88">
        <f t="shared" si="19"/>
        <v>-318968.16000000003</v>
      </c>
      <c r="O114" s="88">
        <f t="shared" si="19"/>
        <v>-300493.41000000003</v>
      </c>
      <c r="P114" s="88">
        <f t="shared" si="19"/>
        <v>-306880.46999999997</v>
      </c>
      <c r="Q114" s="88">
        <f t="shared" si="19"/>
        <v>-334323.0900000002</v>
      </c>
      <c r="R114" s="88">
        <f t="shared" si="19"/>
        <v>-460921.83999999991</v>
      </c>
      <c r="S114" s="25">
        <f t="shared" si="14"/>
        <v>-537530.97000000009</v>
      </c>
      <c r="T114" s="5"/>
      <c r="U114" s="6"/>
      <c r="V114" s="6"/>
      <c r="W114" s="6"/>
      <c r="X114" s="26"/>
    </row>
    <row r="115" spans="1:24">
      <c r="A115" s="2">
        <f t="shared" si="15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25">
        <f t="shared" si="14"/>
        <v>0</v>
      </c>
      <c r="T115" s="5"/>
      <c r="U115" s="6"/>
      <c r="V115" s="6"/>
      <c r="W115" s="6"/>
      <c r="X115" s="26"/>
    </row>
    <row r="116" spans="1:24">
      <c r="A116" s="2">
        <f t="shared" si="15"/>
        <v>102</v>
      </c>
      <c r="B116" s="2"/>
      <c r="C116" s="2"/>
      <c r="D116" s="2"/>
      <c r="E116" s="50" t="s">
        <v>204</v>
      </c>
      <c r="F116" s="28">
        <f t="shared" ref="F116:R116" si="20">+F93+F114</f>
        <v>19844474.879999999</v>
      </c>
      <c r="G116" s="28">
        <f t="shared" si="20"/>
        <v>25394817.149999995</v>
      </c>
      <c r="H116" s="28">
        <f t="shared" si="20"/>
        <v>20922028.750000004</v>
      </c>
      <c r="I116" s="28">
        <f t="shared" si="20"/>
        <v>24412666.659999993</v>
      </c>
      <c r="J116" s="28">
        <f t="shared" si="20"/>
        <v>18789603.190000001</v>
      </c>
      <c r="K116" s="28">
        <f t="shared" si="20"/>
        <v>12799567.950000001</v>
      </c>
      <c r="L116" s="28">
        <f t="shared" si="20"/>
        <v>10743983.119999999</v>
      </c>
      <c r="M116" s="28">
        <f t="shared" si="20"/>
        <v>8529641.0700000003</v>
      </c>
      <c r="N116" s="28">
        <f t="shared" si="20"/>
        <v>9074186.5399999954</v>
      </c>
      <c r="O116" s="28">
        <f t="shared" si="20"/>
        <v>8990207.929999996</v>
      </c>
      <c r="P116" s="28">
        <f t="shared" si="20"/>
        <v>11832968.309999995</v>
      </c>
      <c r="Q116" s="28">
        <f t="shared" si="20"/>
        <v>13297357.399999999</v>
      </c>
      <c r="R116" s="28">
        <f t="shared" si="20"/>
        <v>19454771.420000002</v>
      </c>
      <c r="S116" s="25">
        <f t="shared" si="14"/>
        <v>12799567.950000001</v>
      </c>
      <c r="T116" s="5"/>
      <c r="U116" s="6"/>
      <c r="V116" s="6"/>
      <c r="W116" s="6"/>
      <c r="X116" s="26"/>
    </row>
    <row r="117" spans="1:24">
      <c r="A117" s="2">
        <f t="shared" si="15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25">
        <f t="shared" si="14"/>
        <v>0</v>
      </c>
      <c r="T117" s="5"/>
      <c r="U117" s="6"/>
      <c r="V117" s="6"/>
      <c r="W117" s="6"/>
      <c r="X117" s="26"/>
    </row>
    <row r="118" spans="1:24">
      <c r="A118" s="2">
        <f t="shared" si="15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si="14"/>
        <v>3238196.5</v>
      </c>
      <c r="T118" s="5"/>
      <c r="U118" s="6">
        <f t="shared" ref="U118:U141" si="21">+S118</f>
        <v>3238196.5</v>
      </c>
      <c r="V118" s="6"/>
      <c r="W118" s="6"/>
      <c r="X118" s="26"/>
    </row>
    <row r="119" spans="1:24">
      <c r="A119" s="2">
        <f t="shared" si="15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14"/>
        <v>279621.8</v>
      </c>
      <c r="T119" s="5"/>
      <c r="U119" s="6">
        <f t="shared" si="21"/>
        <v>279621.8</v>
      </c>
      <c r="V119" s="6"/>
      <c r="W119" s="6"/>
      <c r="X119" s="26"/>
    </row>
    <row r="120" spans="1:24">
      <c r="A120" s="2">
        <f t="shared" si="15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14"/>
        <v>408687.18</v>
      </c>
      <c r="T120" s="5"/>
      <c r="U120" s="6">
        <f t="shared" si="21"/>
        <v>408687.18</v>
      </c>
      <c r="V120" s="6"/>
      <c r="W120" s="6"/>
      <c r="X120" s="26"/>
    </row>
    <row r="121" spans="1:24">
      <c r="A121" s="2">
        <f t="shared" si="15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14"/>
        <v>952524.73</v>
      </c>
      <c r="T121" s="5"/>
      <c r="U121" s="6">
        <f t="shared" si="21"/>
        <v>952524.73</v>
      </c>
      <c r="V121" s="6"/>
      <c r="W121" s="6"/>
      <c r="X121" s="26"/>
    </row>
    <row r="122" spans="1:24">
      <c r="A122" s="2">
        <f t="shared" si="15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14"/>
        <v>356449.44</v>
      </c>
      <c r="T122" s="5"/>
      <c r="U122" s="6">
        <f t="shared" si="21"/>
        <v>356449.44</v>
      </c>
      <c r="V122" s="6"/>
      <c r="W122" s="6"/>
      <c r="X122" s="26"/>
    </row>
    <row r="123" spans="1:24">
      <c r="A123" s="2">
        <f t="shared" si="15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14"/>
        <v>122154.07</v>
      </c>
      <c r="T123" s="5"/>
      <c r="U123" s="6">
        <f t="shared" si="21"/>
        <v>122154.07</v>
      </c>
      <c r="V123" s="6"/>
      <c r="W123" s="6"/>
      <c r="X123" s="26"/>
    </row>
    <row r="124" spans="1:24">
      <c r="A124" s="2">
        <f t="shared" si="15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14"/>
        <v>289910.8</v>
      </c>
      <c r="T124" s="5"/>
      <c r="U124" s="6">
        <f t="shared" si="21"/>
        <v>289910.8</v>
      </c>
      <c r="V124" s="6"/>
      <c r="W124" s="6"/>
      <c r="X124" s="26"/>
    </row>
    <row r="125" spans="1:24">
      <c r="A125" s="2">
        <f t="shared" si="15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14"/>
        <v>372115.19</v>
      </c>
      <c r="T125" s="5"/>
      <c r="U125" s="6">
        <f t="shared" si="21"/>
        <v>372115.19</v>
      </c>
      <c r="V125" s="6"/>
      <c r="W125" s="6"/>
      <c r="X125" s="26"/>
    </row>
    <row r="126" spans="1:24">
      <c r="A126" s="2">
        <f t="shared" si="15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14"/>
        <v>91129.29</v>
      </c>
      <c r="T126" s="5"/>
      <c r="U126" s="6">
        <f t="shared" si="21"/>
        <v>91129.29</v>
      </c>
      <c r="V126" s="6"/>
      <c r="W126" s="6"/>
      <c r="X126" s="26"/>
    </row>
    <row r="127" spans="1:24">
      <c r="A127" s="2">
        <f t="shared" si="15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14"/>
        <v>447504.68</v>
      </c>
      <c r="T127" s="5"/>
      <c r="U127" s="6">
        <f t="shared" si="21"/>
        <v>447504.68</v>
      </c>
      <c r="V127" s="6"/>
      <c r="W127" s="6"/>
      <c r="X127" s="26"/>
    </row>
    <row r="128" spans="1:24">
      <c r="A128" s="2">
        <f t="shared" si="15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14"/>
        <v>0</v>
      </c>
      <c r="T128" s="5"/>
      <c r="U128" s="6">
        <f t="shared" si="21"/>
        <v>0</v>
      </c>
      <c r="V128" s="6"/>
      <c r="W128" s="6"/>
      <c r="X128" s="26"/>
    </row>
    <row r="129" spans="1:24">
      <c r="A129" s="2">
        <f t="shared" si="15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14"/>
        <v>316800.38</v>
      </c>
      <c r="T129" s="5"/>
      <c r="U129" s="6">
        <f t="shared" si="21"/>
        <v>316800.38</v>
      </c>
      <c r="V129" s="6"/>
      <c r="W129" s="6"/>
      <c r="X129" s="26"/>
    </row>
    <row r="130" spans="1:24">
      <c r="A130" s="2">
        <f t="shared" si="15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14"/>
        <v>260898.61</v>
      </c>
      <c r="T130" s="5"/>
      <c r="U130" s="6">
        <f t="shared" si="21"/>
        <v>260898.61</v>
      </c>
      <c r="V130" s="6"/>
      <c r="W130" s="6"/>
      <c r="X130" s="26"/>
    </row>
    <row r="131" spans="1:24">
      <c r="A131" s="2">
        <f t="shared" si="15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14"/>
        <v>129632.57</v>
      </c>
      <c r="T131" s="5"/>
      <c r="U131" s="6">
        <f t="shared" si="21"/>
        <v>129632.57</v>
      </c>
      <c r="V131" s="6"/>
      <c r="W131" s="6"/>
      <c r="X131" s="26"/>
    </row>
    <row r="132" spans="1:24">
      <c r="A132" s="2">
        <f t="shared" si="15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14"/>
        <v>61316.67</v>
      </c>
      <c r="T132" s="5"/>
      <c r="U132" s="6">
        <f t="shared" si="21"/>
        <v>61316.67</v>
      </c>
      <c r="V132" s="6"/>
      <c r="W132" s="6"/>
      <c r="X132" s="26"/>
    </row>
    <row r="133" spans="1:24">
      <c r="A133" s="2">
        <f t="shared" si="15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14"/>
        <v>156634.38</v>
      </c>
      <c r="T133" s="5"/>
      <c r="U133" s="6">
        <f t="shared" si="21"/>
        <v>156634.38</v>
      </c>
      <c r="V133" s="6"/>
      <c r="W133" s="6"/>
      <c r="X133" s="26"/>
    </row>
    <row r="134" spans="1:24">
      <c r="A134" s="2">
        <f t="shared" si="15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14"/>
        <v>0.01</v>
      </c>
      <c r="T134" s="5"/>
      <c r="U134" s="6">
        <f t="shared" si="21"/>
        <v>0.01</v>
      </c>
      <c r="V134" s="6"/>
      <c r="W134" s="6"/>
      <c r="X134" s="26"/>
    </row>
    <row r="135" spans="1:24">
      <c r="A135" s="2">
        <f t="shared" si="15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14"/>
        <v>338550.75</v>
      </c>
      <c r="T135" s="5"/>
      <c r="U135" s="6">
        <f t="shared" si="21"/>
        <v>338550.75</v>
      </c>
      <c r="V135" s="6"/>
      <c r="W135" s="6"/>
      <c r="X135" s="26"/>
    </row>
    <row r="136" spans="1:24">
      <c r="A136" s="2">
        <f t="shared" si="15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14"/>
        <v>45441.46</v>
      </c>
      <c r="T136" s="5"/>
      <c r="U136" s="6">
        <f t="shared" si="21"/>
        <v>45441.46</v>
      </c>
      <c r="V136" s="6"/>
      <c r="W136" s="6"/>
      <c r="X136" s="26"/>
    </row>
    <row r="137" spans="1:24">
      <c r="A137" s="2">
        <f t="shared" si="15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14"/>
        <v>0</v>
      </c>
      <c r="T137" s="5"/>
      <c r="U137" s="6">
        <f t="shared" si="21"/>
        <v>0</v>
      </c>
      <c r="V137" s="6"/>
      <c r="W137" s="6"/>
      <c r="X137" s="26"/>
    </row>
    <row r="138" spans="1:24">
      <c r="A138" s="2">
        <f t="shared" si="15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14"/>
        <v>-4802.1000000000004</v>
      </c>
      <c r="T138" s="5"/>
      <c r="U138" s="6">
        <f t="shared" si="21"/>
        <v>-4802.1000000000004</v>
      </c>
      <c r="V138" s="6"/>
      <c r="W138" s="6"/>
      <c r="X138" s="26"/>
    </row>
    <row r="139" spans="1:24">
      <c r="A139" s="2">
        <f t="shared" si="15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14"/>
        <v>492801.14</v>
      </c>
      <c r="T139" s="5"/>
      <c r="U139" s="6">
        <f t="shared" si="21"/>
        <v>492801.14</v>
      </c>
      <c r="V139" s="6"/>
      <c r="W139" s="6"/>
      <c r="X139" s="26"/>
    </row>
    <row r="140" spans="1:24">
      <c r="A140" s="2">
        <f t="shared" si="15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14"/>
        <v>102732.94</v>
      </c>
      <c r="T140" s="5"/>
      <c r="U140" s="6">
        <f t="shared" si="21"/>
        <v>102732.94</v>
      </c>
      <c r="V140" s="6"/>
      <c r="W140" s="6"/>
      <c r="X140" s="26"/>
    </row>
    <row r="141" spans="1:24">
      <c r="A141" s="2">
        <f t="shared" si="15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14"/>
        <v>1817842.88</v>
      </c>
      <c r="T141" s="5"/>
      <c r="U141" s="6">
        <f t="shared" si="21"/>
        <v>1817842.88</v>
      </c>
      <c r="V141" s="6"/>
      <c r="W141" s="6"/>
      <c r="X141" s="26"/>
    </row>
    <row r="142" spans="1:24">
      <c r="A142" s="2">
        <f t="shared" si="15"/>
        <v>128</v>
      </c>
      <c r="B142" s="2"/>
      <c r="C142" s="2"/>
      <c r="D142" s="2"/>
      <c r="E142" s="23" t="s">
        <v>254</v>
      </c>
      <c r="F142" s="28">
        <f t="shared" ref="F142:R142" si="22">SUM(F118:F141)</f>
        <v>10844838.52</v>
      </c>
      <c r="G142" s="28">
        <f t="shared" si="22"/>
        <v>10579524.560000001</v>
      </c>
      <c r="H142" s="28">
        <f t="shared" si="22"/>
        <v>10061813</v>
      </c>
      <c r="I142" s="28">
        <f t="shared" si="22"/>
        <v>9981885.1100000013</v>
      </c>
      <c r="J142" s="28">
        <f t="shared" si="22"/>
        <v>9823194.4800000004</v>
      </c>
      <c r="K142" s="28">
        <f t="shared" si="22"/>
        <v>10276143.370000001</v>
      </c>
      <c r="L142" s="28">
        <f t="shared" si="22"/>
        <v>8649998.0800000001</v>
      </c>
      <c r="M142" s="28">
        <f t="shared" si="22"/>
        <v>9797598.3900000006</v>
      </c>
      <c r="N142" s="28">
        <f t="shared" si="22"/>
        <v>10298833.859999999</v>
      </c>
      <c r="O142" s="28">
        <f t="shared" si="22"/>
        <v>11141776.509999998</v>
      </c>
      <c r="P142" s="28">
        <f t="shared" si="22"/>
        <v>9799091.4800000004</v>
      </c>
      <c r="Q142" s="28">
        <f t="shared" si="22"/>
        <v>10064449.860000001</v>
      </c>
      <c r="R142" s="28">
        <f t="shared" si="22"/>
        <v>8031490.5800000001</v>
      </c>
      <c r="S142" s="25">
        <f t="shared" si="14"/>
        <v>10276143.370000001</v>
      </c>
      <c r="T142" s="5"/>
      <c r="U142" s="6"/>
      <c r="V142" s="6"/>
      <c r="W142" s="6"/>
      <c r="X142" s="26"/>
    </row>
    <row r="143" spans="1:24">
      <c r="A143" s="2">
        <f t="shared" si="15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25">
        <f t="shared" si="14"/>
        <v>0</v>
      </c>
      <c r="T143" s="5"/>
      <c r="U143" s="6"/>
      <c r="V143" s="6"/>
      <c r="W143" s="6"/>
      <c r="X143" s="26"/>
    </row>
    <row r="144" spans="1:24">
      <c r="A144" s="2">
        <f t="shared" si="15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207" si="23">+K144</f>
        <v>707803.42</v>
      </c>
      <c r="T144" s="5"/>
      <c r="U144" s="6">
        <f t="shared" ref="U144:U159" si="24">+S144</f>
        <v>707803.42</v>
      </c>
      <c r="V144" s="6"/>
      <c r="W144" s="6"/>
      <c r="X144" s="26"/>
    </row>
    <row r="145" spans="1:24">
      <c r="A145" s="2">
        <f t="shared" ref="A145:A208" si="25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3"/>
        <v>0</v>
      </c>
      <c r="T145" s="5"/>
      <c r="U145" s="6">
        <f t="shared" si="24"/>
        <v>0</v>
      </c>
      <c r="V145" s="6"/>
      <c r="W145" s="6"/>
      <c r="X145" s="26"/>
    </row>
    <row r="146" spans="1:24">
      <c r="A146" s="2">
        <f t="shared" si="25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3"/>
        <v>0</v>
      </c>
      <c r="T146" s="5"/>
      <c r="U146" s="6">
        <f t="shared" si="24"/>
        <v>0</v>
      </c>
      <c r="V146" s="6"/>
      <c r="W146" s="6"/>
      <c r="X146" s="26"/>
    </row>
    <row r="147" spans="1:24">
      <c r="A147" s="2">
        <f t="shared" si="25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3"/>
        <v>0</v>
      </c>
      <c r="T147" s="5"/>
      <c r="U147" s="6">
        <f t="shared" si="24"/>
        <v>0</v>
      </c>
      <c r="V147" s="6"/>
      <c r="W147" s="6"/>
      <c r="X147" s="26"/>
    </row>
    <row r="148" spans="1:24">
      <c r="A148" s="2">
        <f t="shared" si="25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3"/>
        <v>879768.72</v>
      </c>
      <c r="T148" s="5"/>
      <c r="U148" s="6">
        <f t="shared" si="24"/>
        <v>879768.72</v>
      </c>
      <c r="V148" s="6"/>
      <c r="W148" s="6"/>
      <c r="X148" s="26"/>
    </row>
    <row r="149" spans="1:24">
      <c r="A149" s="2">
        <f t="shared" si="25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3"/>
        <v>0</v>
      </c>
      <c r="T149" s="5"/>
      <c r="U149" s="6">
        <f t="shared" si="24"/>
        <v>0</v>
      </c>
      <c r="V149" s="6"/>
      <c r="W149" s="6"/>
      <c r="X149" s="26"/>
    </row>
    <row r="150" spans="1:24">
      <c r="A150" s="2">
        <f t="shared" si="25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3"/>
        <v>0</v>
      </c>
      <c r="T150" s="5"/>
      <c r="U150" s="6">
        <f t="shared" si="24"/>
        <v>0</v>
      </c>
      <c r="V150" s="6"/>
      <c r="W150" s="6"/>
      <c r="X150" s="26"/>
    </row>
    <row r="151" spans="1:24">
      <c r="A151" s="2">
        <f t="shared" si="25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3"/>
        <v>0</v>
      </c>
      <c r="T151" s="5"/>
      <c r="U151" s="6">
        <f t="shared" si="24"/>
        <v>0</v>
      </c>
      <c r="V151" s="6"/>
      <c r="W151" s="6"/>
      <c r="X151" s="26"/>
    </row>
    <row r="152" spans="1:24">
      <c r="A152" s="2">
        <f t="shared" si="25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3"/>
        <v>112528.64</v>
      </c>
      <c r="T152" s="5"/>
      <c r="U152" s="6">
        <f t="shared" si="24"/>
        <v>112528.64</v>
      </c>
      <c r="V152" s="6"/>
      <c r="W152" s="6"/>
      <c r="X152" s="26"/>
    </row>
    <row r="153" spans="1:24">
      <c r="A153" s="2">
        <f t="shared" si="25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3"/>
        <v>82771</v>
      </c>
      <c r="T153" s="5"/>
      <c r="U153" s="6">
        <f t="shared" si="24"/>
        <v>82771</v>
      </c>
      <c r="V153" s="6"/>
      <c r="W153" s="6"/>
      <c r="X153" s="26"/>
    </row>
    <row r="154" spans="1:24">
      <c r="A154" s="2">
        <f t="shared" si="25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3"/>
        <v>129057</v>
      </c>
      <c r="T154" s="5"/>
      <c r="U154" s="6">
        <f t="shared" si="24"/>
        <v>129057</v>
      </c>
      <c r="V154" s="6"/>
      <c r="W154" s="6"/>
      <c r="X154" s="26"/>
    </row>
    <row r="155" spans="1:24">
      <c r="A155" s="2">
        <f t="shared" si="25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3"/>
        <v>0</v>
      </c>
      <c r="T155" s="5"/>
      <c r="U155" s="6">
        <f t="shared" si="24"/>
        <v>0</v>
      </c>
      <c r="V155" s="6"/>
      <c r="W155" s="6"/>
      <c r="X155" s="26"/>
    </row>
    <row r="156" spans="1:24">
      <c r="A156" s="2">
        <f t="shared" si="25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3"/>
        <v>0</v>
      </c>
      <c r="T156" s="5"/>
      <c r="U156" s="6">
        <f t="shared" si="24"/>
        <v>0</v>
      </c>
      <c r="V156" s="6"/>
      <c r="W156" s="6"/>
      <c r="X156" s="26"/>
    </row>
    <row r="157" spans="1:24">
      <c r="A157" s="2">
        <f t="shared" si="25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3"/>
        <v>0</v>
      </c>
      <c r="T157" s="5"/>
      <c r="U157" s="6">
        <f t="shared" si="24"/>
        <v>0</v>
      </c>
      <c r="V157" s="6"/>
      <c r="W157" s="6"/>
      <c r="X157" s="26"/>
    </row>
    <row r="158" spans="1:24">
      <c r="A158" s="2">
        <f t="shared" si="25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3"/>
        <v>0</v>
      </c>
      <c r="T158" s="5"/>
      <c r="U158" s="6">
        <f t="shared" si="24"/>
        <v>0</v>
      </c>
      <c r="V158" s="6"/>
      <c r="W158" s="6"/>
      <c r="X158" s="26"/>
    </row>
    <row r="159" spans="1:24">
      <c r="A159" s="2">
        <f t="shared" si="25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3"/>
        <v>0</v>
      </c>
      <c r="T159" s="5"/>
      <c r="U159" s="6">
        <f t="shared" si="24"/>
        <v>0</v>
      </c>
      <c r="V159" s="6"/>
      <c r="W159" s="6"/>
      <c r="X159" s="26"/>
    </row>
    <row r="160" spans="1:24">
      <c r="A160" s="2">
        <f t="shared" si="25"/>
        <v>146</v>
      </c>
      <c r="B160" s="2"/>
      <c r="C160" s="2"/>
      <c r="D160" s="2"/>
      <c r="E160" s="23" t="s">
        <v>284</v>
      </c>
      <c r="F160" s="28">
        <f t="shared" ref="F160:R160" si="26">SUM(F144:F159)</f>
        <v>3305687.93</v>
      </c>
      <c r="G160" s="28">
        <f t="shared" si="26"/>
        <v>4854283.8</v>
      </c>
      <c r="H160" s="28">
        <f t="shared" si="26"/>
        <v>2344314.3099999996</v>
      </c>
      <c r="I160" s="28">
        <f t="shared" si="26"/>
        <v>1829838.24</v>
      </c>
      <c r="J160" s="28">
        <f t="shared" si="26"/>
        <v>1685381.63</v>
      </c>
      <c r="K160" s="28">
        <f t="shared" si="26"/>
        <v>1911928.78</v>
      </c>
      <c r="L160" s="28">
        <f t="shared" si="26"/>
        <v>2032371.52</v>
      </c>
      <c r="M160" s="28">
        <f t="shared" si="26"/>
        <v>2299934.65</v>
      </c>
      <c r="N160" s="28">
        <f t="shared" si="26"/>
        <v>2841481.99</v>
      </c>
      <c r="O160" s="28">
        <f t="shared" si="26"/>
        <v>3602679.06</v>
      </c>
      <c r="P160" s="28">
        <f t="shared" si="26"/>
        <v>3207207.61</v>
      </c>
      <c r="Q160" s="28">
        <f t="shared" si="26"/>
        <v>11227914.029999999</v>
      </c>
      <c r="R160" s="28">
        <f t="shared" si="26"/>
        <v>15502937.680000003</v>
      </c>
      <c r="S160" s="25">
        <f t="shared" si="23"/>
        <v>1911928.78</v>
      </c>
      <c r="T160" s="5"/>
      <c r="U160" s="6"/>
      <c r="V160" s="6"/>
      <c r="W160" s="6"/>
      <c r="X160" s="26"/>
    </row>
    <row r="161" spans="1:24">
      <c r="A161" s="2">
        <f t="shared" si="25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25">
        <f t="shared" si="23"/>
        <v>0</v>
      </c>
      <c r="T161" s="5"/>
      <c r="U161" s="6"/>
      <c r="V161" s="6"/>
      <c r="W161" s="6"/>
      <c r="X161" s="26"/>
    </row>
    <row r="162" spans="1:24">
      <c r="A162" s="2">
        <f t="shared" si="25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si="23"/>
        <v>886772.31</v>
      </c>
      <c r="T162" s="5"/>
      <c r="U162" s="6">
        <f t="shared" ref="U162:U171" si="27">+S162</f>
        <v>886772.31</v>
      </c>
      <c r="V162" s="6"/>
      <c r="W162" s="6"/>
      <c r="X162" s="26"/>
    </row>
    <row r="163" spans="1:24">
      <c r="A163" s="2">
        <f t="shared" si="25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23"/>
        <v>2567903.9700000002</v>
      </c>
      <c r="T163" s="5"/>
      <c r="U163" s="6">
        <f t="shared" si="27"/>
        <v>2567903.9700000002</v>
      </c>
      <c r="V163" s="6"/>
      <c r="W163" s="6"/>
      <c r="X163" s="26"/>
    </row>
    <row r="164" spans="1:24">
      <c r="A164" s="2">
        <f t="shared" si="25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23"/>
        <v>487110.29</v>
      </c>
      <c r="T164" s="5"/>
      <c r="U164" s="6">
        <f t="shared" si="27"/>
        <v>487110.29</v>
      </c>
      <c r="V164" s="6"/>
      <c r="W164" s="6"/>
      <c r="X164" s="26"/>
    </row>
    <row r="165" spans="1:24">
      <c r="A165" s="2">
        <f t="shared" si="25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23"/>
        <v>1955324.15</v>
      </c>
      <c r="T165" s="5"/>
      <c r="U165" s="6">
        <f t="shared" si="27"/>
        <v>1955324.15</v>
      </c>
      <c r="V165" s="6"/>
      <c r="W165" s="6"/>
      <c r="X165" s="26"/>
    </row>
    <row r="166" spans="1:24">
      <c r="A166" s="2">
        <f t="shared" si="25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23"/>
        <v>71829.33</v>
      </c>
      <c r="T166" s="5"/>
      <c r="U166" s="6">
        <f t="shared" si="27"/>
        <v>71829.33</v>
      </c>
      <c r="V166" s="6"/>
      <c r="W166" s="6"/>
      <c r="X166" s="26"/>
    </row>
    <row r="167" spans="1:24">
      <c r="A167" s="2">
        <f t="shared" si="25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23"/>
        <v>84025.44</v>
      </c>
      <c r="T167" s="5"/>
      <c r="U167" s="6">
        <f t="shared" si="27"/>
        <v>84025.44</v>
      </c>
      <c r="V167" s="6"/>
      <c r="W167" s="6"/>
      <c r="X167" s="26"/>
    </row>
    <row r="168" spans="1:24">
      <c r="A168" s="2">
        <f t="shared" si="25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23"/>
        <v>211946.4</v>
      </c>
      <c r="T168" s="5"/>
      <c r="U168" s="6">
        <f t="shared" si="27"/>
        <v>211946.4</v>
      </c>
      <c r="V168" s="6"/>
      <c r="W168" s="6"/>
      <c r="X168" s="26"/>
    </row>
    <row r="169" spans="1:24">
      <c r="A169" s="2">
        <f t="shared" si="25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23"/>
        <v>1233259.5</v>
      </c>
      <c r="T169" s="5"/>
      <c r="U169" s="6">
        <f t="shared" si="27"/>
        <v>1233259.5</v>
      </c>
      <c r="V169" s="6"/>
      <c r="W169" s="6"/>
      <c r="X169" s="26"/>
    </row>
    <row r="170" spans="1:24">
      <c r="A170" s="2">
        <f t="shared" si="25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23"/>
        <v>104016.08</v>
      </c>
      <c r="T170" s="5"/>
      <c r="U170" s="6">
        <f t="shared" si="27"/>
        <v>104016.08</v>
      </c>
      <c r="V170" s="6"/>
      <c r="W170" s="6"/>
      <c r="X170" s="26"/>
    </row>
    <row r="171" spans="1:24">
      <c r="A171" s="2">
        <f t="shared" si="25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23"/>
        <v>618769.71</v>
      </c>
      <c r="T171" s="5"/>
      <c r="U171" s="6">
        <f t="shared" si="27"/>
        <v>618769.71</v>
      </c>
      <c r="V171" s="6"/>
      <c r="W171" s="6"/>
      <c r="X171" s="26"/>
    </row>
    <row r="172" spans="1:24">
      <c r="A172" s="2">
        <f t="shared" si="25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28">SUM(G162:G171)</f>
        <v>25017928.960000001</v>
      </c>
      <c r="H172" s="28">
        <f t="shared" si="28"/>
        <v>28570198.540000003</v>
      </c>
      <c r="I172" s="28">
        <f t="shared" si="28"/>
        <v>20493505.819999997</v>
      </c>
      <c r="J172" s="28">
        <f t="shared" si="28"/>
        <v>14378423.840000002</v>
      </c>
      <c r="K172" s="28">
        <f t="shared" si="28"/>
        <v>8220957.1800000016</v>
      </c>
      <c r="L172" s="28">
        <f t="shared" si="28"/>
        <v>7615163.4799999995</v>
      </c>
      <c r="M172" s="28">
        <f t="shared" si="28"/>
        <v>7551240.4000000004</v>
      </c>
      <c r="N172" s="28">
        <f t="shared" si="28"/>
        <v>4648431.9199999981</v>
      </c>
      <c r="O172" s="28">
        <f t="shared" si="28"/>
        <v>6657008.5300000003</v>
      </c>
      <c r="P172" s="28">
        <f t="shared" si="28"/>
        <v>11935667.9</v>
      </c>
      <c r="Q172" s="28">
        <f t="shared" si="28"/>
        <v>21169873.839999996</v>
      </c>
      <c r="R172" s="28">
        <f t="shared" si="28"/>
        <v>25164949.820000004</v>
      </c>
      <c r="S172" s="25">
        <f t="shared" si="23"/>
        <v>8220957.1800000016</v>
      </c>
      <c r="T172" s="5"/>
      <c r="U172" s="6"/>
      <c r="V172" s="6"/>
      <c r="W172" s="6"/>
      <c r="X172" s="26"/>
    </row>
    <row r="173" spans="1:24">
      <c r="A173" s="2">
        <f t="shared" si="25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25">
        <f t="shared" si="23"/>
        <v>0</v>
      </c>
      <c r="T173" s="5"/>
      <c r="U173" s="6"/>
      <c r="V173" s="6"/>
      <c r="W173" s="6"/>
      <c r="X173" s="26"/>
    </row>
    <row r="174" spans="1:24">
      <c r="A174" s="2">
        <f t="shared" si="25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si="23"/>
        <v>-90508.62</v>
      </c>
      <c r="T174" s="5"/>
      <c r="U174" s="6"/>
      <c r="V174" s="6"/>
      <c r="W174" s="6"/>
      <c r="X174" s="83">
        <f>+S174</f>
        <v>-90508.62</v>
      </c>
    </row>
    <row r="175" spans="1:24">
      <c r="A175" s="2">
        <f t="shared" si="25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23"/>
        <v>-343225.97</v>
      </c>
      <c r="T175" s="5"/>
      <c r="U175" s="6"/>
      <c r="V175" s="6"/>
      <c r="W175" s="6"/>
      <c r="X175" s="83">
        <f>+S175</f>
        <v>-343225.97</v>
      </c>
    </row>
    <row r="176" spans="1:24">
      <c r="A176" s="2">
        <f t="shared" si="25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23"/>
        <v>678500.27</v>
      </c>
      <c r="T176" s="5"/>
      <c r="U176" s="6"/>
      <c r="V176" s="6"/>
      <c r="W176" s="6"/>
      <c r="X176" s="83">
        <f>+S176</f>
        <v>678500.27</v>
      </c>
    </row>
    <row r="177" spans="1:24">
      <c r="A177" s="2">
        <f t="shared" si="25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23"/>
        <v>2049938.21</v>
      </c>
      <c r="T177" s="5"/>
      <c r="U177" s="6"/>
      <c r="V177" s="6"/>
      <c r="W177" s="6"/>
      <c r="X177" s="83">
        <f>+S177</f>
        <v>2049938.21</v>
      </c>
    </row>
    <row r="178" spans="1:24">
      <c r="A178" s="2">
        <f t="shared" si="25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23"/>
        <v>11651913.210000001</v>
      </c>
      <c r="T178" s="5"/>
      <c r="U178" s="6">
        <f>+S178</f>
        <v>11651913.210000001</v>
      </c>
      <c r="V178" s="6"/>
      <c r="W178" s="6"/>
      <c r="X178" s="83"/>
    </row>
    <row r="179" spans="1:24">
      <c r="A179" s="2">
        <f t="shared" si="25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23"/>
        <v>1096073.54</v>
      </c>
      <c r="T179" s="5"/>
      <c r="U179" s="6">
        <f>+S179</f>
        <v>1096073.54</v>
      </c>
      <c r="V179" s="6"/>
      <c r="W179" s="6"/>
      <c r="X179" s="83"/>
    </row>
    <row r="180" spans="1:24">
      <c r="A180" s="2">
        <f t="shared" si="25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23"/>
        <v>-7921.85</v>
      </c>
      <c r="T180" s="5"/>
      <c r="U180" s="6"/>
      <c r="V180" s="6"/>
      <c r="W180" s="6"/>
      <c r="X180" s="83">
        <f>+S180</f>
        <v>-7921.85</v>
      </c>
    </row>
    <row r="181" spans="1:24">
      <c r="A181" s="2">
        <f t="shared" si="25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23"/>
        <v>2741.09</v>
      </c>
      <c r="T181" s="5"/>
      <c r="U181" s="6"/>
      <c r="V181" s="6"/>
      <c r="W181" s="6"/>
      <c r="X181" s="83">
        <f>+S181</f>
        <v>2741.09</v>
      </c>
    </row>
    <row r="182" spans="1:24">
      <c r="A182" s="2">
        <f t="shared" si="25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23"/>
        <v>59386.39</v>
      </c>
      <c r="T182" s="5"/>
      <c r="U182" s="6"/>
      <c r="V182" s="6"/>
      <c r="W182" s="6"/>
      <c r="X182" s="83">
        <f>+S182</f>
        <v>59386.39</v>
      </c>
    </row>
    <row r="183" spans="1:24">
      <c r="A183" s="2">
        <f t="shared" si="25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23"/>
        <v>-2741.09</v>
      </c>
      <c r="T183" s="5"/>
      <c r="U183" s="6"/>
      <c r="V183" s="6"/>
      <c r="W183" s="6"/>
      <c r="X183" s="83">
        <f>+S183</f>
        <v>-2741.09</v>
      </c>
    </row>
    <row r="184" spans="1:24">
      <c r="A184" s="2">
        <f t="shared" si="25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23"/>
        <v>179422.82</v>
      </c>
      <c r="T184" s="5"/>
      <c r="U184" s="6"/>
      <c r="V184" s="6"/>
      <c r="W184" s="6"/>
      <c r="X184" s="83">
        <f>+S184</f>
        <v>179422.82</v>
      </c>
    </row>
    <row r="185" spans="1:24">
      <c r="A185" s="2">
        <f t="shared" si="25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23"/>
        <v>1019845.01</v>
      </c>
      <c r="T185" s="5"/>
      <c r="U185" s="6">
        <f>+S185</f>
        <v>1019845.01</v>
      </c>
      <c r="V185" s="6"/>
      <c r="W185" s="6"/>
      <c r="X185" s="83"/>
    </row>
    <row r="186" spans="1:24">
      <c r="A186" s="2">
        <f t="shared" si="25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23"/>
        <v>95934.89</v>
      </c>
      <c r="T186" s="5"/>
      <c r="U186" s="6">
        <f>+S186</f>
        <v>95934.89</v>
      </c>
      <c r="V186" s="6"/>
      <c r="W186" s="6"/>
      <c r="X186" s="83"/>
    </row>
    <row r="187" spans="1:24">
      <c r="A187" s="2">
        <f t="shared" si="25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23"/>
        <v>78392.81</v>
      </c>
      <c r="T187" s="5"/>
      <c r="U187" s="6"/>
      <c r="V187" s="6"/>
      <c r="W187" s="6"/>
      <c r="X187" s="83">
        <f>+S187</f>
        <v>78392.81</v>
      </c>
    </row>
    <row r="188" spans="1:24">
      <c r="A188" s="2">
        <f t="shared" si="25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23"/>
        <v>264833.15000000002</v>
      </c>
      <c r="T188" s="5"/>
      <c r="U188" s="6"/>
      <c r="V188" s="6"/>
      <c r="W188" s="6"/>
      <c r="X188" s="83">
        <f>+S188</f>
        <v>264833.15000000002</v>
      </c>
    </row>
    <row r="189" spans="1:24">
      <c r="A189" s="2">
        <f t="shared" si="25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23"/>
        <v>0</v>
      </c>
      <c r="T189" s="5"/>
      <c r="U189" s="6">
        <f>+S189</f>
        <v>0</v>
      </c>
      <c r="V189" s="6"/>
      <c r="W189" s="6"/>
      <c r="X189" s="83"/>
    </row>
    <row r="190" spans="1:24">
      <c r="A190" s="2">
        <f t="shared" si="25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23"/>
        <v>0</v>
      </c>
      <c r="T190" s="5"/>
      <c r="U190" s="6"/>
      <c r="V190" s="6"/>
      <c r="W190" s="6"/>
      <c r="X190" s="26">
        <f>+S190</f>
        <v>0</v>
      </c>
    </row>
    <row r="191" spans="1:24">
      <c r="A191" s="2">
        <f t="shared" si="25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23"/>
        <v>122870.05</v>
      </c>
      <c r="T191" s="5"/>
      <c r="U191" s="6"/>
      <c r="V191" s="6"/>
      <c r="W191" s="6"/>
      <c r="X191" s="26">
        <f>+S191</f>
        <v>122870.05</v>
      </c>
    </row>
    <row r="192" spans="1:24">
      <c r="A192" s="2">
        <f t="shared" si="25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23"/>
        <v>0</v>
      </c>
      <c r="T192" s="5"/>
      <c r="U192" s="6"/>
      <c r="V192" s="6"/>
      <c r="W192" s="6"/>
      <c r="X192" s="26"/>
    </row>
    <row r="193" spans="1:24">
      <c r="A193" s="2">
        <f t="shared" si="25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23"/>
        <v>62379.79</v>
      </c>
      <c r="T193" s="5"/>
      <c r="U193" s="6"/>
      <c r="V193" s="6"/>
      <c r="W193" s="6">
        <f>+S193</f>
        <v>62379.79</v>
      </c>
      <c r="X193" s="26"/>
    </row>
    <row r="194" spans="1:24">
      <c r="A194" s="2">
        <f t="shared" si="25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23"/>
        <v>54127.02</v>
      </c>
      <c r="T194" s="5"/>
      <c r="U194" s="6"/>
      <c r="V194" s="6"/>
      <c r="W194" s="6">
        <f t="shared" ref="W194:W205" si="29">+S194</f>
        <v>54127.02</v>
      </c>
      <c r="X194" s="26"/>
    </row>
    <row r="195" spans="1:24">
      <c r="A195" s="2">
        <f t="shared" si="25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23"/>
        <v>885043.63</v>
      </c>
      <c r="T195" s="5"/>
      <c r="U195" s="6"/>
      <c r="V195" s="6"/>
      <c r="W195" s="6">
        <f t="shared" si="29"/>
        <v>885043.63</v>
      </c>
      <c r="X195" s="26"/>
    </row>
    <row r="196" spans="1:24">
      <c r="A196" s="2">
        <f t="shared" si="25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23"/>
        <v>34732.9</v>
      </c>
      <c r="T196" s="5"/>
      <c r="U196" s="6"/>
      <c r="V196" s="6"/>
      <c r="W196" s="6">
        <f t="shared" si="29"/>
        <v>34732.9</v>
      </c>
      <c r="X196" s="26"/>
    </row>
    <row r="197" spans="1:24">
      <c r="A197" s="2">
        <f t="shared" si="25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23"/>
        <v>145737.57999999999</v>
      </c>
      <c r="T197" s="5"/>
      <c r="U197" s="6"/>
      <c r="V197" s="6"/>
      <c r="W197" s="6">
        <f t="shared" si="29"/>
        <v>145737.57999999999</v>
      </c>
      <c r="X197" s="26"/>
    </row>
    <row r="198" spans="1:24">
      <c r="A198" s="2">
        <f t="shared" si="25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23"/>
        <v>90185.279999999999</v>
      </c>
      <c r="T198" s="5"/>
      <c r="U198" s="6"/>
      <c r="V198" s="6"/>
      <c r="W198" s="6">
        <f t="shared" si="29"/>
        <v>90185.279999999999</v>
      </c>
      <c r="X198" s="26"/>
    </row>
    <row r="199" spans="1:24">
      <c r="A199" s="2">
        <f t="shared" si="25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23"/>
        <v>102350</v>
      </c>
      <c r="T199" s="5"/>
      <c r="U199" s="6"/>
      <c r="V199" s="6"/>
      <c r="W199" s="6">
        <f t="shared" si="29"/>
        <v>102350</v>
      </c>
      <c r="X199" s="26"/>
    </row>
    <row r="200" spans="1:24">
      <c r="A200" s="2">
        <f t="shared" si="25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23"/>
        <v>144813.32</v>
      </c>
      <c r="T200" s="5"/>
      <c r="U200" s="6"/>
      <c r="V200" s="6"/>
      <c r="W200" s="6">
        <f t="shared" si="29"/>
        <v>144813.32</v>
      </c>
      <c r="X200" s="26"/>
    </row>
    <row r="201" spans="1:24">
      <c r="A201" s="2">
        <f t="shared" si="25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23"/>
        <v>54995.27</v>
      </c>
      <c r="T201" s="5"/>
      <c r="U201" s="6"/>
      <c r="V201" s="6"/>
      <c r="W201" s="6">
        <f t="shared" si="29"/>
        <v>54995.27</v>
      </c>
      <c r="X201" s="26"/>
    </row>
    <row r="202" spans="1:24">
      <c r="A202" s="2">
        <f t="shared" si="25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23"/>
        <v>55631.44</v>
      </c>
      <c r="T202" s="5"/>
      <c r="U202" s="6"/>
      <c r="V202" s="6"/>
      <c r="W202" s="6">
        <f t="shared" si="29"/>
        <v>55631.44</v>
      </c>
      <c r="X202" s="26"/>
    </row>
    <row r="203" spans="1:24">
      <c r="A203" s="2">
        <f t="shared" si="25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23"/>
        <v>55342.25</v>
      </c>
      <c r="T203" s="5"/>
      <c r="U203" s="6"/>
      <c r="V203" s="6"/>
      <c r="W203" s="6">
        <f t="shared" si="29"/>
        <v>55342.25</v>
      </c>
      <c r="X203" s="26"/>
    </row>
    <row r="204" spans="1:24">
      <c r="A204" s="2">
        <f t="shared" si="25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23"/>
        <v>55886.04</v>
      </c>
      <c r="T204" s="5"/>
      <c r="U204" s="6"/>
      <c r="V204" s="6"/>
      <c r="W204" s="6">
        <f t="shared" si="29"/>
        <v>55886.04</v>
      </c>
      <c r="X204" s="26"/>
    </row>
    <row r="205" spans="1:24">
      <c r="A205" s="2">
        <f t="shared" si="25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23"/>
        <v>-1596411.2</v>
      </c>
      <c r="T205" s="5"/>
      <c r="U205" s="6"/>
      <c r="V205" s="6"/>
      <c r="W205" s="6">
        <f t="shared" si="29"/>
        <v>-1596411.2</v>
      </c>
      <c r="X205" s="26"/>
    </row>
    <row r="206" spans="1:24">
      <c r="A206" s="2">
        <f t="shared" si="25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R206" si="30">SUM(G193:G205)</f>
        <v>171143.0399999998</v>
      </c>
      <c r="H206" s="24">
        <f t="shared" si="30"/>
        <v>164560.60999999987</v>
      </c>
      <c r="I206" s="24">
        <f t="shared" si="30"/>
        <v>157978.17999999993</v>
      </c>
      <c r="J206" s="24">
        <f t="shared" si="30"/>
        <v>151395.75</v>
      </c>
      <c r="K206" s="24">
        <f t="shared" si="30"/>
        <v>144813.32000000007</v>
      </c>
      <c r="L206" s="24">
        <f t="shared" si="30"/>
        <v>138230.89000000036</v>
      </c>
      <c r="M206" s="24">
        <f t="shared" si="30"/>
        <v>131648.45999999996</v>
      </c>
      <c r="N206" s="24">
        <f t="shared" si="30"/>
        <v>125066.03000000026</v>
      </c>
      <c r="O206" s="24">
        <f t="shared" si="30"/>
        <v>118483.60000000033</v>
      </c>
      <c r="P206" s="24">
        <f t="shared" si="30"/>
        <v>111901.16999999993</v>
      </c>
      <c r="Q206" s="24">
        <f t="shared" si="30"/>
        <v>105318.74000000022</v>
      </c>
      <c r="R206" s="24">
        <f t="shared" si="30"/>
        <v>98736.310000000289</v>
      </c>
      <c r="S206" s="25">
        <f t="shared" si="23"/>
        <v>144813.32000000007</v>
      </c>
      <c r="T206" s="5"/>
      <c r="U206" s="6"/>
      <c r="V206" s="6"/>
      <c r="W206" s="6"/>
      <c r="X206" s="26"/>
    </row>
    <row r="207" spans="1:24">
      <c r="A207" s="2">
        <f t="shared" si="25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25">
        <f t="shared" si="23"/>
        <v>0</v>
      </c>
      <c r="T207" s="5"/>
      <c r="U207" s="6"/>
      <c r="V207" s="6"/>
      <c r="W207" s="6"/>
      <c r="X207" s="26"/>
    </row>
    <row r="208" spans="1:24">
      <c r="A208" s="2">
        <f t="shared" si="25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 t="shared" ref="S208:S271" si="31">+K208</f>
        <v>768200.01</v>
      </c>
      <c r="T208" s="5"/>
      <c r="U208" s="6"/>
      <c r="V208" s="6"/>
      <c r="W208" s="6">
        <f>+S208</f>
        <v>768200.01</v>
      </c>
      <c r="X208" s="26"/>
    </row>
    <row r="209" spans="1:24">
      <c r="A209" s="2">
        <f t="shared" ref="A209:A272" si="32">+A208+1</f>
        <v>195</v>
      </c>
      <c r="B209" s="2"/>
      <c r="C209" s="2"/>
      <c r="D209" s="2"/>
      <c r="E209" s="23" t="s">
        <v>343</v>
      </c>
      <c r="F209" s="28">
        <f t="shared" ref="F209:R209" si="33">SUM(F208:F208)</f>
        <v>785271.11</v>
      </c>
      <c r="G209" s="28">
        <f t="shared" si="33"/>
        <v>781856.89</v>
      </c>
      <c r="H209" s="28">
        <f t="shared" si="33"/>
        <v>778442.67</v>
      </c>
      <c r="I209" s="28">
        <f t="shared" si="33"/>
        <v>775028.45</v>
      </c>
      <c r="J209" s="28">
        <f t="shared" si="33"/>
        <v>771614.23</v>
      </c>
      <c r="K209" s="28">
        <f t="shared" si="33"/>
        <v>768200.01</v>
      </c>
      <c r="L209" s="28">
        <f t="shared" si="33"/>
        <v>764785.79</v>
      </c>
      <c r="M209" s="28">
        <f t="shared" si="33"/>
        <v>761371.57</v>
      </c>
      <c r="N209" s="28">
        <f t="shared" si="33"/>
        <v>757957.35</v>
      </c>
      <c r="O209" s="28">
        <f t="shared" si="33"/>
        <v>754543.13</v>
      </c>
      <c r="P209" s="28">
        <f t="shared" si="33"/>
        <v>751128.91</v>
      </c>
      <c r="Q209" s="28">
        <f t="shared" si="33"/>
        <v>747714.69</v>
      </c>
      <c r="R209" s="28">
        <f t="shared" si="33"/>
        <v>744300.47</v>
      </c>
      <c r="S209" s="25">
        <f t="shared" si="31"/>
        <v>768200.01</v>
      </c>
      <c r="T209" s="5"/>
      <c r="U209" s="6"/>
      <c r="V209" s="6"/>
      <c r="W209" s="6"/>
      <c r="X209" s="26"/>
    </row>
    <row r="210" spans="1:24">
      <c r="A210" s="2">
        <f t="shared" si="32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25">
        <f t="shared" si="31"/>
        <v>0</v>
      </c>
      <c r="T210" s="5"/>
      <c r="U210" s="6"/>
      <c r="V210" s="6"/>
      <c r="W210" s="6"/>
      <c r="X210" s="26"/>
    </row>
    <row r="211" spans="1:24">
      <c r="A211" s="2">
        <f t="shared" si="32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si="31"/>
        <v>0</v>
      </c>
      <c r="T211" s="5"/>
      <c r="U211" s="6">
        <f t="shared" ref="U211:U244" si="34">+S211</f>
        <v>0</v>
      </c>
      <c r="V211" s="6"/>
      <c r="W211" s="6"/>
      <c r="X211" s="26"/>
    </row>
    <row r="212" spans="1:24">
      <c r="A212" s="2">
        <f t="shared" si="32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1"/>
        <v>0</v>
      </c>
      <c r="T212" s="2"/>
      <c r="U212" s="4">
        <f t="shared" si="34"/>
        <v>0</v>
      </c>
      <c r="V212" s="4"/>
      <c r="W212" s="4"/>
      <c r="X212" s="83"/>
    </row>
    <row r="213" spans="1:24">
      <c r="A213" s="2">
        <f t="shared" si="32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1"/>
        <v>46332277.100000001</v>
      </c>
      <c r="T213" s="2"/>
      <c r="U213" s="4">
        <f t="shared" si="34"/>
        <v>46332277.100000001</v>
      </c>
      <c r="V213" s="4"/>
      <c r="W213" s="4"/>
      <c r="X213" s="83"/>
    </row>
    <row r="214" spans="1:24">
      <c r="A214" s="2">
        <f t="shared" si="32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1"/>
        <v>930129</v>
      </c>
      <c r="T214" s="2"/>
      <c r="U214" s="4">
        <f t="shared" si="34"/>
        <v>930129</v>
      </c>
      <c r="V214" s="4"/>
      <c r="W214" s="4"/>
      <c r="X214" s="83"/>
    </row>
    <row r="215" spans="1:24">
      <c r="A215" s="2">
        <f t="shared" si="32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1"/>
        <v>549041.88</v>
      </c>
      <c r="T215" s="5"/>
      <c r="U215" s="6">
        <f t="shared" si="34"/>
        <v>549041.88</v>
      </c>
      <c r="V215" s="6"/>
      <c r="W215" s="6"/>
      <c r="X215" s="26"/>
    </row>
    <row r="216" spans="1:24">
      <c r="A216" s="2">
        <f t="shared" si="32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1"/>
        <v>584010.86</v>
      </c>
      <c r="T216" s="5"/>
      <c r="U216" s="6">
        <f t="shared" si="34"/>
        <v>584010.86</v>
      </c>
      <c r="V216" s="6"/>
      <c r="W216" s="6"/>
      <c r="X216" s="26"/>
    </row>
    <row r="217" spans="1:24">
      <c r="A217" s="2">
        <f t="shared" si="32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1"/>
        <v>236018.77</v>
      </c>
      <c r="T217" s="5"/>
      <c r="U217" s="6">
        <f t="shared" si="34"/>
        <v>236018.77</v>
      </c>
      <c r="V217" s="6"/>
      <c r="W217" s="6"/>
      <c r="X217" s="26"/>
    </row>
    <row r="218" spans="1:24">
      <c r="A218" s="2">
        <f t="shared" si="32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1"/>
        <v>1988945.76</v>
      </c>
      <c r="T218" s="5"/>
      <c r="U218" s="6">
        <f t="shared" si="34"/>
        <v>1988945.76</v>
      </c>
      <c r="V218" s="6"/>
      <c r="W218" s="6"/>
      <c r="X218" s="26"/>
    </row>
    <row r="219" spans="1:24">
      <c r="A219" s="2">
        <f t="shared" si="32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1"/>
        <v>1590874.11</v>
      </c>
      <c r="T219" s="5"/>
      <c r="U219" s="6">
        <f t="shared" si="34"/>
        <v>1590874.11</v>
      </c>
      <c r="V219" s="6"/>
      <c r="W219" s="6"/>
      <c r="X219" s="26"/>
    </row>
    <row r="220" spans="1:24">
      <c r="A220" s="2">
        <f t="shared" si="32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1"/>
        <v>857941.86</v>
      </c>
      <c r="T220" s="5"/>
      <c r="U220" s="6">
        <f t="shared" si="34"/>
        <v>857941.86</v>
      </c>
      <c r="V220" s="6"/>
      <c r="W220" s="6"/>
      <c r="X220" s="26"/>
    </row>
    <row r="221" spans="1:24">
      <c r="A221" s="2">
        <f t="shared" si="32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1"/>
        <v>366.69</v>
      </c>
      <c r="T221" s="5"/>
      <c r="U221" s="6">
        <f t="shared" si="34"/>
        <v>366.69</v>
      </c>
      <c r="V221" s="6"/>
      <c r="W221" s="6"/>
      <c r="X221" s="26"/>
    </row>
    <row r="222" spans="1:24">
      <c r="A222" s="2">
        <f t="shared" si="32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1"/>
        <v>86148.93</v>
      </c>
      <c r="T222" s="5"/>
      <c r="U222" s="6">
        <f t="shared" si="34"/>
        <v>86148.93</v>
      </c>
      <c r="V222" s="6"/>
      <c r="W222" s="6"/>
      <c r="X222" s="26"/>
    </row>
    <row r="223" spans="1:24">
      <c r="A223" s="2">
        <f t="shared" si="32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1"/>
        <v>0</v>
      </c>
      <c r="T223" s="5"/>
      <c r="U223" s="6">
        <f t="shared" si="34"/>
        <v>0</v>
      </c>
      <c r="V223" s="6"/>
      <c r="W223" s="6"/>
      <c r="X223" s="26"/>
    </row>
    <row r="224" spans="1:24">
      <c r="A224" s="2">
        <f t="shared" si="32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1"/>
        <v>0</v>
      </c>
      <c r="T224" s="5"/>
      <c r="U224" s="6">
        <f t="shared" si="34"/>
        <v>0</v>
      </c>
      <c r="V224" s="6"/>
      <c r="W224" s="6"/>
      <c r="X224" s="26"/>
    </row>
    <row r="225" spans="1:24">
      <c r="A225" s="2">
        <f t="shared" si="32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1"/>
        <v>-776.67</v>
      </c>
      <c r="T225" s="5"/>
      <c r="U225" s="6">
        <f t="shared" si="34"/>
        <v>-776.67</v>
      </c>
      <c r="V225" s="6"/>
      <c r="W225" s="6"/>
      <c r="X225" s="26"/>
    </row>
    <row r="226" spans="1:24">
      <c r="A226" s="2">
        <f t="shared" si="32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1"/>
        <v>0</v>
      </c>
      <c r="T226" s="5"/>
      <c r="U226" s="6">
        <f t="shared" si="34"/>
        <v>0</v>
      </c>
      <c r="V226" s="6"/>
      <c r="W226" s="6"/>
      <c r="X226" s="26"/>
    </row>
    <row r="227" spans="1:24">
      <c r="A227" s="2">
        <f t="shared" si="32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1"/>
        <v>0</v>
      </c>
      <c r="T227" s="5"/>
      <c r="U227" s="6">
        <f t="shared" si="34"/>
        <v>0</v>
      </c>
      <c r="V227" s="6"/>
      <c r="W227" s="6"/>
      <c r="X227" s="26"/>
    </row>
    <row r="228" spans="1:24">
      <c r="A228" s="2">
        <f t="shared" si="32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1"/>
        <v>-413.27999999999901</v>
      </c>
      <c r="T228" s="5"/>
      <c r="U228" s="6">
        <f t="shared" si="34"/>
        <v>-413.27999999999901</v>
      </c>
      <c r="V228" s="6"/>
      <c r="W228" s="6"/>
      <c r="X228" s="26"/>
    </row>
    <row r="229" spans="1:24">
      <c r="A229" s="2">
        <f t="shared" si="32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1"/>
        <v>0</v>
      </c>
      <c r="T229" s="5"/>
      <c r="U229" s="6">
        <f t="shared" si="34"/>
        <v>0</v>
      </c>
      <c r="V229" s="6"/>
      <c r="W229" s="6"/>
      <c r="X229" s="26"/>
    </row>
    <row r="230" spans="1:24">
      <c r="A230" s="2">
        <f t="shared" si="32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1"/>
        <v>2569.6</v>
      </c>
      <c r="T230" s="5"/>
      <c r="U230" s="6">
        <f t="shared" si="34"/>
        <v>2569.6</v>
      </c>
      <c r="V230" s="6"/>
      <c r="W230" s="6"/>
      <c r="X230" s="26"/>
    </row>
    <row r="231" spans="1:24">
      <c r="A231" s="2">
        <f t="shared" si="32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1"/>
        <v>-675.12</v>
      </c>
      <c r="T231" s="5"/>
      <c r="U231" s="6">
        <f t="shared" si="34"/>
        <v>-675.12</v>
      </c>
      <c r="V231" s="6"/>
      <c r="W231" s="6"/>
      <c r="X231" s="26"/>
    </row>
    <row r="232" spans="1:24">
      <c r="A232" s="2">
        <f t="shared" si="32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1"/>
        <v>540.66</v>
      </c>
      <c r="T232" s="5"/>
      <c r="U232" s="6">
        <f t="shared" si="34"/>
        <v>540.66</v>
      </c>
      <c r="V232" s="6"/>
      <c r="W232" s="6"/>
      <c r="X232" s="26"/>
    </row>
    <row r="233" spans="1:24">
      <c r="A233" s="2">
        <f t="shared" si="32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1"/>
        <v>0</v>
      </c>
      <c r="T233" s="5"/>
      <c r="U233" s="6">
        <f t="shared" si="34"/>
        <v>0</v>
      </c>
      <c r="V233" s="6"/>
      <c r="W233" s="6"/>
      <c r="X233" s="26"/>
    </row>
    <row r="234" spans="1:24">
      <c r="A234" s="2">
        <f t="shared" si="32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1"/>
        <v>-160.52000000000001</v>
      </c>
      <c r="T234" s="5"/>
      <c r="U234" s="6">
        <f t="shared" si="34"/>
        <v>-160.52000000000001</v>
      </c>
      <c r="V234" s="6"/>
      <c r="W234" s="6"/>
      <c r="X234" s="26"/>
    </row>
    <row r="235" spans="1:24">
      <c r="A235" s="2">
        <f t="shared" si="32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1"/>
        <v>-7</v>
      </c>
      <c r="T235" s="5"/>
      <c r="U235" s="6">
        <f t="shared" si="34"/>
        <v>-7</v>
      </c>
      <c r="V235" s="6"/>
      <c r="W235" s="6"/>
      <c r="X235" s="26"/>
    </row>
    <row r="236" spans="1:24">
      <c r="A236" s="2">
        <f t="shared" si="32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1"/>
        <v>-2795.1</v>
      </c>
      <c r="T236" s="5"/>
      <c r="U236" s="6">
        <f t="shared" si="34"/>
        <v>-2795.1</v>
      </c>
      <c r="V236" s="6"/>
      <c r="W236" s="6"/>
      <c r="X236" s="26"/>
    </row>
    <row r="237" spans="1:24">
      <c r="A237" s="2">
        <f t="shared" si="32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1"/>
        <v>-1645.87</v>
      </c>
      <c r="T237" s="5"/>
      <c r="U237" s="6">
        <f t="shared" si="34"/>
        <v>-1645.87</v>
      </c>
      <c r="V237" s="6"/>
      <c r="W237" s="6"/>
      <c r="X237" s="26"/>
    </row>
    <row r="238" spans="1:24">
      <c r="A238" s="2">
        <f t="shared" si="32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1"/>
        <v>-9.0949470177292804E-13</v>
      </c>
      <c r="T238" s="5"/>
      <c r="U238" s="6">
        <f t="shared" si="34"/>
        <v>-9.0949470177292804E-13</v>
      </c>
      <c r="V238" s="6"/>
      <c r="W238" s="6"/>
      <c r="X238" s="26"/>
    </row>
    <row r="239" spans="1:24">
      <c r="A239" s="2">
        <f t="shared" si="32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1"/>
        <v>-1215.33</v>
      </c>
      <c r="T239" s="2"/>
      <c r="U239" s="4">
        <f t="shared" si="34"/>
        <v>-1215.33</v>
      </c>
      <c r="V239" s="4"/>
      <c r="W239" s="4"/>
      <c r="X239" s="83"/>
    </row>
    <row r="240" spans="1:24">
      <c r="A240" s="2">
        <f t="shared" si="32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1"/>
        <v>12357.84</v>
      </c>
      <c r="T240" s="5"/>
      <c r="U240" s="6">
        <f t="shared" si="34"/>
        <v>12357.84</v>
      </c>
      <c r="V240" s="6"/>
      <c r="W240" s="6"/>
      <c r="X240" s="26"/>
    </row>
    <row r="241" spans="1:24">
      <c r="A241" s="2">
        <f t="shared" si="32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1"/>
        <v>-1.13686837721616E-13</v>
      </c>
      <c r="T241" s="5"/>
      <c r="U241" s="6">
        <f t="shared" si="34"/>
        <v>-1.13686837721616E-13</v>
      </c>
      <c r="V241" s="6"/>
      <c r="W241" s="6"/>
      <c r="X241" s="26"/>
    </row>
    <row r="242" spans="1:24">
      <c r="A242" s="2">
        <f t="shared" si="32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1"/>
        <v>-38524.49</v>
      </c>
      <c r="T242" s="5"/>
      <c r="U242" s="6">
        <f t="shared" si="34"/>
        <v>-38524.49</v>
      </c>
      <c r="V242" s="6"/>
      <c r="W242" s="6"/>
      <c r="X242" s="26"/>
    </row>
    <row r="243" spans="1:24">
      <c r="A243" s="2">
        <f t="shared" si="32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1"/>
        <v>92550.510000000009</v>
      </c>
      <c r="T243" s="5"/>
      <c r="U243" s="6">
        <f t="shared" si="34"/>
        <v>92550.510000000009</v>
      </c>
      <c r="V243" s="6"/>
      <c r="W243" s="6"/>
      <c r="X243" s="83"/>
    </row>
    <row r="244" spans="1:24">
      <c r="A244" s="2">
        <f t="shared" si="32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1"/>
        <v>2514230.54</v>
      </c>
      <c r="T244" s="5"/>
      <c r="U244" s="6">
        <f t="shared" si="34"/>
        <v>2514230.54</v>
      </c>
      <c r="V244" s="6"/>
      <c r="W244" s="6"/>
      <c r="X244" s="26"/>
    </row>
    <row r="245" spans="1:24">
      <c r="A245" s="2">
        <f t="shared" si="32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1"/>
        <v>4513.1900000000096</v>
      </c>
      <c r="T245" s="5"/>
      <c r="U245" s="6"/>
      <c r="V245" s="6"/>
      <c r="W245" s="6"/>
      <c r="X245" s="26">
        <f>+S245</f>
        <v>4513.1900000000096</v>
      </c>
    </row>
    <row r="246" spans="1:24">
      <c r="A246" s="2">
        <f t="shared" si="32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1"/>
        <v>40454.449999999997</v>
      </c>
      <c r="T246" s="2"/>
      <c r="U246" s="4"/>
      <c r="V246" s="4"/>
      <c r="W246" s="4"/>
      <c r="X246" s="26">
        <f>+S246</f>
        <v>40454.449999999997</v>
      </c>
    </row>
    <row r="247" spans="1:24">
      <c r="A247" s="2">
        <f t="shared" si="32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1"/>
        <v>12028.85</v>
      </c>
      <c r="T247" s="2"/>
      <c r="U247" s="4"/>
      <c r="V247" s="4"/>
      <c r="W247" s="4"/>
      <c r="X247" s="26">
        <f>+S247</f>
        <v>12028.85</v>
      </c>
    </row>
    <row r="248" spans="1:24">
      <c r="A248" s="2">
        <f t="shared" si="32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1"/>
        <v>2823.36</v>
      </c>
      <c r="T248" s="5"/>
      <c r="U248" s="41"/>
      <c r="V248" s="6"/>
      <c r="W248" s="6"/>
      <c r="X248" s="26">
        <f>+S248</f>
        <v>2823.36</v>
      </c>
    </row>
    <row r="249" spans="1:24">
      <c r="A249" s="2">
        <f t="shared" si="32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1"/>
        <v>16124887.07</v>
      </c>
      <c r="T249" s="5"/>
      <c r="U249" s="41">
        <f>+S249</f>
        <v>16124887.07</v>
      </c>
      <c r="V249" s="6"/>
      <c r="W249" s="6"/>
      <c r="X249" s="26"/>
    </row>
    <row r="250" spans="1:24">
      <c r="A250" s="2">
        <f t="shared" si="32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1"/>
        <v>0</v>
      </c>
      <c r="T250" s="5"/>
      <c r="U250" s="41">
        <f>+S250</f>
        <v>0</v>
      </c>
      <c r="V250" s="6"/>
      <c r="W250" s="6"/>
      <c r="X250" s="26"/>
    </row>
    <row r="251" spans="1:24">
      <c r="A251" s="2">
        <f t="shared" si="32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1"/>
        <v>1818776.4</v>
      </c>
      <c r="T251" s="5"/>
      <c r="U251" s="41"/>
      <c r="V251" s="6"/>
      <c r="W251" s="6"/>
      <c r="X251" s="26">
        <f t="shared" ref="X251:X267" si="35">+S251</f>
        <v>1818776.4</v>
      </c>
    </row>
    <row r="252" spans="1:24">
      <c r="A252" s="2">
        <f t="shared" si="32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1"/>
        <v>5651597.4699999997</v>
      </c>
      <c r="T252" s="5"/>
      <c r="U252" s="41">
        <f>+S252</f>
        <v>5651597.4699999997</v>
      </c>
      <c r="V252" s="6"/>
      <c r="W252" s="6"/>
      <c r="X252" s="26"/>
    </row>
    <row r="253" spans="1:24">
      <c r="A253" s="2">
        <f t="shared" si="32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1"/>
        <v>0</v>
      </c>
      <c r="T253" s="5"/>
      <c r="U253" s="41">
        <f>+S253</f>
        <v>0</v>
      </c>
      <c r="V253" s="6"/>
      <c r="W253" s="6"/>
      <c r="X253" s="26"/>
    </row>
    <row r="254" spans="1:24">
      <c r="A254" s="2">
        <f t="shared" si="32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1"/>
        <v>95018.8</v>
      </c>
      <c r="T254" s="5"/>
      <c r="U254" s="6"/>
      <c r="V254" s="6"/>
      <c r="W254" s="6"/>
      <c r="X254" s="26">
        <f t="shared" si="35"/>
        <v>95018.8</v>
      </c>
    </row>
    <row r="255" spans="1:24">
      <c r="A255" s="2">
        <f t="shared" si="32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1"/>
        <v>0</v>
      </c>
      <c r="T255" s="5"/>
      <c r="U255" s="6"/>
      <c r="V255" s="6"/>
      <c r="W255" s="6"/>
      <c r="X255" s="26">
        <f t="shared" si="35"/>
        <v>0</v>
      </c>
    </row>
    <row r="256" spans="1:24">
      <c r="A256" s="2">
        <f t="shared" si="32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1"/>
        <v>0</v>
      </c>
      <c r="T256" s="5"/>
      <c r="U256" s="6"/>
      <c r="V256" s="6"/>
      <c r="W256" s="6"/>
      <c r="X256" s="26">
        <f t="shared" si="35"/>
        <v>0</v>
      </c>
    </row>
    <row r="257" spans="1:24">
      <c r="A257" s="2">
        <f t="shared" si="32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1"/>
        <v>0</v>
      </c>
      <c r="T257" s="5"/>
      <c r="U257" s="6"/>
      <c r="V257" s="6"/>
      <c r="W257" s="6"/>
      <c r="X257" s="26">
        <f t="shared" si="35"/>
        <v>0</v>
      </c>
    </row>
    <row r="258" spans="1:24">
      <c r="A258" s="2">
        <f t="shared" si="32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1"/>
        <v>0</v>
      </c>
      <c r="T258" s="5"/>
      <c r="U258" s="6"/>
      <c r="V258" s="6"/>
      <c r="W258" s="6"/>
      <c r="X258" s="26">
        <f t="shared" si="35"/>
        <v>0</v>
      </c>
    </row>
    <row r="259" spans="1:24">
      <c r="A259" s="2">
        <f t="shared" si="32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1"/>
        <v>403722.96</v>
      </c>
      <c r="T259" s="5"/>
      <c r="U259" s="6"/>
      <c r="V259" s="6"/>
      <c r="W259" s="6"/>
      <c r="X259" s="26">
        <f t="shared" si="35"/>
        <v>403722.96</v>
      </c>
    </row>
    <row r="260" spans="1:24">
      <c r="A260" s="2">
        <f t="shared" si="32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1"/>
        <v>-1504989.27</v>
      </c>
      <c r="T260" s="5"/>
      <c r="U260" s="6"/>
      <c r="V260" s="6"/>
      <c r="W260" s="6"/>
      <c r="X260" s="26">
        <f t="shared" si="35"/>
        <v>-1504989.27</v>
      </c>
    </row>
    <row r="261" spans="1:24">
      <c r="A261" s="2">
        <f t="shared" si="32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1"/>
        <v>1964038.5</v>
      </c>
      <c r="T261" s="5"/>
      <c r="U261" s="6"/>
      <c r="V261" s="6"/>
      <c r="W261" s="6"/>
      <c r="X261" s="26">
        <f t="shared" si="35"/>
        <v>1964038.5</v>
      </c>
    </row>
    <row r="262" spans="1:24">
      <c r="A262" s="2">
        <f t="shared" si="32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1"/>
        <v>-862772.19</v>
      </c>
      <c r="T262" s="5"/>
      <c r="U262" s="6"/>
      <c r="V262" s="6"/>
      <c r="W262" s="6"/>
      <c r="X262" s="26">
        <f t="shared" si="35"/>
        <v>-862772.19</v>
      </c>
    </row>
    <row r="263" spans="1:24">
      <c r="A263" s="2">
        <f t="shared" si="32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1"/>
        <v>-7027571.9299999997</v>
      </c>
      <c r="T263" s="5"/>
      <c r="U263" s="6"/>
      <c r="V263" s="6"/>
      <c r="W263" s="6"/>
      <c r="X263" s="26">
        <f t="shared" si="35"/>
        <v>-7027571.9299999997</v>
      </c>
    </row>
    <row r="264" spans="1:24">
      <c r="A264" s="2">
        <f t="shared" si="32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1"/>
        <v>0</v>
      </c>
      <c r="T264" s="5"/>
      <c r="U264" s="6"/>
      <c r="V264" s="6"/>
      <c r="W264" s="6"/>
      <c r="X264" s="26">
        <f t="shared" si="35"/>
        <v>0</v>
      </c>
    </row>
    <row r="265" spans="1:24">
      <c r="A265" s="2">
        <f t="shared" si="32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1"/>
        <v>7057777.9500000002</v>
      </c>
      <c r="T265" s="5"/>
      <c r="U265" s="6"/>
      <c r="V265" s="6"/>
      <c r="W265" s="6"/>
      <c r="X265" s="26">
        <f t="shared" si="35"/>
        <v>7057777.9500000002</v>
      </c>
    </row>
    <row r="266" spans="1:24">
      <c r="A266" s="2">
        <f t="shared" si="32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1"/>
        <v>-30206.02</v>
      </c>
      <c r="T266" s="5"/>
      <c r="U266" s="6"/>
      <c r="V266" s="6"/>
      <c r="W266" s="6"/>
      <c r="X266" s="26">
        <f t="shared" si="35"/>
        <v>-30206.02</v>
      </c>
    </row>
    <row r="267" spans="1:24">
      <c r="A267" s="2">
        <f t="shared" si="32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1"/>
        <v>4405213</v>
      </c>
      <c r="T267" s="5"/>
      <c r="U267" s="6"/>
      <c r="V267" s="6"/>
      <c r="W267" s="6"/>
      <c r="X267" s="26">
        <f t="shared" si="35"/>
        <v>4405213</v>
      </c>
    </row>
    <row r="268" spans="1:24">
      <c r="A268" s="2">
        <f t="shared" si="32"/>
        <v>254</v>
      </c>
      <c r="B268" s="2"/>
      <c r="C268" s="2"/>
      <c r="D268" s="2"/>
      <c r="E268" s="23" t="s">
        <v>453</v>
      </c>
      <c r="F268" s="28">
        <f t="shared" ref="F268:R268" si="36">SUM(F211:F267)</f>
        <v>78608508.219999969</v>
      </c>
      <c r="G268" s="28">
        <f t="shared" si="36"/>
        <v>82958816.010000005</v>
      </c>
      <c r="H268" s="28">
        <f t="shared" si="36"/>
        <v>83117560.469999984</v>
      </c>
      <c r="I268" s="28">
        <f t="shared" si="36"/>
        <v>83407057.019999996</v>
      </c>
      <c r="J268" s="28">
        <f t="shared" si="36"/>
        <v>84194940.200000003</v>
      </c>
      <c r="K268" s="28">
        <f t="shared" si="36"/>
        <v>83887103.320000023</v>
      </c>
      <c r="L268" s="28">
        <f t="shared" si="36"/>
        <v>85047868.13000001</v>
      </c>
      <c r="M268" s="28">
        <f t="shared" si="36"/>
        <v>85638967.939999998</v>
      </c>
      <c r="N268" s="28">
        <f t="shared" si="36"/>
        <v>85995217.929999992</v>
      </c>
      <c r="O268" s="28">
        <f t="shared" si="36"/>
        <v>87356779.379999995</v>
      </c>
      <c r="P268" s="28">
        <f t="shared" si="36"/>
        <v>86818910.600000024</v>
      </c>
      <c r="Q268" s="28">
        <f t="shared" si="36"/>
        <v>86686917.339999989</v>
      </c>
      <c r="R268" s="28">
        <f t="shared" si="36"/>
        <v>90797163.850000009</v>
      </c>
      <c r="S268" s="25">
        <f t="shared" si="31"/>
        <v>83887103.320000023</v>
      </c>
      <c r="T268" s="5"/>
      <c r="U268" s="6"/>
      <c r="V268" s="6"/>
      <c r="W268" s="6"/>
      <c r="X268" s="26"/>
    </row>
    <row r="269" spans="1:24">
      <c r="A269" s="2">
        <f t="shared" si="32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25">
        <f t="shared" si="31"/>
        <v>0</v>
      </c>
      <c r="T269" s="5"/>
      <c r="U269" s="6"/>
      <c r="V269" s="6"/>
      <c r="W269" s="6"/>
      <c r="X269" s="26"/>
    </row>
    <row r="270" spans="1:24">
      <c r="A270" s="2">
        <f t="shared" si="32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 t="shared" si="31"/>
        <v>75996700.909999996</v>
      </c>
      <c r="T270" s="5"/>
      <c r="U270" s="6"/>
      <c r="V270" s="6"/>
      <c r="W270" s="6">
        <f>+S270</f>
        <v>75996700.909999996</v>
      </c>
      <c r="X270" s="26"/>
    </row>
    <row r="271" spans="1:24">
      <c r="A271" s="2">
        <f t="shared" si="32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 t="shared" si="31"/>
        <v>22808064.260000002</v>
      </c>
      <c r="T271" s="5"/>
      <c r="U271" s="6"/>
      <c r="V271" s="6"/>
      <c r="W271" s="6">
        <f>+S271</f>
        <v>22808064.260000002</v>
      </c>
      <c r="X271" s="26"/>
    </row>
    <row r="272" spans="1:24">
      <c r="A272" s="2">
        <f t="shared" si="32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 t="shared" ref="S272:S335" si="37">+K272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38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 t="shared" si="37"/>
        <v>3169158.63</v>
      </c>
      <c r="T273" s="5"/>
      <c r="U273" s="6"/>
      <c r="V273" s="6"/>
      <c r="W273" s="6">
        <f>+S273</f>
        <v>3169158.63</v>
      </c>
      <c r="X273" s="26"/>
    </row>
    <row r="274" spans="1:24">
      <c r="A274" s="2">
        <f t="shared" si="38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R274" si="39">SUM(G270:G273)</f>
        <v>27696643.009999998</v>
      </c>
      <c r="H274" s="28">
        <f t="shared" si="39"/>
        <v>53021880.219999999</v>
      </c>
      <c r="I274" s="28">
        <f t="shared" si="39"/>
        <v>75414859.480000004</v>
      </c>
      <c r="J274" s="28">
        <f t="shared" si="39"/>
        <v>91864285.179999992</v>
      </c>
      <c r="K274" s="28">
        <f t="shared" si="39"/>
        <v>101973923.8</v>
      </c>
      <c r="L274" s="28">
        <f t="shared" si="39"/>
        <v>111748016.5</v>
      </c>
      <c r="M274" s="28">
        <f t="shared" si="39"/>
        <v>120631585.06</v>
      </c>
      <c r="N274" s="28">
        <f t="shared" si="39"/>
        <v>128639398.23</v>
      </c>
      <c r="O274" s="28">
        <f t="shared" si="39"/>
        <v>139109278.55000001</v>
      </c>
      <c r="P274" s="28">
        <f t="shared" si="39"/>
        <v>154835968.17000002</v>
      </c>
      <c r="Q274" s="28">
        <f t="shared" si="39"/>
        <v>175673456.35000002</v>
      </c>
      <c r="R274" s="28">
        <f t="shared" si="39"/>
        <v>200944910.62</v>
      </c>
      <c r="S274" s="25">
        <f t="shared" si="37"/>
        <v>101973923.8</v>
      </c>
      <c r="T274" s="5"/>
      <c r="U274" s="6"/>
      <c r="V274" s="6"/>
      <c r="W274" s="6"/>
      <c r="X274" s="26"/>
    </row>
    <row r="275" spans="1:24">
      <c r="A275" s="2">
        <f t="shared" si="38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25">
        <f t="shared" si="37"/>
        <v>0</v>
      </c>
      <c r="T275" s="2"/>
      <c r="U275" s="4"/>
      <c r="V275" s="4"/>
      <c r="W275" s="4"/>
      <c r="X275" s="83"/>
    </row>
    <row r="276" spans="1:24">
      <c r="A276" s="2">
        <f t="shared" si="38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si="37"/>
        <v>0</v>
      </c>
      <c r="T276" s="2"/>
      <c r="U276" s="4"/>
      <c r="V276" s="4"/>
      <c r="W276" s="4">
        <f t="shared" ref="W276:W293" si="40">+S276</f>
        <v>0</v>
      </c>
      <c r="X276" s="83"/>
    </row>
    <row r="277" spans="1:24">
      <c r="A277" s="2">
        <f t="shared" si="38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37"/>
        <v>0</v>
      </c>
      <c r="T277" s="2"/>
      <c r="U277" s="4"/>
      <c r="V277" s="4"/>
      <c r="W277" s="4">
        <f t="shared" si="40"/>
        <v>0</v>
      </c>
      <c r="X277" s="83"/>
    </row>
    <row r="278" spans="1:24">
      <c r="A278" s="2">
        <f t="shared" si="38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37"/>
        <v>0</v>
      </c>
      <c r="T278" s="2"/>
      <c r="U278" s="4"/>
      <c r="V278" s="4"/>
      <c r="W278" s="4">
        <f t="shared" si="40"/>
        <v>0</v>
      </c>
      <c r="X278" s="83"/>
    </row>
    <row r="279" spans="1:24">
      <c r="A279" s="2">
        <f t="shared" si="38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37"/>
        <v>80295.710000000006</v>
      </c>
      <c r="T279" s="2"/>
      <c r="U279" s="4"/>
      <c r="V279" s="4"/>
      <c r="W279" s="4">
        <f t="shared" si="40"/>
        <v>80295.710000000006</v>
      </c>
      <c r="X279" s="83"/>
    </row>
    <row r="280" spans="1:24">
      <c r="A280" s="2">
        <f t="shared" si="38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37"/>
        <v>256253.88</v>
      </c>
      <c r="T280" s="2"/>
      <c r="U280" s="4"/>
      <c r="V280" s="4"/>
      <c r="W280" s="4">
        <f t="shared" si="40"/>
        <v>256253.88</v>
      </c>
      <c r="X280" s="83"/>
    </row>
    <row r="281" spans="1:24">
      <c r="A281" s="2">
        <f t="shared" si="38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37"/>
        <v>6005156.7999999998</v>
      </c>
      <c r="T281" s="2"/>
      <c r="U281" s="4"/>
      <c r="V281" s="4"/>
      <c r="W281" s="4">
        <f t="shared" si="40"/>
        <v>6005156.7999999998</v>
      </c>
      <c r="X281" s="83"/>
    </row>
    <row r="282" spans="1:24">
      <c r="A282" s="2">
        <f t="shared" si="38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37"/>
        <v>4572915.22</v>
      </c>
      <c r="T282" s="2"/>
      <c r="U282" s="4"/>
      <c r="V282" s="4"/>
      <c r="W282" s="4">
        <f t="shared" si="40"/>
        <v>4572915.22</v>
      </c>
      <c r="X282" s="83"/>
    </row>
    <row r="283" spans="1:24">
      <c r="A283" s="2">
        <f t="shared" si="38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37"/>
        <v>36718.199999999997</v>
      </c>
      <c r="T283" s="2"/>
      <c r="U283" s="4"/>
      <c r="V283" s="4"/>
      <c r="W283" s="4">
        <f t="shared" si="40"/>
        <v>36718.199999999997</v>
      </c>
      <c r="X283" s="83"/>
    </row>
    <row r="284" spans="1:24">
      <c r="A284" s="2">
        <f t="shared" si="38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37"/>
        <v>745847.49</v>
      </c>
      <c r="T284" s="2"/>
      <c r="U284" s="4"/>
      <c r="V284" s="4"/>
      <c r="W284" s="4">
        <f t="shared" si="40"/>
        <v>745847.49</v>
      </c>
      <c r="X284" s="83"/>
    </row>
    <row r="285" spans="1:24">
      <c r="A285" s="2">
        <f t="shared" si="38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37"/>
        <v>130160.74</v>
      </c>
      <c r="T285" s="2"/>
      <c r="U285" s="4"/>
      <c r="V285" s="4"/>
      <c r="W285" s="4">
        <f t="shared" si="40"/>
        <v>130160.74</v>
      </c>
      <c r="X285" s="83"/>
    </row>
    <row r="286" spans="1:24">
      <c r="A286" s="2">
        <f t="shared" si="38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37"/>
        <v>676344.93</v>
      </c>
      <c r="T286" s="2"/>
      <c r="U286" s="4"/>
      <c r="V286" s="4"/>
      <c r="W286" s="4">
        <f t="shared" si="40"/>
        <v>676344.93</v>
      </c>
      <c r="X286" s="83"/>
    </row>
    <row r="287" spans="1:24">
      <c r="A287" s="2">
        <f t="shared" si="38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37"/>
        <v>120497.49</v>
      </c>
      <c r="T287" s="2"/>
      <c r="U287" s="4"/>
      <c r="V287" s="4"/>
      <c r="W287" s="4">
        <f t="shared" si="40"/>
        <v>120497.49</v>
      </c>
      <c r="X287" s="83"/>
    </row>
    <row r="288" spans="1:24">
      <c r="A288" s="2">
        <f t="shared" si="38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37"/>
        <v>645285</v>
      </c>
      <c r="T288" s="2"/>
      <c r="U288" s="4"/>
      <c r="V288" s="4"/>
      <c r="W288" s="4">
        <f t="shared" si="40"/>
        <v>645285</v>
      </c>
      <c r="X288" s="83"/>
    </row>
    <row r="289" spans="1:24">
      <c r="A289" s="2">
        <f t="shared" si="38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37"/>
        <v>1092155</v>
      </c>
      <c r="T289" s="2"/>
      <c r="U289" s="4"/>
      <c r="V289" s="4"/>
      <c r="W289" s="4">
        <f t="shared" si="40"/>
        <v>1092155</v>
      </c>
      <c r="X289" s="83"/>
    </row>
    <row r="290" spans="1:24">
      <c r="A290" s="2">
        <f t="shared" si="38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37"/>
        <v>1764.06</v>
      </c>
      <c r="T290" s="2"/>
      <c r="U290" s="4"/>
      <c r="V290" s="4"/>
      <c r="W290" s="4">
        <f t="shared" si="40"/>
        <v>1764.06</v>
      </c>
      <c r="X290" s="83"/>
    </row>
    <row r="291" spans="1:24">
      <c r="A291" s="2">
        <f t="shared" si="38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37"/>
        <v>1933.52</v>
      </c>
      <c r="T291" s="2"/>
      <c r="U291" s="4"/>
      <c r="V291" s="4"/>
      <c r="W291" s="4">
        <f t="shared" si="40"/>
        <v>1933.52</v>
      </c>
      <c r="X291" s="83"/>
    </row>
    <row r="292" spans="1:24">
      <c r="A292" s="2">
        <f t="shared" si="38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37"/>
        <v>22336.83</v>
      </c>
      <c r="T292" s="2"/>
      <c r="U292" s="4"/>
      <c r="V292" s="4"/>
      <c r="W292" s="4">
        <f t="shared" si="40"/>
        <v>22336.83</v>
      </c>
      <c r="X292" s="83"/>
    </row>
    <row r="293" spans="1:24">
      <c r="A293" s="2">
        <f t="shared" si="38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37"/>
        <v>1030779.05</v>
      </c>
      <c r="T293" s="2"/>
      <c r="U293" s="4"/>
      <c r="V293" s="4"/>
      <c r="W293" s="4">
        <f t="shared" si="40"/>
        <v>1030779.05</v>
      </c>
      <c r="X293" s="83"/>
    </row>
    <row r="294" spans="1:24">
      <c r="A294" s="2">
        <f t="shared" si="38"/>
        <v>280</v>
      </c>
      <c r="B294" s="2"/>
      <c r="C294" s="2"/>
      <c r="D294" s="2"/>
      <c r="E294" s="50" t="s">
        <v>484</v>
      </c>
      <c r="F294" s="28">
        <f t="shared" ref="F294:R294" si="41">SUM(F279:F293)</f>
        <v>29055993.149999999</v>
      </c>
      <c r="G294" s="28">
        <f t="shared" si="41"/>
        <v>4110746.9500000007</v>
      </c>
      <c r="H294" s="28">
        <f t="shared" si="41"/>
        <v>7568028.5200000005</v>
      </c>
      <c r="I294" s="28">
        <f t="shared" si="41"/>
        <v>11015883.790000001</v>
      </c>
      <c r="J294" s="28">
        <f t="shared" si="41"/>
        <v>13592270.760000002</v>
      </c>
      <c r="K294" s="28">
        <f t="shared" si="41"/>
        <v>15418443.92</v>
      </c>
      <c r="L294" s="28">
        <f t="shared" si="41"/>
        <v>16918084.170000002</v>
      </c>
      <c r="M294" s="28">
        <f t="shared" si="41"/>
        <v>18289571.93</v>
      </c>
      <c r="N294" s="28">
        <f t="shared" si="41"/>
        <v>19409871.52</v>
      </c>
      <c r="O294" s="28">
        <f t="shared" si="41"/>
        <v>20812513.030000001</v>
      </c>
      <c r="P294" s="28">
        <f t="shared" si="41"/>
        <v>22691143.969999999</v>
      </c>
      <c r="Q294" s="28">
        <f t="shared" si="41"/>
        <v>25125535.849999998</v>
      </c>
      <c r="R294" s="28">
        <f t="shared" si="41"/>
        <v>28430305.460000001</v>
      </c>
      <c r="S294" s="25">
        <f t="shared" si="37"/>
        <v>15418443.92</v>
      </c>
      <c r="T294" s="2"/>
      <c r="U294" s="4"/>
      <c r="V294" s="4"/>
      <c r="W294" s="4"/>
      <c r="X294" s="83"/>
    </row>
    <row r="295" spans="1:24">
      <c r="A295" s="2">
        <f t="shared" si="38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25">
        <f t="shared" si="37"/>
        <v>0</v>
      </c>
      <c r="T295" s="5"/>
      <c r="U295" s="6"/>
      <c r="V295" s="6"/>
      <c r="W295" s="6"/>
      <c r="X295" s="26"/>
    </row>
    <row r="296" spans="1:24">
      <c r="A296" s="2">
        <f t="shared" si="38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 t="shared" si="37"/>
        <v>10637381.52</v>
      </c>
      <c r="T296" s="5"/>
      <c r="U296" s="6"/>
      <c r="V296" s="6"/>
      <c r="W296" s="6">
        <f>+S296</f>
        <v>10637381.52</v>
      </c>
      <c r="X296" s="26"/>
    </row>
    <row r="297" spans="1:24">
      <c r="A297" s="2">
        <f t="shared" si="38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 t="shared" si="37"/>
        <v>1424808.91</v>
      </c>
      <c r="T297" s="5"/>
      <c r="U297" s="6"/>
      <c r="V297" s="6"/>
      <c r="W297" s="6">
        <f>+S297</f>
        <v>1424808.91</v>
      </c>
      <c r="X297" s="26"/>
    </row>
    <row r="298" spans="1:24">
      <c r="A298" s="2">
        <f t="shared" si="38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 t="shared" si="37"/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38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R299" si="42">SUM(G296:G298)</f>
        <v>2394888.83</v>
      </c>
      <c r="H299" s="28">
        <f t="shared" si="42"/>
        <v>4798923.55</v>
      </c>
      <c r="I299" s="28">
        <f t="shared" si="42"/>
        <v>7210168.9900000002</v>
      </c>
      <c r="J299" s="28">
        <f t="shared" si="42"/>
        <v>9629797.2799999993</v>
      </c>
      <c r="K299" s="28">
        <f t="shared" si="42"/>
        <v>12062190.43</v>
      </c>
      <c r="L299" s="28">
        <f t="shared" si="42"/>
        <v>14509338.830000002</v>
      </c>
      <c r="M299" s="28">
        <f t="shared" si="42"/>
        <v>16982990.59</v>
      </c>
      <c r="N299" s="28">
        <f t="shared" si="42"/>
        <v>19472445.800000001</v>
      </c>
      <c r="O299" s="28">
        <f t="shared" si="42"/>
        <v>21990386.379999999</v>
      </c>
      <c r="P299" s="28">
        <f t="shared" si="42"/>
        <v>24538386.02</v>
      </c>
      <c r="Q299" s="28">
        <f t="shared" si="42"/>
        <v>27119736.559999999</v>
      </c>
      <c r="R299" s="28">
        <f t="shared" si="42"/>
        <v>29789773.009999998</v>
      </c>
      <c r="S299" s="25">
        <f t="shared" si="37"/>
        <v>12062190.43</v>
      </c>
      <c r="T299" s="5"/>
      <c r="U299" s="6"/>
      <c r="V299" s="6"/>
      <c r="W299" s="6"/>
      <c r="X299" s="26"/>
    </row>
    <row r="300" spans="1:24">
      <c r="A300" s="2">
        <f t="shared" si="38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25">
        <f t="shared" si="37"/>
        <v>0</v>
      </c>
      <c r="T300" s="5"/>
      <c r="U300" s="6"/>
      <c r="V300" s="6"/>
      <c r="W300" s="6"/>
      <c r="X300" s="26"/>
    </row>
    <row r="301" spans="1:24">
      <c r="A301" s="2">
        <f t="shared" si="38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si="37"/>
        <v>0</v>
      </c>
      <c r="T301" s="5"/>
      <c r="U301" s="6"/>
      <c r="V301" s="6"/>
      <c r="W301" s="6"/>
      <c r="X301" s="26"/>
    </row>
    <row r="302" spans="1:24">
      <c r="A302" s="2">
        <f t="shared" si="38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37"/>
        <v>4641552.08</v>
      </c>
      <c r="T302" s="5"/>
      <c r="U302" s="6"/>
      <c r="V302" s="6"/>
      <c r="W302" s="6">
        <f t="shared" ref="W302:W312" si="43">+S302</f>
        <v>4641552.08</v>
      </c>
      <c r="X302" s="26"/>
    </row>
    <row r="303" spans="1:24">
      <c r="A303" s="2">
        <f t="shared" si="38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37"/>
        <v>93618.16</v>
      </c>
      <c r="T303" s="5"/>
      <c r="U303" s="6"/>
      <c r="V303" s="6"/>
      <c r="W303" s="6">
        <f t="shared" si="43"/>
        <v>93618.16</v>
      </c>
      <c r="X303" s="26"/>
    </row>
    <row r="304" spans="1:24">
      <c r="A304" s="2">
        <f t="shared" si="38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37"/>
        <v>39322.94</v>
      </c>
      <c r="T304" s="5"/>
      <c r="U304" s="6"/>
      <c r="V304" s="6"/>
      <c r="W304" s="6">
        <f t="shared" si="43"/>
        <v>39322.94</v>
      </c>
      <c r="X304" s="26"/>
    </row>
    <row r="305" spans="1:24">
      <c r="A305" s="2">
        <f t="shared" si="38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37"/>
        <v>366.3</v>
      </c>
      <c r="T305" s="5"/>
      <c r="U305" s="6"/>
      <c r="V305" s="6"/>
      <c r="W305" s="6">
        <f t="shared" si="43"/>
        <v>366.3</v>
      </c>
      <c r="X305" s="26"/>
    </row>
    <row r="306" spans="1:24">
      <c r="A306" s="2">
        <f t="shared" si="38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37"/>
        <v>64650.63</v>
      </c>
      <c r="T306" s="5"/>
      <c r="U306" s="6"/>
      <c r="V306" s="6"/>
      <c r="W306" s="6">
        <f t="shared" si="43"/>
        <v>64650.63</v>
      </c>
      <c r="X306" s="26"/>
    </row>
    <row r="307" spans="1:24">
      <c r="A307" s="2">
        <f t="shared" si="38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37"/>
        <v>17769.509999999998</v>
      </c>
      <c r="T307" s="5"/>
      <c r="U307" s="6"/>
      <c r="V307" s="6"/>
      <c r="W307" s="6">
        <f t="shared" si="43"/>
        <v>17769.509999999998</v>
      </c>
      <c r="X307" s="26"/>
    </row>
    <row r="308" spans="1:24">
      <c r="A308" s="2">
        <f t="shared" si="38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37"/>
        <v>1561.51</v>
      </c>
      <c r="T308" s="5"/>
      <c r="U308" s="6"/>
      <c r="V308" s="6"/>
      <c r="W308" s="6">
        <f t="shared" si="43"/>
        <v>1561.51</v>
      </c>
      <c r="X308" s="26"/>
    </row>
    <row r="309" spans="1:24">
      <c r="A309" s="2">
        <f t="shared" si="38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37"/>
        <v>0</v>
      </c>
      <c r="T309" s="5"/>
      <c r="U309" s="6"/>
      <c r="V309" s="6"/>
      <c r="W309" s="6">
        <f t="shared" si="43"/>
        <v>0</v>
      </c>
      <c r="X309" s="26"/>
    </row>
    <row r="310" spans="1:24">
      <c r="A310" s="2">
        <f t="shared" si="38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37"/>
        <v>38874.339999999997</v>
      </c>
      <c r="T310" s="5"/>
      <c r="U310" s="6"/>
      <c r="V310" s="6"/>
      <c r="W310" s="6">
        <f t="shared" si="43"/>
        <v>38874.339999999997</v>
      </c>
      <c r="X310" s="26"/>
    </row>
    <row r="311" spans="1:24">
      <c r="A311" s="2">
        <f t="shared" si="38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37"/>
        <v>83472.56</v>
      </c>
      <c r="T311" s="5"/>
      <c r="U311" s="6"/>
      <c r="V311" s="6"/>
      <c r="W311" s="6">
        <f t="shared" si="43"/>
        <v>83472.56</v>
      </c>
      <c r="X311" s="26"/>
    </row>
    <row r="312" spans="1:24">
      <c r="A312" s="2">
        <f t="shared" si="38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37"/>
        <v>17071.099999999999</v>
      </c>
      <c r="T312" s="5"/>
      <c r="U312" s="6"/>
      <c r="V312" s="6"/>
      <c r="W312" s="6">
        <f t="shared" si="43"/>
        <v>17071.099999999999</v>
      </c>
      <c r="X312" s="26"/>
    </row>
    <row r="313" spans="1:24">
      <c r="A313" s="2">
        <f t="shared" si="38"/>
        <v>299</v>
      </c>
      <c r="B313" s="2"/>
      <c r="C313" s="2"/>
      <c r="D313" s="2"/>
      <c r="E313" s="23" t="s">
        <v>509</v>
      </c>
      <c r="F313" s="28">
        <f t="shared" ref="F313:R313" si="44">SUM(F301:F312)</f>
        <v>12404036.090000002</v>
      </c>
      <c r="G313" s="28">
        <f t="shared" si="44"/>
        <v>1017346.6499999999</v>
      </c>
      <c r="H313" s="28">
        <f t="shared" si="44"/>
        <v>2009984.89</v>
      </c>
      <c r="I313" s="28">
        <f t="shared" si="44"/>
        <v>3009291.6700000004</v>
      </c>
      <c r="J313" s="28">
        <f t="shared" si="44"/>
        <v>4001668.7199999997</v>
      </c>
      <c r="K313" s="28">
        <f t="shared" si="44"/>
        <v>4998259.129999999</v>
      </c>
      <c r="L313" s="28">
        <f t="shared" si="44"/>
        <v>5989631.7300000004</v>
      </c>
      <c r="M313" s="28">
        <f t="shared" si="44"/>
        <v>6997855.7299999995</v>
      </c>
      <c r="N313" s="28">
        <f t="shared" si="44"/>
        <v>8040735.2799999993</v>
      </c>
      <c r="O313" s="28">
        <f t="shared" si="44"/>
        <v>9092823.1299999971</v>
      </c>
      <c r="P313" s="28">
        <f t="shared" si="44"/>
        <v>10107771.119999999</v>
      </c>
      <c r="Q313" s="28">
        <f t="shared" si="44"/>
        <v>11168005.91</v>
      </c>
      <c r="R313" s="28">
        <f t="shared" si="44"/>
        <v>12288416.85</v>
      </c>
      <c r="S313" s="25">
        <f t="shared" si="37"/>
        <v>4998259.129999999</v>
      </c>
      <c r="T313" s="5"/>
      <c r="U313" s="6"/>
      <c r="V313" s="6"/>
      <c r="W313" s="6"/>
      <c r="X313" s="26"/>
    </row>
    <row r="314" spans="1:24">
      <c r="A314" s="2">
        <f t="shared" si="38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25">
        <f t="shared" si="37"/>
        <v>0</v>
      </c>
      <c r="T314" s="5"/>
      <c r="U314" s="6"/>
      <c r="V314" s="6"/>
      <c r="W314" s="6"/>
      <c r="X314" s="26"/>
    </row>
    <row r="315" spans="1:24">
      <c r="A315" s="2">
        <f t="shared" si="38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si="37"/>
        <v>1280308.51</v>
      </c>
      <c r="T315" s="5"/>
      <c r="U315" s="6"/>
      <c r="V315" s="6"/>
      <c r="W315" s="6">
        <f t="shared" ref="W315:W335" si="45">+S315</f>
        <v>1280308.51</v>
      </c>
      <c r="X315" s="26"/>
    </row>
    <row r="316" spans="1:24">
      <c r="A316" s="2">
        <f t="shared" si="38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37"/>
        <v>526580.18999999994</v>
      </c>
      <c r="T316" s="5"/>
      <c r="U316" s="6"/>
      <c r="V316" s="6"/>
      <c r="W316" s="6">
        <f t="shared" si="45"/>
        <v>526580.18999999994</v>
      </c>
      <c r="X316" s="26"/>
    </row>
    <row r="317" spans="1:24">
      <c r="A317" s="2">
        <f t="shared" si="38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37"/>
        <v>4730529.49</v>
      </c>
      <c r="T317" s="5"/>
      <c r="U317" s="6"/>
      <c r="V317" s="6"/>
      <c r="W317" s="6">
        <f t="shared" si="45"/>
        <v>4730529.49</v>
      </c>
      <c r="X317" s="26"/>
    </row>
    <row r="318" spans="1:24">
      <c r="A318" s="2">
        <f t="shared" si="38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37"/>
        <v>-224509.59</v>
      </c>
      <c r="T318" s="5"/>
      <c r="U318" s="6"/>
      <c r="V318" s="6"/>
      <c r="W318" s="6">
        <f t="shared" si="45"/>
        <v>-224509.59</v>
      </c>
      <c r="X318" s="26"/>
    </row>
    <row r="319" spans="1:24">
      <c r="A319" s="2">
        <f t="shared" si="38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37"/>
        <v>0</v>
      </c>
      <c r="T319" s="5"/>
      <c r="U319" s="6"/>
      <c r="V319" s="6"/>
      <c r="W319" s="6">
        <f t="shared" si="45"/>
        <v>0</v>
      </c>
      <c r="X319" s="26"/>
    </row>
    <row r="320" spans="1:24">
      <c r="A320" s="2">
        <f t="shared" si="38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37"/>
        <v>0</v>
      </c>
      <c r="T320" s="5"/>
      <c r="U320" s="6"/>
      <c r="V320" s="6"/>
      <c r="W320" s="6">
        <f t="shared" si="45"/>
        <v>0</v>
      </c>
      <c r="X320" s="26"/>
    </row>
    <row r="321" spans="1:24">
      <c r="A321" s="2">
        <f t="shared" si="38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37"/>
        <v>-19668.189999999999</v>
      </c>
      <c r="T321" s="5"/>
      <c r="U321" s="6"/>
      <c r="V321" s="6"/>
      <c r="W321" s="6">
        <f t="shared" si="45"/>
        <v>-19668.189999999999</v>
      </c>
      <c r="X321" s="26"/>
    </row>
    <row r="322" spans="1:24">
      <c r="A322" s="2">
        <f t="shared" si="38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37"/>
        <v>-881990.25</v>
      </c>
      <c r="T322" s="5"/>
      <c r="U322" s="6"/>
      <c r="V322" s="6"/>
      <c r="W322" s="6">
        <f t="shared" si="45"/>
        <v>-881990.25</v>
      </c>
      <c r="X322" s="26"/>
    </row>
    <row r="323" spans="1:24">
      <c r="A323" s="2">
        <f t="shared" si="38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37"/>
        <v>-248469.61</v>
      </c>
      <c r="T323" s="5"/>
      <c r="U323" s="6"/>
      <c r="V323" s="6"/>
      <c r="W323" s="6">
        <f t="shared" si="45"/>
        <v>-248469.61</v>
      </c>
      <c r="X323" s="26"/>
    </row>
    <row r="324" spans="1:24">
      <c r="A324" s="2">
        <f t="shared" si="38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37"/>
        <v>-3258809.04</v>
      </c>
      <c r="T324" s="5"/>
      <c r="U324" s="6"/>
      <c r="V324" s="6"/>
      <c r="W324" s="6">
        <f t="shared" si="45"/>
        <v>-3258809.04</v>
      </c>
      <c r="X324" s="26"/>
    </row>
    <row r="325" spans="1:24">
      <c r="A325" s="2">
        <f t="shared" si="38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37"/>
        <v>-9972.77</v>
      </c>
      <c r="T325" s="5"/>
      <c r="U325" s="6"/>
      <c r="V325" s="6"/>
      <c r="W325" s="6">
        <f t="shared" si="45"/>
        <v>-9972.77</v>
      </c>
      <c r="X325" s="26"/>
    </row>
    <row r="326" spans="1:24">
      <c r="A326" s="2">
        <f t="shared" si="38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37"/>
        <v>0</v>
      </c>
      <c r="T326" s="5"/>
      <c r="U326" s="6"/>
      <c r="V326" s="6"/>
      <c r="W326" s="6">
        <f t="shared" si="45"/>
        <v>0</v>
      </c>
      <c r="X326" s="26"/>
    </row>
    <row r="327" spans="1:24">
      <c r="A327" s="2">
        <f t="shared" si="38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37"/>
        <v>0</v>
      </c>
      <c r="T327" s="5"/>
      <c r="U327" s="6"/>
      <c r="V327" s="6"/>
      <c r="W327" s="6">
        <f t="shared" si="45"/>
        <v>0</v>
      </c>
      <c r="X327" s="26"/>
    </row>
    <row r="328" spans="1:24">
      <c r="A328" s="2">
        <f t="shared" si="38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37"/>
        <v>-872.87</v>
      </c>
      <c r="T328" s="5"/>
      <c r="U328" s="6"/>
      <c r="V328" s="6"/>
      <c r="W328" s="6">
        <f t="shared" si="45"/>
        <v>-872.87</v>
      </c>
      <c r="X328" s="26"/>
    </row>
    <row r="329" spans="1:24">
      <c r="A329" s="2">
        <f t="shared" si="38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37"/>
        <v>0</v>
      </c>
      <c r="T329" s="5"/>
      <c r="U329" s="6"/>
      <c r="V329" s="6"/>
      <c r="W329" s="6">
        <f t="shared" si="45"/>
        <v>0</v>
      </c>
      <c r="X329" s="26"/>
    </row>
    <row r="330" spans="1:24">
      <c r="A330" s="2">
        <f t="shared" si="38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37"/>
        <v>0</v>
      </c>
      <c r="T330" s="5"/>
      <c r="U330" s="6"/>
      <c r="V330" s="6"/>
      <c r="W330" s="6">
        <f t="shared" si="45"/>
        <v>0</v>
      </c>
      <c r="X330" s="26"/>
    </row>
    <row r="331" spans="1:24">
      <c r="A331" s="2">
        <f t="shared" si="38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37"/>
        <v>0</v>
      </c>
      <c r="T331" s="5"/>
      <c r="U331" s="6"/>
      <c r="V331" s="6"/>
      <c r="W331" s="6">
        <f t="shared" si="45"/>
        <v>0</v>
      </c>
      <c r="X331" s="26"/>
    </row>
    <row r="332" spans="1:24">
      <c r="A332" s="2">
        <f t="shared" si="38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37"/>
        <v>0</v>
      </c>
      <c r="T332" s="5"/>
      <c r="U332" s="6"/>
      <c r="V332" s="6"/>
      <c r="W332" s="6">
        <f t="shared" si="45"/>
        <v>0</v>
      </c>
      <c r="X332" s="26"/>
    </row>
    <row r="333" spans="1:24">
      <c r="A333" s="2">
        <f t="shared" si="38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37"/>
        <v>0</v>
      </c>
      <c r="T333" s="5"/>
      <c r="U333" s="6"/>
      <c r="V333" s="6"/>
      <c r="W333" s="6">
        <f t="shared" si="45"/>
        <v>0</v>
      </c>
      <c r="X333" s="26"/>
    </row>
    <row r="334" spans="1:24">
      <c r="A334" s="2">
        <f t="shared" si="38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37"/>
        <v>0</v>
      </c>
      <c r="T334" s="5"/>
      <c r="U334" s="6"/>
      <c r="V334" s="6"/>
      <c r="W334" s="6">
        <f t="shared" si="45"/>
        <v>0</v>
      </c>
      <c r="X334" s="26"/>
    </row>
    <row r="335" spans="1:24">
      <c r="A335" s="2">
        <f t="shared" si="38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37"/>
        <v>-17834.169999999998</v>
      </c>
      <c r="T335" s="5"/>
      <c r="U335" s="6"/>
      <c r="V335" s="6"/>
      <c r="W335" s="6">
        <f t="shared" si="45"/>
        <v>-17834.169999999998</v>
      </c>
      <c r="X335" s="26"/>
    </row>
    <row r="336" spans="1:24">
      <c r="A336" s="2">
        <f t="shared" si="38"/>
        <v>322</v>
      </c>
      <c r="B336" s="2"/>
      <c r="C336" s="2"/>
      <c r="D336" s="2"/>
      <c r="E336" s="23" t="s">
        <v>532</v>
      </c>
      <c r="F336" s="28">
        <f t="shared" ref="F336:R336" si="46">SUM(F315:F335)</f>
        <v>8732811.5300000012</v>
      </c>
      <c r="G336" s="28">
        <f t="shared" si="46"/>
        <v>1357344.91</v>
      </c>
      <c r="H336" s="28">
        <f t="shared" si="46"/>
        <v>2455923.0800000005</v>
      </c>
      <c r="I336" s="28">
        <f t="shared" si="46"/>
        <v>2920498.4399999995</v>
      </c>
      <c r="J336" s="28">
        <f t="shared" si="46"/>
        <v>2745431.5599999996</v>
      </c>
      <c r="K336" s="28">
        <f t="shared" si="46"/>
        <v>1875291.6999999997</v>
      </c>
      <c r="L336" s="28">
        <f t="shared" si="46"/>
        <v>825967.32000000018</v>
      </c>
      <c r="M336" s="28">
        <f t="shared" si="46"/>
        <v>-203434.80999999901</v>
      </c>
      <c r="N336" s="28">
        <f t="shared" si="46"/>
        <v>-1179674.96</v>
      </c>
      <c r="O336" s="28">
        <f t="shared" si="46"/>
        <v>-2147272.77</v>
      </c>
      <c r="P336" s="28">
        <f t="shared" si="46"/>
        <v>-2302304.4000000004</v>
      </c>
      <c r="Q336" s="28">
        <f t="shared" si="46"/>
        <v>-1308131.1799999985</v>
      </c>
      <c r="R336" s="28">
        <f t="shared" si="46"/>
        <v>221750.09999999934</v>
      </c>
      <c r="S336" s="25">
        <f t="shared" ref="S336:S399" si="47">+K336</f>
        <v>1875291.6999999997</v>
      </c>
      <c r="T336" s="2"/>
      <c r="U336" s="4"/>
      <c r="V336" s="4"/>
      <c r="W336" s="4"/>
      <c r="X336" s="83"/>
    </row>
    <row r="337" spans="1:24">
      <c r="A337" s="2">
        <f t="shared" ref="A337:A400" si="48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25">
        <f t="shared" si="47"/>
        <v>0</v>
      </c>
      <c r="T337" s="2"/>
      <c r="U337" s="4"/>
      <c r="V337" s="4"/>
      <c r="W337" s="4"/>
      <c r="X337" s="83"/>
    </row>
    <row r="338" spans="1:24">
      <c r="A338" s="2">
        <f t="shared" si="48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25">
        <f t="shared" si="47"/>
        <v>0</v>
      </c>
      <c r="T338" s="2"/>
      <c r="U338" s="4"/>
      <c r="V338" s="4"/>
      <c r="W338" s="4"/>
      <c r="X338" s="83"/>
    </row>
    <row r="339" spans="1:24">
      <c r="A339" s="2">
        <f t="shared" si="48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si="47"/>
        <v>0</v>
      </c>
      <c r="T339" s="2"/>
      <c r="U339" s="4"/>
      <c r="V339" s="4"/>
      <c r="W339" s="4">
        <f t="shared" ref="W339:W347" si="49">+S339</f>
        <v>0</v>
      </c>
      <c r="X339" s="83"/>
    </row>
    <row r="340" spans="1:24">
      <c r="A340" s="2">
        <f t="shared" si="48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47"/>
        <v>0</v>
      </c>
      <c r="T340" s="2"/>
      <c r="U340" s="4"/>
      <c r="V340" s="4"/>
      <c r="W340" s="4">
        <f t="shared" si="49"/>
        <v>0</v>
      </c>
      <c r="X340" s="83"/>
    </row>
    <row r="341" spans="1:24">
      <c r="A341" s="2">
        <f t="shared" si="48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47"/>
        <v>105757.04</v>
      </c>
      <c r="T341" s="2"/>
      <c r="U341" s="4"/>
      <c r="V341" s="4"/>
      <c r="W341" s="4">
        <f t="shared" si="49"/>
        <v>105757.04</v>
      </c>
      <c r="X341" s="83"/>
    </row>
    <row r="342" spans="1:24">
      <c r="A342" s="2">
        <f t="shared" si="48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47"/>
        <v>-383065.25</v>
      </c>
      <c r="T342" s="2"/>
      <c r="U342" s="4"/>
      <c r="V342" s="4"/>
      <c r="W342" s="4">
        <f t="shared" si="49"/>
        <v>-383065.25</v>
      </c>
      <c r="X342" s="83"/>
    </row>
    <row r="343" spans="1:24">
      <c r="A343" s="2">
        <f t="shared" si="48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47"/>
        <v>0</v>
      </c>
      <c r="T343" s="2"/>
      <c r="U343" s="4"/>
      <c r="V343" s="4"/>
      <c r="W343" s="4">
        <f t="shared" si="49"/>
        <v>0</v>
      </c>
      <c r="X343" s="83"/>
    </row>
    <row r="344" spans="1:24">
      <c r="A344" s="2">
        <f t="shared" si="48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47"/>
        <v>49754.48</v>
      </c>
      <c r="T344" s="2"/>
      <c r="U344" s="4"/>
      <c r="V344" s="4"/>
      <c r="W344" s="4">
        <f t="shared" si="49"/>
        <v>49754.48</v>
      </c>
      <c r="X344" s="83"/>
    </row>
    <row r="345" spans="1:24">
      <c r="A345" s="2">
        <f t="shared" si="48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47"/>
        <v>1007417.53</v>
      </c>
      <c r="T345" s="2"/>
      <c r="U345" s="4"/>
      <c r="V345" s="4"/>
      <c r="W345" s="4">
        <f t="shared" si="49"/>
        <v>1007417.53</v>
      </c>
      <c r="X345" s="83"/>
    </row>
    <row r="346" spans="1:24">
      <c r="A346" s="2">
        <f t="shared" si="48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47"/>
        <v>0</v>
      </c>
      <c r="T346" s="2"/>
      <c r="U346" s="4"/>
      <c r="V346" s="4"/>
      <c r="W346" s="4">
        <f t="shared" si="49"/>
        <v>0</v>
      </c>
      <c r="X346" s="83"/>
    </row>
    <row r="347" spans="1:24">
      <c r="A347" s="2">
        <f t="shared" si="48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47"/>
        <v>0</v>
      </c>
      <c r="T347" s="2"/>
      <c r="U347" s="4"/>
      <c r="V347" s="4"/>
      <c r="W347" s="4">
        <f t="shared" si="49"/>
        <v>0</v>
      </c>
      <c r="X347" s="83"/>
    </row>
    <row r="348" spans="1:24">
      <c r="A348" s="2">
        <f t="shared" si="48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47"/>
        <v>572.34</v>
      </c>
      <c r="T348" s="2"/>
      <c r="U348" s="4"/>
      <c r="V348" s="4"/>
      <c r="W348" s="4">
        <f>+S348</f>
        <v>572.34</v>
      </c>
      <c r="X348" s="83"/>
    </row>
    <row r="349" spans="1:24">
      <c r="A349" s="2">
        <f t="shared" si="48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R349" si="50">SUM(G339:G348)</f>
        <v>-43358.83</v>
      </c>
      <c r="H349" s="28">
        <f t="shared" si="50"/>
        <v>296047.94</v>
      </c>
      <c r="I349" s="28">
        <f t="shared" si="50"/>
        <v>-275821.55</v>
      </c>
      <c r="J349" s="28">
        <f t="shared" si="50"/>
        <v>-153889.18</v>
      </c>
      <c r="K349" s="28">
        <f t="shared" si="50"/>
        <v>780436.14</v>
      </c>
      <c r="L349" s="28">
        <f t="shared" si="50"/>
        <v>811712.05999999994</v>
      </c>
      <c r="M349" s="28">
        <f t="shared" si="50"/>
        <v>811949.08</v>
      </c>
      <c r="N349" s="28">
        <f t="shared" si="50"/>
        <v>747892.35000000009</v>
      </c>
      <c r="O349" s="28">
        <f t="shared" si="50"/>
        <v>406424.87000000005</v>
      </c>
      <c r="P349" s="28">
        <f t="shared" si="50"/>
        <v>1018160.4400000001</v>
      </c>
      <c r="Q349" s="28">
        <f t="shared" si="50"/>
        <v>1000493.1</v>
      </c>
      <c r="R349" s="28">
        <f t="shared" si="50"/>
        <v>1382743.1300000001</v>
      </c>
      <c r="S349" s="25">
        <f t="shared" si="47"/>
        <v>780436.14</v>
      </c>
      <c r="T349" s="2"/>
      <c r="U349" s="4"/>
      <c r="V349" s="4"/>
      <c r="W349" s="4"/>
      <c r="X349" s="83"/>
    </row>
    <row r="350" spans="1:24">
      <c r="A350" s="2">
        <f t="shared" si="48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25">
        <f t="shared" si="47"/>
        <v>0</v>
      </c>
      <c r="T350" s="2"/>
      <c r="U350" s="4"/>
      <c r="V350" s="4"/>
      <c r="W350" s="4"/>
      <c r="X350" s="83"/>
    </row>
    <row r="351" spans="1:24">
      <c r="A351" s="2">
        <f t="shared" si="48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 t="shared" si="47"/>
        <v>5100000</v>
      </c>
      <c r="T351" s="2"/>
      <c r="U351" s="4"/>
      <c r="V351" s="4"/>
      <c r="W351" s="4">
        <f>+S351</f>
        <v>5100000</v>
      </c>
      <c r="X351" s="83"/>
    </row>
    <row r="352" spans="1:24">
      <c r="A352" s="2">
        <f t="shared" si="48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R352" si="51">+G351</f>
        <v>0</v>
      </c>
      <c r="H352" s="28">
        <f t="shared" si="51"/>
        <v>2550000</v>
      </c>
      <c r="I352" s="28">
        <f t="shared" si="51"/>
        <v>2550000</v>
      </c>
      <c r="J352" s="28">
        <f t="shared" si="51"/>
        <v>2550000</v>
      </c>
      <c r="K352" s="28">
        <f t="shared" si="51"/>
        <v>5100000</v>
      </c>
      <c r="L352" s="28">
        <f t="shared" si="51"/>
        <v>5100000</v>
      </c>
      <c r="M352" s="28">
        <f t="shared" si="51"/>
        <v>5100000</v>
      </c>
      <c r="N352" s="28">
        <f t="shared" si="51"/>
        <v>7650000</v>
      </c>
      <c r="O352" s="28">
        <f t="shared" si="51"/>
        <v>7650000</v>
      </c>
      <c r="P352" s="28">
        <f t="shared" si="51"/>
        <v>7650000</v>
      </c>
      <c r="Q352" s="28">
        <f t="shared" si="51"/>
        <v>10610000</v>
      </c>
      <c r="R352" s="28">
        <f t="shared" si="51"/>
        <v>10610000</v>
      </c>
      <c r="S352" s="25">
        <f t="shared" si="47"/>
        <v>5100000</v>
      </c>
      <c r="T352" s="2"/>
      <c r="U352" s="4"/>
      <c r="V352" s="4"/>
      <c r="W352" s="4"/>
      <c r="X352" s="83"/>
    </row>
    <row r="353" spans="1:24">
      <c r="A353" s="2">
        <f t="shared" si="48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25">
        <f t="shared" si="47"/>
        <v>0</v>
      </c>
      <c r="T353" s="2"/>
      <c r="U353" s="4"/>
      <c r="V353" s="4"/>
      <c r="W353" s="4"/>
      <c r="X353" s="83"/>
    </row>
    <row r="354" spans="1:24" ht="15.75" thickBot="1">
      <c r="A354" s="2">
        <f t="shared" si="48"/>
        <v>340</v>
      </c>
      <c r="B354" s="104"/>
      <c r="C354" s="104"/>
      <c r="D354" s="104"/>
      <c r="E354" s="105" t="s">
        <v>557</v>
      </c>
      <c r="F354" s="106">
        <f t="shared" ref="F354:R354" si="52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52"/>
        <v>755596030.13999987</v>
      </c>
      <c r="H354" s="106">
        <f t="shared" si="52"/>
        <v>785949713.56999993</v>
      </c>
      <c r="I354" s="106">
        <f t="shared" si="52"/>
        <v>809849531.25999987</v>
      </c>
      <c r="J354" s="106">
        <f t="shared" si="52"/>
        <v>821119251.98000026</v>
      </c>
      <c r="K354" s="106">
        <f t="shared" si="52"/>
        <v>834114722.88999987</v>
      </c>
      <c r="L354" s="106">
        <f t="shared" si="52"/>
        <v>850558705.20000017</v>
      </c>
      <c r="M354" s="106">
        <f t="shared" si="52"/>
        <v>868721350.27999997</v>
      </c>
      <c r="N354" s="106">
        <f t="shared" si="52"/>
        <v>891100472.71000004</v>
      </c>
      <c r="O354" s="106">
        <f t="shared" si="52"/>
        <v>918592888.94000041</v>
      </c>
      <c r="P354" s="106">
        <f t="shared" si="52"/>
        <v>955424093.4599998</v>
      </c>
      <c r="Q354" s="106">
        <f t="shared" si="52"/>
        <v>1022043333.5399998</v>
      </c>
      <c r="R354" s="106">
        <f t="shared" si="52"/>
        <v>1117173255.4100006</v>
      </c>
      <c r="S354" s="25">
        <f t="shared" si="47"/>
        <v>834114722.88999987</v>
      </c>
      <c r="T354" s="104"/>
      <c r="U354" s="107"/>
      <c r="V354" s="107"/>
      <c r="W354" s="107"/>
      <c r="X354" s="108"/>
    </row>
    <row r="355" spans="1:24" ht="15.75" thickTop="1">
      <c r="A355" s="2">
        <f t="shared" si="48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25">
        <f t="shared" si="47"/>
        <v>0</v>
      </c>
      <c r="T355" s="2"/>
      <c r="U355" s="4"/>
      <c r="V355" s="4"/>
      <c r="W355" s="4"/>
      <c r="X355" s="83"/>
    </row>
    <row r="356" spans="1:24">
      <c r="A356" s="2">
        <f t="shared" si="48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25">
        <f t="shared" si="47"/>
        <v>0</v>
      </c>
      <c r="T356" s="5"/>
      <c r="U356" s="6"/>
      <c r="V356" s="6"/>
      <c r="W356" s="6"/>
      <c r="X356" s="26"/>
    </row>
    <row r="357" spans="1:24">
      <c r="A357" s="2">
        <f t="shared" si="48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si="47"/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48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47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48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47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48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47"/>
        <v>285795.51</v>
      </c>
      <c r="T360" s="5"/>
      <c r="U360" s="6"/>
      <c r="V360" s="6"/>
      <c r="W360" s="6">
        <f t="shared" ref="W360:W365" si="53">+S360</f>
        <v>285795.51</v>
      </c>
      <c r="X360" s="26"/>
    </row>
    <row r="361" spans="1:24">
      <c r="A361" s="2">
        <f t="shared" si="48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47"/>
        <v>0</v>
      </c>
      <c r="T361" s="5"/>
      <c r="U361" s="6"/>
      <c r="V361" s="6"/>
      <c r="W361" s="6">
        <f t="shared" si="53"/>
        <v>0</v>
      </c>
      <c r="X361" s="26"/>
    </row>
    <row r="362" spans="1:24">
      <c r="A362" s="2">
        <f t="shared" si="48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47"/>
        <v>-192117553.21000001</v>
      </c>
      <c r="T362" s="5"/>
      <c r="U362" s="6"/>
      <c r="V362" s="6"/>
      <c r="W362" s="6">
        <f t="shared" si="53"/>
        <v>-192117553.21000001</v>
      </c>
      <c r="X362" s="26"/>
    </row>
    <row r="363" spans="1:24">
      <c r="A363" s="2">
        <f t="shared" si="48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47"/>
        <v>0</v>
      </c>
      <c r="T363" s="5"/>
      <c r="U363" s="6"/>
      <c r="V363" s="6"/>
      <c r="W363" s="6">
        <f t="shared" si="53"/>
        <v>0</v>
      </c>
      <c r="X363" s="26"/>
    </row>
    <row r="364" spans="1:24">
      <c r="A364" s="2">
        <f t="shared" si="48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47"/>
        <v>-1810739.96</v>
      </c>
      <c r="T364" s="5"/>
      <c r="U364" s="6"/>
      <c r="V364" s="6"/>
      <c r="W364" s="6">
        <f t="shared" si="53"/>
        <v>-1810739.96</v>
      </c>
      <c r="X364" s="26"/>
    </row>
    <row r="365" spans="1:24">
      <c r="A365" s="2">
        <f t="shared" si="48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47"/>
        <v>266398.95</v>
      </c>
      <c r="T365" s="5"/>
      <c r="U365" s="6"/>
      <c r="V365" s="6"/>
      <c r="W365" s="6">
        <f t="shared" si="53"/>
        <v>266398.95</v>
      </c>
      <c r="X365" s="26"/>
    </row>
    <row r="366" spans="1:24">
      <c r="A366" s="2">
        <f t="shared" si="48"/>
        <v>352</v>
      </c>
      <c r="B366" s="2"/>
      <c r="C366" s="2"/>
      <c r="D366" s="2"/>
      <c r="E366" s="50" t="s">
        <v>575</v>
      </c>
      <c r="F366" s="28">
        <f t="shared" ref="F366:R366" si="54">SUM(F357:F365)</f>
        <v>-225638946.18000001</v>
      </c>
      <c r="G366" s="28">
        <f t="shared" si="54"/>
        <v>-224510927.53</v>
      </c>
      <c r="H366" s="28">
        <f t="shared" si="54"/>
        <v>-224073041.16000003</v>
      </c>
      <c r="I366" s="28">
        <f t="shared" si="54"/>
        <v>-224070618.16000003</v>
      </c>
      <c r="J366" s="28">
        <f t="shared" si="54"/>
        <v>-224068195.16000003</v>
      </c>
      <c r="K366" s="28">
        <f t="shared" si="54"/>
        <v>-224065772.16000003</v>
      </c>
      <c r="L366" s="28">
        <f t="shared" si="54"/>
        <v>-224063349.16000003</v>
      </c>
      <c r="M366" s="28">
        <f t="shared" si="54"/>
        <v>-224060926.16000003</v>
      </c>
      <c r="N366" s="28">
        <f t="shared" si="54"/>
        <v>-224058503.16000003</v>
      </c>
      <c r="O366" s="28">
        <f t="shared" si="54"/>
        <v>-254056080.16000003</v>
      </c>
      <c r="P366" s="28">
        <f t="shared" si="54"/>
        <v>-254053657.16000003</v>
      </c>
      <c r="Q366" s="28">
        <f t="shared" si="54"/>
        <v>-254051234.16000003</v>
      </c>
      <c r="R366" s="28">
        <f t="shared" si="54"/>
        <v>-254809227.50999999</v>
      </c>
      <c r="S366" s="25">
        <f t="shared" si="47"/>
        <v>-224065772.16000003</v>
      </c>
      <c r="T366" s="5"/>
      <c r="U366" s="6"/>
      <c r="V366" s="6"/>
      <c r="W366" s="6"/>
      <c r="X366" s="26"/>
    </row>
    <row r="367" spans="1:24">
      <c r="A367" s="2">
        <f t="shared" si="48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25">
        <f t="shared" si="47"/>
        <v>0</v>
      </c>
      <c r="T367" s="5"/>
      <c r="U367" s="6"/>
      <c r="V367" s="6"/>
      <c r="W367" s="6"/>
      <c r="X367" s="26"/>
    </row>
    <row r="368" spans="1:24">
      <c r="A368" s="2">
        <f t="shared" si="48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47"/>
        <v>-20000000</v>
      </c>
      <c r="T368" s="5"/>
      <c r="U368" s="6"/>
      <c r="V368" s="6"/>
      <c r="W368" s="6">
        <f t="shared" ref="W368:W380" si="55">+S368</f>
        <v>-20000000</v>
      </c>
      <c r="X368" s="26"/>
    </row>
    <row r="369" spans="1:24">
      <c r="A369" s="2">
        <f t="shared" si="48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47"/>
        <v>-15000000</v>
      </c>
      <c r="T369" s="5"/>
      <c r="U369" s="6"/>
      <c r="V369" s="6"/>
      <c r="W369" s="6">
        <f t="shared" si="55"/>
        <v>-15000000</v>
      </c>
      <c r="X369" s="26"/>
    </row>
    <row r="370" spans="1:24" ht="26.25">
      <c r="A370" s="2">
        <f t="shared" si="48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47"/>
        <v>-24401000</v>
      </c>
      <c r="T370" s="5"/>
      <c r="U370" s="6"/>
      <c r="V370" s="6"/>
      <c r="W370" s="6">
        <f t="shared" si="55"/>
        <v>-24401000</v>
      </c>
      <c r="X370" s="26"/>
    </row>
    <row r="371" spans="1:24">
      <c r="A371" s="2">
        <f t="shared" si="48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47"/>
        <v>-15000000</v>
      </c>
      <c r="T371" s="5"/>
      <c r="U371" s="6"/>
      <c r="V371" s="6"/>
      <c r="W371" s="6">
        <f t="shared" si="55"/>
        <v>-15000000</v>
      </c>
      <c r="X371" s="26"/>
    </row>
    <row r="372" spans="1:24">
      <c r="A372" s="2">
        <f t="shared" si="48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47"/>
        <v>-40000000</v>
      </c>
      <c r="T372" s="5"/>
      <c r="U372" s="6"/>
      <c r="V372" s="6"/>
      <c r="W372" s="6">
        <f t="shared" si="55"/>
        <v>-40000000</v>
      </c>
      <c r="X372" s="26"/>
    </row>
    <row r="373" spans="1:24">
      <c r="A373" s="2">
        <f t="shared" si="48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47"/>
        <v>-25000000</v>
      </c>
      <c r="T373" s="5"/>
      <c r="U373" s="6"/>
      <c r="V373" s="6"/>
      <c r="W373" s="6">
        <f t="shared" si="55"/>
        <v>-25000000</v>
      </c>
      <c r="X373" s="26"/>
    </row>
    <row r="374" spans="1:24">
      <c r="A374" s="2">
        <f t="shared" si="48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47"/>
        <v>-25000000</v>
      </c>
      <c r="T374" s="5"/>
      <c r="U374" s="6"/>
      <c r="V374" s="6"/>
      <c r="W374" s="6">
        <f t="shared" si="55"/>
        <v>-25000000</v>
      </c>
      <c r="X374" s="26"/>
    </row>
    <row r="375" spans="1:24">
      <c r="A375" s="2">
        <f t="shared" si="48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47"/>
        <v>-12500000</v>
      </c>
      <c r="T375" s="5"/>
      <c r="U375" s="6"/>
      <c r="V375" s="6"/>
      <c r="W375" s="6">
        <f t="shared" si="55"/>
        <v>-12500000</v>
      </c>
      <c r="X375" s="26"/>
    </row>
    <row r="376" spans="1:24">
      <c r="A376" s="2">
        <f t="shared" si="48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47"/>
        <v>-12500000</v>
      </c>
      <c r="T376" s="5"/>
      <c r="U376" s="6"/>
      <c r="V376" s="6"/>
      <c r="W376" s="6">
        <f t="shared" si="55"/>
        <v>-12500000</v>
      </c>
      <c r="X376" s="26"/>
    </row>
    <row r="377" spans="1:24">
      <c r="A377" s="2">
        <f t="shared" si="48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47"/>
        <v>-12500000</v>
      </c>
      <c r="T377" s="5"/>
      <c r="U377" s="6"/>
      <c r="V377" s="6"/>
      <c r="W377" s="6">
        <f t="shared" si="55"/>
        <v>-12500000</v>
      </c>
      <c r="X377" s="26"/>
    </row>
    <row r="378" spans="1:24">
      <c r="A378" s="2">
        <f t="shared" si="48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47"/>
        <v>-12500000</v>
      </c>
      <c r="T378" s="5"/>
      <c r="U378" s="6"/>
      <c r="V378" s="6"/>
      <c r="W378" s="6">
        <f t="shared" si="55"/>
        <v>-12500000</v>
      </c>
      <c r="X378" s="26"/>
    </row>
    <row r="379" spans="1:24">
      <c r="A379" s="2">
        <f t="shared" si="48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47"/>
        <v>1596411.2</v>
      </c>
      <c r="T379" s="5"/>
      <c r="U379" s="6"/>
      <c r="V379" s="6"/>
      <c r="W379" s="6">
        <f t="shared" si="55"/>
        <v>1596411.2</v>
      </c>
      <c r="X379" s="26"/>
    </row>
    <row r="380" spans="1:24">
      <c r="A380" s="2">
        <f t="shared" si="48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47"/>
        <v>-2050000</v>
      </c>
      <c r="T380" s="5"/>
      <c r="U380" s="6"/>
      <c r="V380" s="6"/>
      <c r="W380" s="6">
        <f t="shared" si="55"/>
        <v>-2050000</v>
      </c>
      <c r="X380" s="26"/>
    </row>
    <row r="381" spans="1:24">
      <c r="A381" s="2">
        <f t="shared" si="48"/>
        <v>367</v>
      </c>
      <c r="B381" s="2"/>
      <c r="C381" s="2"/>
      <c r="D381" s="2"/>
      <c r="E381" s="50" t="s">
        <v>591</v>
      </c>
      <c r="F381" s="28">
        <f t="shared" ref="F381:R381" si="56">SUM(F368:F380)</f>
        <v>-230084028.38999999</v>
      </c>
      <c r="G381" s="28">
        <f t="shared" si="56"/>
        <v>-228943922.84999999</v>
      </c>
      <c r="H381" s="28">
        <f t="shared" si="56"/>
        <v>-227079737.68000001</v>
      </c>
      <c r="I381" s="28">
        <f t="shared" si="56"/>
        <v>-218689627.59999999</v>
      </c>
      <c r="J381" s="28">
        <f t="shared" si="56"/>
        <v>-216999517.52000001</v>
      </c>
      <c r="K381" s="28">
        <f t="shared" si="56"/>
        <v>-214854588.80000001</v>
      </c>
      <c r="L381" s="28">
        <f t="shared" si="56"/>
        <v>-217364477.81999999</v>
      </c>
      <c r="M381" s="28">
        <f t="shared" si="56"/>
        <v>-223224366.84</v>
      </c>
      <c r="N381" s="28">
        <f t="shared" si="56"/>
        <v>-234684255.86000001</v>
      </c>
      <c r="O381" s="28">
        <f t="shared" si="56"/>
        <v>-219894144.88</v>
      </c>
      <c r="P381" s="28">
        <f t="shared" si="56"/>
        <v>-232104033.90000001</v>
      </c>
      <c r="Q381" s="28">
        <f t="shared" si="56"/>
        <v>-246675330.22</v>
      </c>
      <c r="R381" s="28">
        <f t="shared" si="56"/>
        <v>-266685211.97999999</v>
      </c>
      <c r="S381" s="25">
        <f t="shared" si="47"/>
        <v>-214854588.80000001</v>
      </c>
      <c r="T381" s="5"/>
      <c r="U381" s="6"/>
      <c r="V381" s="6"/>
      <c r="W381" s="6"/>
      <c r="X381" s="26"/>
    </row>
    <row r="382" spans="1:24">
      <c r="A382" s="2">
        <f t="shared" si="48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25">
        <f t="shared" si="47"/>
        <v>0</v>
      </c>
      <c r="T382" s="2"/>
      <c r="U382" s="4"/>
      <c r="V382" s="4"/>
      <c r="W382" s="4"/>
      <c r="X382" s="83"/>
    </row>
    <row r="383" spans="1:24">
      <c r="A383" s="2">
        <f t="shared" si="48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si="47"/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48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4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48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47"/>
        <v>0</v>
      </c>
      <c r="T385" s="2"/>
      <c r="U385" s="4"/>
      <c r="V385" s="4"/>
      <c r="W385" s="4"/>
      <c r="X385" s="83"/>
    </row>
    <row r="386" spans="1:24">
      <c r="A386" s="2">
        <f t="shared" si="48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47"/>
        <v>-2828507.28</v>
      </c>
      <c r="T386" s="2"/>
      <c r="U386" s="4"/>
      <c r="V386" s="4">
        <f t="shared" ref="V386:V398" si="57">+S386</f>
        <v>-2828507.28</v>
      </c>
      <c r="W386" s="4"/>
      <c r="X386" s="83"/>
    </row>
    <row r="387" spans="1:24">
      <c r="A387" s="2">
        <f t="shared" si="48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47"/>
        <v>-112085.78</v>
      </c>
      <c r="T387" s="5"/>
      <c r="U387" s="6"/>
      <c r="V387" s="6">
        <f t="shared" si="57"/>
        <v>-112085.78</v>
      </c>
      <c r="W387" s="6"/>
      <c r="X387" s="26"/>
    </row>
    <row r="388" spans="1:24">
      <c r="A388" s="2">
        <f t="shared" si="48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47"/>
        <v>-7514853.4100000001</v>
      </c>
      <c r="T388" s="5"/>
      <c r="U388" s="6"/>
      <c r="V388" s="6">
        <f t="shared" si="57"/>
        <v>-7514853.4100000001</v>
      </c>
      <c r="W388" s="6"/>
      <c r="X388" s="26"/>
    </row>
    <row r="389" spans="1:24">
      <c r="A389" s="2">
        <f t="shared" si="48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47"/>
        <v>-103824.04</v>
      </c>
      <c r="T389" s="5"/>
      <c r="U389" s="6"/>
      <c r="V389" s="6">
        <f t="shared" si="57"/>
        <v>-103824.04</v>
      </c>
      <c r="W389" s="6"/>
      <c r="X389" s="26"/>
    </row>
    <row r="390" spans="1:24">
      <c r="A390" s="2">
        <f t="shared" si="48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47"/>
        <v>-4028498.02</v>
      </c>
      <c r="T390" s="5"/>
      <c r="U390" s="6"/>
      <c r="V390" s="6">
        <f t="shared" si="57"/>
        <v>-4028498.02</v>
      </c>
      <c r="W390" s="6"/>
      <c r="X390" s="26"/>
    </row>
    <row r="391" spans="1:24">
      <c r="A391" s="2">
        <f t="shared" si="48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47"/>
        <v>-516015.09</v>
      </c>
      <c r="T391" s="5"/>
      <c r="U391" s="6"/>
      <c r="V391" s="6">
        <f t="shared" si="57"/>
        <v>-516015.09</v>
      </c>
      <c r="W391" s="6"/>
      <c r="X391" s="26"/>
    </row>
    <row r="392" spans="1:24">
      <c r="A392" s="2">
        <f t="shared" si="48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47"/>
        <v>-2230.67</v>
      </c>
      <c r="T392" s="5"/>
      <c r="U392" s="6"/>
      <c r="V392" s="6">
        <f t="shared" si="57"/>
        <v>-2230.67</v>
      </c>
      <c r="W392" s="6"/>
      <c r="X392" s="26"/>
    </row>
    <row r="393" spans="1:24">
      <c r="A393" s="2">
        <f t="shared" si="48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47"/>
        <v>0</v>
      </c>
      <c r="T393" s="5"/>
      <c r="U393" s="6"/>
      <c r="V393" s="6">
        <f t="shared" si="57"/>
        <v>0</v>
      </c>
      <c r="W393" s="6"/>
      <c r="X393" s="26"/>
    </row>
    <row r="394" spans="1:24">
      <c r="A394" s="2">
        <f t="shared" si="48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47"/>
        <v>1.45519152283669E-11</v>
      </c>
      <c r="T394" s="5"/>
      <c r="U394" s="6"/>
      <c r="V394" s="6">
        <f t="shared" si="57"/>
        <v>1.45519152283669E-11</v>
      </c>
      <c r="W394" s="6"/>
      <c r="X394" s="26"/>
    </row>
    <row r="395" spans="1:24">
      <c r="A395" s="2">
        <f t="shared" si="48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47"/>
        <v>-11714.13</v>
      </c>
      <c r="T395" s="5"/>
      <c r="U395" s="6"/>
      <c r="V395" s="6">
        <f t="shared" si="57"/>
        <v>-11714.13</v>
      </c>
      <c r="W395" s="6"/>
      <c r="X395" s="26"/>
    </row>
    <row r="396" spans="1:24">
      <c r="A396" s="2">
        <f t="shared" si="48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47"/>
        <v>0</v>
      </c>
      <c r="T396" s="5"/>
      <c r="U396" s="6"/>
      <c r="V396" s="6">
        <f t="shared" si="57"/>
        <v>0</v>
      </c>
      <c r="W396" s="6"/>
      <c r="X396" s="26"/>
    </row>
    <row r="397" spans="1:24">
      <c r="A397" s="2">
        <f t="shared" si="48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47"/>
        <v>2.9096725029376099E-12</v>
      </c>
      <c r="T397" s="5"/>
      <c r="U397" s="6"/>
      <c r="V397" s="6">
        <f t="shared" si="57"/>
        <v>2.9096725029376099E-12</v>
      </c>
      <c r="W397" s="6"/>
      <c r="X397" s="26"/>
    </row>
    <row r="398" spans="1:24">
      <c r="A398" s="2">
        <f t="shared" si="48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47"/>
        <v>-1408542.43</v>
      </c>
      <c r="T398" s="5"/>
      <c r="U398" s="6"/>
      <c r="V398" s="6">
        <f t="shared" si="57"/>
        <v>-1408542.43</v>
      </c>
      <c r="W398" s="6"/>
      <c r="X398" s="26"/>
    </row>
    <row r="399" spans="1:24">
      <c r="A399" s="2">
        <f t="shared" si="48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47"/>
        <v>0</v>
      </c>
      <c r="T399" s="5"/>
      <c r="U399" s="6"/>
      <c r="V399" s="6"/>
      <c r="W399" s="6"/>
      <c r="X399" s="26"/>
    </row>
    <row r="400" spans="1:24">
      <c r="A400" s="2">
        <f t="shared" si="48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ref="S400:S463" si="58">+K400</f>
        <v>-1142264.6299999999</v>
      </c>
      <c r="T400" s="5"/>
      <c r="U400" s="6"/>
      <c r="V400" s="6"/>
      <c r="W400" s="6"/>
      <c r="X400" s="26">
        <f>+S400</f>
        <v>-1142264.6299999999</v>
      </c>
    </row>
    <row r="401" spans="1:24">
      <c r="A401" s="2">
        <f t="shared" ref="A401:A464" si="5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58"/>
        <v>0</v>
      </c>
      <c r="T401" s="5"/>
      <c r="U401" s="6"/>
      <c r="V401" s="6"/>
      <c r="W401" s="6"/>
      <c r="X401" s="26">
        <f t="shared" ref="X401:X407" si="60">+S401</f>
        <v>0</v>
      </c>
    </row>
    <row r="402" spans="1:24">
      <c r="A402" s="2">
        <f t="shared" si="5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58"/>
        <v>-1394.0000000002001</v>
      </c>
      <c r="T402" s="5"/>
      <c r="U402" s="6"/>
      <c r="V402" s="6"/>
      <c r="W402" s="6"/>
      <c r="X402" s="26">
        <f t="shared" si="60"/>
        <v>-1394.0000000002001</v>
      </c>
    </row>
    <row r="403" spans="1:24">
      <c r="A403" s="2">
        <f t="shared" si="5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58"/>
        <v>0</v>
      </c>
      <c r="T403" s="5"/>
      <c r="U403" s="6"/>
      <c r="V403" s="6"/>
      <c r="W403" s="6"/>
      <c r="X403" s="26">
        <f t="shared" si="60"/>
        <v>0</v>
      </c>
    </row>
    <row r="404" spans="1:24">
      <c r="A404" s="2">
        <f t="shared" si="5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58"/>
        <v>-2.2737367544323201E-13</v>
      </c>
      <c r="T404" s="5"/>
      <c r="U404" s="6"/>
      <c r="V404" s="6"/>
      <c r="W404" s="6"/>
      <c r="X404" s="26">
        <f t="shared" si="60"/>
        <v>-2.2737367544323201E-13</v>
      </c>
    </row>
    <row r="405" spans="1:24">
      <c r="A405" s="2">
        <f t="shared" si="5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58"/>
        <v>0</v>
      </c>
      <c r="T405" s="5"/>
      <c r="U405" s="6"/>
      <c r="V405" s="6"/>
      <c r="W405" s="6"/>
      <c r="X405" s="26">
        <f t="shared" si="60"/>
        <v>0</v>
      </c>
    </row>
    <row r="406" spans="1:24">
      <c r="A406" s="2">
        <f t="shared" si="5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58"/>
        <v>0</v>
      </c>
      <c r="T406" s="5"/>
      <c r="U406" s="6"/>
      <c r="V406" s="6"/>
      <c r="W406" s="6"/>
      <c r="X406" s="26"/>
    </row>
    <row r="407" spans="1:24">
      <c r="A407" s="2">
        <f t="shared" si="5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58"/>
        <v>-277330.14</v>
      </c>
      <c r="T407" s="5"/>
      <c r="U407" s="6"/>
      <c r="V407" s="6"/>
      <c r="W407" s="6"/>
      <c r="X407" s="26">
        <f t="shared" si="60"/>
        <v>-277330.14</v>
      </c>
    </row>
    <row r="408" spans="1:24">
      <c r="A408" s="2">
        <f t="shared" si="59"/>
        <v>394</v>
      </c>
      <c r="B408" s="2"/>
      <c r="C408" s="2"/>
      <c r="D408" s="2"/>
      <c r="E408" s="50" t="s">
        <v>635</v>
      </c>
      <c r="F408" s="28">
        <f t="shared" ref="F408:R408" si="61">SUM(F400:F407)</f>
        <v>-1690801.4200000002</v>
      </c>
      <c r="G408" s="28">
        <f t="shared" si="61"/>
        <v>-2793425.97</v>
      </c>
      <c r="H408" s="28">
        <f t="shared" si="61"/>
        <v>-3104151.63</v>
      </c>
      <c r="I408" s="28">
        <f t="shared" si="61"/>
        <v>-2720311.4400000004</v>
      </c>
      <c r="J408" s="28">
        <f t="shared" si="61"/>
        <v>-1572156.0900000003</v>
      </c>
      <c r="K408" s="28">
        <f t="shared" si="61"/>
        <v>-1420988.77</v>
      </c>
      <c r="L408" s="28">
        <f t="shared" si="61"/>
        <v>-1190608.6800000002</v>
      </c>
      <c r="M408" s="28">
        <f t="shared" si="61"/>
        <v>-1458686.4600000002</v>
      </c>
      <c r="N408" s="28">
        <f t="shared" si="61"/>
        <v>-1203535.3</v>
      </c>
      <c r="O408" s="28">
        <f t="shared" si="61"/>
        <v>-1281677.2000000004</v>
      </c>
      <c r="P408" s="28">
        <f t="shared" si="61"/>
        <v>-1682425.7300000004</v>
      </c>
      <c r="Q408" s="28">
        <f t="shared" si="61"/>
        <v>-1626851.58</v>
      </c>
      <c r="R408" s="28">
        <f t="shared" si="61"/>
        <v>-2007577.1700000002</v>
      </c>
      <c r="S408" s="25">
        <f t="shared" si="58"/>
        <v>-1420988.77</v>
      </c>
      <c r="T408" s="5"/>
      <c r="U408" s="6"/>
      <c r="V408" s="6"/>
      <c r="W408" s="6"/>
      <c r="X408" s="26"/>
    </row>
    <row r="409" spans="1:24">
      <c r="A409" s="2">
        <f t="shared" si="5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25">
        <f t="shared" si="58"/>
        <v>0</v>
      </c>
      <c r="T409" s="5"/>
      <c r="U409" s="6"/>
      <c r="V409" s="6"/>
      <c r="W409" s="6"/>
      <c r="X409" s="26"/>
    </row>
    <row r="410" spans="1:24">
      <c r="A410" s="2">
        <f t="shared" si="5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58"/>
        <v>0</v>
      </c>
      <c r="T410" s="5"/>
      <c r="U410" s="6"/>
      <c r="V410" s="6">
        <f>+S410</f>
        <v>0</v>
      </c>
      <c r="W410" s="6"/>
      <c r="X410" s="26"/>
    </row>
    <row r="411" spans="1:24">
      <c r="A411" s="2">
        <f t="shared" si="5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58"/>
        <v>0</v>
      </c>
      <c r="T411" s="5"/>
      <c r="U411" s="6"/>
      <c r="V411" s="6">
        <f>+S411</f>
        <v>0</v>
      </c>
      <c r="W411" s="6"/>
      <c r="X411" s="26"/>
    </row>
    <row r="412" spans="1:24">
      <c r="A412" s="2">
        <f t="shared" si="5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58"/>
        <v>0</v>
      </c>
      <c r="T412" s="5"/>
      <c r="U412" s="6"/>
      <c r="V412" s="6">
        <f>+S412</f>
        <v>0</v>
      </c>
      <c r="W412" s="6"/>
      <c r="X412" s="26"/>
    </row>
    <row r="413" spans="1:24">
      <c r="A413" s="2">
        <f t="shared" si="5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58"/>
        <v>0</v>
      </c>
      <c r="T413" s="5"/>
      <c r="U413" s="6"/>
      <c r="V413" s="6">
        <f>+S413</f>
        <v>0</v>
      </c>
      <c r="W413" s="6"/>
      <c r="X413" s="26"/>
    </row>
    <row r="414" spans="1:24">
      <c r="A414" s="2">
        <f t="shared" si="59"/>
        <v>400</v>
      </c>
      <c r="B414" s="2"/>
      <c r="C414" s="2"/>
      <c r="D414" s="2"/>
      <c r="E414" s="50" t="s">
        <v>643</v>
      </c>
      <c r="F414" s="28">
        <f t="shared" ref="F414:R414" si="62">SUM(F410:F413)</f>
        <v>-2.2737367544323201E-13</v>
      </c>
      <c r="G414" s="28">
        <f t="shared" si="62"/>
        <v>0</v>
      </c>
      <c r="H414" s="28">
        <f t="shared" si="62"/>
        <v>0</v>
      </c>
      <c r="I414" s="28">
        <f t="shared" si="62"/>
        <v>0</v>
      </c>
      <c r="J414" s="28">
        <f t="shared" si="62"/>
        <v>-614.49</v>
      </c>
      <c r="K414" s="28">
        <f t="shared" si="62"/>
        <v>0</v>
      </c>
      <c r="L414" s="28">
        <f t="shared" si="62"/>
        <v>-15863.33</v>
      </c>
      <c r="M414" s="28">
        <f t="shared" si="62"/>
        <v>-142404.87</v>
      </c>
      <c r="N414" s="28">
        <f t="shared" si="62"/>
        <v>-212875.15</v>
      </c>
      <c r="O414" s="28">
        <f t="shared" si="62"/>
        <v>-214592.15000000002</v>
      </c>
      <c r="P414" s="28">
        <f t="shared" si="62"/>
        <v>-442.86999999999819</v>
      </c>
      <c r="Q414" s="28">
        <f t="shared" si="62"/>
        <v>-2174.9299999999976</v>
      </c>
      <c r="R414" s="28">
        <f t="shared" si="62"/>
        <v>-1309.0499999999981</v>
      </c>
      <c r="S414" s="25">
        <f t="shared" si="58"/>
        <v>0</v>
      </c>
      <c r="T414" s="2"/>
      <c r="U414" s="4"/>
      <c r="V414" s="4"/>
      <c r="W414" s="4"/>
      <c r="X414" s="83"/>
    </row>
    <row r="415" spans="1:24">
      <c r="A415" s="2">
        <f t="shared" si="5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25">
        <f t="shared" si="58"/>
        <v>0</v>
      </c>
      <c r="T415" s="2"/>
      <c r="U415" s="4"/>
      <c r="V415" s="4"/>
      <c r="W415" s="4"/>
      <c r="X415" s="83"/>
    </row>
    <row r="416" spans="1:24">
      <c r="A416" s="2">
        <f t="shared" si="59"/>
        <v>402</v>
      </c>
      <c r="B416" s="2"/>
      <c r="C416" s="2"/>
      <c r="D416" s="2"/>
      <c r="E416" s="50" t="s">
        <v>644</v>
      </c>
      <c r="F416" s="28">
        <f t="shared" ref="F416:R416" si="63">SUM(F383:F398)+F408+F414</f>
        <v>-31459521.429999996</v>
      </c>
      <c r="G416" s="28">
        <f t="shared" si="63"/>
        <v>-27602827.529999994</v>
      </c>
      <c r="H416" s="28">
        <f t="shared" si="63"/>
        <v>-21733270.999999996</v>
      </c>
      <c r="I416" s="28">
        <f t="shared" si="63"/>
        <v>-20434359.57</v>
      </c>
      <c r="J416" s="28">
        <f t="shared" si="63"/>
        <v>-17870109.389999997</v>
      </c>
      <c r="K416" s="28">
        <f t="shared" si="63"/>
        <v>-17947259.619999997</v>
      </c>
      <c r="L416" s="28">
        <f t="shared" si="63"/>
        <v>-17318553.23</v>
      </c>
      <c r="M416" s="28">
        <f t="shared" si="63"/>
        <v>-21992960.800000004</v>
      </c>
      <c r="N416" s="28">
        <f t="shared" si="63"/>
        <v>-24394393.989999998</v>
      </c>
      <c r="O416" s="28">
        <f t="shared" si="63"/>
        <v>-22848267.510000002</v>
      </c>
      <c r="P416" s="28">
        <f t="shared" si="63"/>
        <v>-25618007.370000005</v>
      </c>
      <c r="Q416" s="28">
        <f t="shared" si="63"/>
        <v>-39787788.860000007</v>
      </c>
      <c r="R416" s="28">
        <f t="shared" si="63"/>
        <v>-68448004.469999999</v>
      </c>
      <c r="S416" s="25">
        <f t="shared" si="58"/>
        <v>-17947259.619999997</v>
      </c>
      <c r="T416" s="2"/>
      <c r="U416" s="4"/>
      <c r="V416" s="4"/>
      <c r="W416" s="4"/>
      <c r="X416" s="83"/>
    </row>
    <row r="417" spans="1:24">
      <c r="A417" s="2">
        <f t="shared" si="5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25">
        <f t="shared" si="58"/>
        <v>0</v>
      </c>
      <c r="T417" s="5"/>
      <c r="U417" s="6"/>
      <c r="V417" s="6"/>
      <c r="W417" s="6"/>
      <c r="X417" s="26"/>
    </row>
    <row r="418" spans="1:24">
      <c r="A418" s="2">
        <f t="shared" si="5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si="58"/>
        <v>0</v>
      </c>
      <c r="T418" s="5"/>
      <c r="U418" s="6"/>
      <c r="V418" s="6">
        <f t="shared" ref="V418:V439" si="64">+S418</f>
        <v>0</v>
      </c>
      <c r="W418" s="6"/>
      <c r="X418" s="26"/>
    </row>
    <row r="419" spans="1:24">
      <c r="A419" s="2">
        <f t="shared" si="5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58"/>
        <v>-4138743.33</v>
      </c>
      <c r="T419" s="5"/>
      <c r="U419" s="6"/>
      <c r="V419" s="6">
        <f t="shared" si="64"/>
        <v>-4138743.33</v>
      </c>
      <c r="W419" s="6"/>
      <c r="X419" s="26"/>
    </row>
    <row r="420" spans="1:24">
      <c r="A420" s="2">
        <f t="shared" si="5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58"/>
        <v>53498.22</v>
      </c>
      <c r="T420" s="5"/>
      <c r="U420" s="6"/>
      <c r="V420" s="6">
        <f t="shared" si="64"/>
        <v>53498.22</v>
      </c>
      <c r="W420" s="6"/>
      <c r="X420" s="26"/>
    </row>
    <row r="421" spans="1:24">
      <c r="A421" s="2">
        <f t="shared" si="5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58"/>
        <v>-87739.32</v>
      </c>
      <c r="T421" s="5"/>
      <c r="U421" s="6"/>
      <c r="V421" s="6">
        <f t="shared" si="64"/>
        <v>-87739.32</v>
      </c>
      <c r="W421" s="6"/>
      <c r="X421" s="26"/>
    </row>
    <row r="422" spans="1:24">
      <c r="A422" s="2">
        <f t="shared" si="5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58"/>
        <v>-52857.93</v>
      </c>
      <c r="T422" s="5"/>
      <c r="U422" s="6"/>
      <c r="V422" s="6">
        <f t="shared" si="64"/>
        <v>-52857.93</v>
      </c>
      <c r="W422" s="6"/>
      <c r="X422" s="26"/>
    </row>
    <row r="423" spans="1:24">
      <c r="A423" s="2">
        <f t="shared" si="5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58"/>
        <v>-218.70999999999901</v>
      </c>
      <c r="T423" s="5"/>
      <c r="U423" s="6"/>
      <c r="V423" s="6">
        <f t="shared" si="64"/>
        <v>-218.70999999999901</v>
      </c>
      <c r="W423" s="6"/>
      <c r="X423" s="26"/>
    </row>
    <row r="424" spans="1:24">
      <c r="A424" s="2">
        <f t="shared" si="5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58"/>
        <v>-11544.14</v>
      </c>
      <c r="T424" s="5"/>
      <c r="U424" s="6"/>
      <c r="V424" s="6">
        <f t="shared" si="64"/>
        <v>-11544.14</v>
      </c>
      <c r="W424" s="6"/>
      <c r="X424" s="26"/>
    </row>
    <row r="425" spans="1:24">
      <c r="A425" s="2">
        <f t="shared" si="5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58"/>
        <v>0</v>
      </c>
      <c r="T425" s="5"/>
      <c r="U425" s="6"/>
      <c r="V425" s="6">
        <f t="shared" si="64"/>
        <v>0</v>
      </c>
      <c r="W425" s="6"/>
      <c r="X425" s="26"/>
    </row>
    <row r="426" spans="1:24">
      <c r="A426" s="2">
        <f t="shared" si="5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58"/>
        <v>-680.76</v>
      </c>
      <c r="T426" s="5"/>
      <c r="U426" s="6"/>
      <c r="V426" s="6">
        <f t="shared" si="64"/>
        <v>-680.76</v>
      </c>
      <c r="W426" s="6"/>
      <c r="X426" s="26"/>
    </row>
    <row r="427" spans="1:24">
      <c r="A427" s="2">
        <f t="shared" si="5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58"/>
        <v>-17935.84</v>
      </c>
      <c r="T427" s="5"/>
      <c r="U427" s="6"/>
      <c r="V427" s="6">
        <f t="shared" si="64"/>
        <v>-17935.84</v>
      </c>
      <c r="W427" s="6"/>
      <c r="X427" s="26"/>
    </row>
    <row r="428" spans="1:24">
      <c r="A428" s="2">
        <f t="shared" si="5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58"/>
        <v>-10758.37</v>
      </c>
      <c r="T428" s="5"/>
      <c r="U428" s="6"/>
      <c r="V428" s="6">
        <f t="shared" si="64"/>
        <v>-10758.37</v>
      </c>
      <c r="W428" s="6"/>
      <c r="X428" s="26"/>
    </row>
    <row r="429" spans="1:24">
      <c r="A429" s="2">
        <f t="shared" si="5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58"/>
        <v>-6933.32</v>
      </c>
      <c r="T429" s="5"/>
      <c r="U429" s="6"/>
      <c r="V429" s="6">
        <f t="shared" si="64"/>
        <v>-6933.32</v>
      </c>
      <c r="W429" s="6"/>
      <c r="X429" s="26"/>
    </row>
    <row r="430" spans="1:24">
      <c r="A430" s="2">
        <f t="shared" si="5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58"/>
        <v>-65.98</v>
      </c>
      <c r="T430" s="5"/>
      <c r="U430" s="6"/>
      <c r="V430" s="6">
        <f t="shared" si="64"/>
        <v>-65.98</v>
      </c>
      <c r="W430" s="6"/>
      <c r="X430" s="26"/>
    </row>
    <row r="431" spans="1:24">
      <c r="A431" s="2">
        <f t="shared" si="5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58"/>
        <v>0</v>
      </c>
      <c r="T431" s="5"/>
      <c r="U431" s="6"/>
      <c r="V431" s="6">
        <f t="shared" si="64"/>
        <v>0</v>
      </c>
      <c r="W431" s="6"/>
      <c r="X431" s="26"/>
    </row>
    <row r="432" spans="1:24">
      <c r="A432" s="2">
        <f t="shared" si="5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58"/>
        <v>-378832.98</v>
      </c>
      <c r="T432" s="5"/>
      <c r="U432" s="6"/>
      <c r="V432" s="6">
        <f t="shared" si="64"/>
        <v>-378832.98</v>
      </c>
      <c r="W432" s="6"/>
      <c r="X432" s="26"/>
    </row>
    <row r="433" spans="1:24">
      <c r="A433" s="2">
        <f t="shared" si="5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58"/>
        <v>-2566089</v>
      </c>
      <c r="T433" s="5"/>
      <c r="U433" s="6"/>
      <c r="V433" s="6">
        <f t="shared" si="64"/>
        <v>-2566089</v>
      </c>
      <c r="W433" s="6"/>
      <c r="X433" s="26"/>
    </row>
    <row r="434" spans="1:24">
      <c r="A434" s="2">
        <f t="shared" si="5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58"/>
        <v>-16650.46</v>
      </c>
      <c r="T434" s="5"/>
      <c r="U434" s="6"/>
      <c r="V434" s="6">
        <f t="shared" si="64"/>
        <v>-16650.46</v>
      </c>
      <c r="W434" s="6"/>
      <c r="X434" s="26"/>
    </row>
    <row r="435" spans="1:24">
      <c r="A435" s="2">
        <f t="shared" si="5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58"/>
        <v>-836688.67</v>
      </c>
      <c r="T435" s="5"/>
      <c r="U435" s="6"/>
      <c r="V435" s="6">
        <f t="shared" si="64"/>
        <v>-836688.67</v>
      </c>
      <c r="W435" s="6"/>
      <c r="X435" s="26"/>
    </row>
    <row r="436" spans="1:24">
      <c r="A436" s="2">
        <f t="shared" si="5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58"/>
        <v>-3427.35</v>
      </c>
      <c r="T436" s="2"/>
      <c r="U436" s="4"/>
      <c r="V436" s="6">
        <f t="shared" si="64"/>
        <v>-3427.35</v>
      </c>
      <c r="W436" s="4"/>
      <c r="X436" s="83"/>
    </row>
    <row r="437" spans="1:24">
      <c r="A437" s="2">
        <f t="shared" si="5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58"/>
        <v>-890.86</v>
      </c>
      <c r="T437" s="2"/>
      <c r="U437" s="4"/>
      <c r="V437" s="6">
        <f t="shared" si="64"/>
        <v>-890.86</v>
      </c>
      <c r="W437" s="4"/>
      <c r="X437" s="83"/>
    </row>
    <row r="438" spans="1:24">
      <c r="A438" s="2">
        <f t="shared" si="5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58"/>
        <v>-275359.7</v>
      </c>
      <c r="T438" s="2"/>
      <c r="U438" s="4"/>
      <c r="V438" s="6">
        <f t="shared" si="64"/>
        <v>-275359.7</v>
      </c>
      <c r="W438" s="4"/>
      <c r="X438" s="83"/>
    </row>
    <row r="439" spans="1:24">
      <c r="A439" s="2">
        <f t="shared" si="5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58"/>
        <v>-838941.98</v>
      </c>
      <c r="T439" s="5"/>
      <c r="U439" s="6"/>
      <c r="V439" s="6">
        <f t="shared" si="64"/>
        <v>-838941.98</v>
      </c>
      <c r="W439" s="6"/>
      <c r="X439" s="26"/>
    </row>
    <row r="440" spans="1:24">
      <c r="A440" s="2">
        <f t="shared" si="5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58"/>
        <v>-2550000</v>
      </c>
      <c r="T440" s="5"/>
      <c r="U440" s="6"/>
      <c r="W440" s="6">
        <f>+S440</f>
        <v>-2550000</v>
      </c>
      <c r="X440" s="26"/>
    </row>
    <row r="441" spans="1:24">
      <c r="A441" s="2">
        <f t="shared" si="5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58"/>
        <v>-227937.59</v>
      </c>
      <c r="T441" s="5"/>
      <c r="U441" s="6"/>
      <c r="W441" s="6"/>
      <c r="X441" s="6">
        <f>+S441</f>
        <v>-227937.59</v>
      </c>
    </row>
    <row r="442" spans="1:24">
      <c r="A442" s="2">
        <f t="shared" si="5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58"/>
        <v>-709722.11</v>
      </c>
      <c r="T442" s="5"/>
      <c r="U442" s="6"/>
      <c r="W442" s="6"/>
      <c r="X442" s="6">
        <f>+S442</f>
        <v>-709722.11</v>
      </c>
    </row>
    <row r="443" spans="1:24">
      <c r="A443" s="2">
        <f t="shared" si="5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58"/>
        <v>-249333.34</v>
      </c>
      <c r="T443" s="5"/>
      <c r="U443" s="6"/>
      <c r="V443" s="6">
        <f t="shared" ref="V443:V478" si="65">+S443</f>
        <v>-249333.34</v>
      </c>
      <c r="W443" s="6"/>
      <c r="X443" s="26"/>
    </row>
    <row r="444" spans="1:24">
      <c r="A444" s="2">
        <f t="shared" si="5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58"/>
        <v>-177450</v>
      </c>
      <c r="T444" s="5"/>
      <c r="U444" s="6"/>
      <c r="V444" s="6">
        <f t="shared" si="65"/>
        <v>-177450</v>
      </c>
      <c r="W444" s="6"/>
      <c r="X444" s="26"/>
    </row>
    <row r="445" spans="1:24">
      <c r="A445" s="2">
        <f t="shared" si="5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58"/>
        <v>-106754.38</v>
      </c>
      <c r="T445" s="5"/>
      <c r="U445" s="6"/>
      <c r="V445" s="6">
        <f t="shared" si="65"/>
        <v>-106754.38</v>
      </c>
      <c r="W445" s="6"/>
      <c r="X445" s="26"/>
    </row>
    <row r="446" spans="1:24">
      <c r="A446" s="2">
        <f t="shared" si="5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58"/>
        <v>-195375</v>
      </c>
      <c r="T446" s="5"/>
      <c r="U446" s="6"/>
      <c r="V446" s="6">
        <f t="shared" si="65"/>
        <v>-195375</v>
      </c>
      <c r="W446" s="6"/>
      <c r="X446" s="26"/>
    </row>
    <row r="447" spans="1:24">
      <c r="A447" s="2">
        <f t="shared" si="5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58"/>
        <v>-579000</v>
      </c>
      <c r="T447" s="5"/>
      <c r="U447" s="6"/>
      <c r="V447" s="6">
        <f t="shared" si="65"/>
        <v>-579000</v>
      </c>
      <c r="W447" s="6"/>
      <c r="X447" s="26"/>
    </row>
    <row r="448" spans="1:24">
      <c r="A448" s="2">
        <f t="shared" si="5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58"/>
        <v>-256875</v>
      </c>
      <c r="T448" s="5"/>
      <c r="U448" s="6"/>
      <c r="V448" s="6">
        <f t="shared" si="65"/>
        <v>-256875</v>
      </c>
      <c r="W448" s="6"/>
      <c r="X448" s="26"/>
    </row>
    <row r="449" spans="1:24">
      <c r="A449" s="2">
        <f t="shared" si="5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58"/>
        <v>-272500</v>
      </c>
      <c r="T449" s="5"/>
      <c r="U449" s="6"/>
      <c r="V449" s="6">
        <f t="shared" si="65"/>
        <v>-272500</v>
      </c>
      <c r="W449" s="6"/>
      <c r="X449" s="26"/>
    </row>
    <row r="450" spans="1:24">
      <c r="A450" s="2">
        <f t="shared" si="5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58"/>
        <v>2.91038304567337E-11</v>
      </c>
      <c r="T450" s="5"/>
      <c r="U450" s="6"/>
      <c r="V450" s="6">
        <f t="shared" si="65"/>
        <v>2.91038304567337E-11</v>
      </c>
      <c r="W450" s="6"/>
      <c r="X450" s="26"/>
    </row>
    <row r="451" spans="1:24">
      <c r="A451" s="2">
        <f t="shared" si="5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58"/>
        <v>2.91038304567337E-11</v>
      </c>
      <c r="T451" s="5"/>
      <c r="U451" s="6"/>
      <c r="V451" s="6">
        <f t="shared" si="65"/>
        <v>2.91038304567337E-11</v>
      </c>
      <c r="W451" s="6"/>
      <c r="X451" s="26"/>
    </row>
    <row r="452" spans="1:24">
      <c r="A452" s="2">
        <f t="shared" si="5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58"/>
        <v>-170416.67</v>
      </c>
      <c r="T452" s="5"/>
      <c r="U452" s="6"/>
      <c r="V452" s="6">
        <f t="shared" si="65"/>
        <v>-170416.67</v>
      </c>
      <c r="W452" s="6"/>
      <c r="X452" s="26"/>
    </row>
    <row r="453" spans="1:24">
      <c r="A453" s="2">
        <f t="shared" si="5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58"/>
        <v>-176666.67</v>
      </c>
      <c r="T453" s="5"/>
      <c r="U453" s="6"/>
      <c r="V453" s="6">
        <f t="shared" si="65"/>
        <v>-176666.67</v>
      </c>
      <c r="W453" s="6"/>
      <c r="X453" s="26"/>
    </row>
    <row r="454" spans="1:24">
      <c r="A454" s="2">
        <f t="shared" si="5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58"/>
        <v>-16145.88</v>
      </c>
      <c r="T454" s="5"/>
      <c r="U454" s="6"/>
      <c r="V454" s="6">
        <f t="shared" si="65"/>
        <v>-16145.88</v>
      </c>
      <c r="W454" s="6"/>
      <c r="X454" s="26"/>
    </row>
    <row r="455" spans="1:24">
      <c r="A455" s="2">
        <f t="shared" si="5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58"/>
        <v>-12870.55</v>
      </c>
      <c r="T455" s="5"/>
      <c r="U455" s="6"/>
      <c r="V455" s="6">
        <f t="shared" si="65"/>
        <v>-12870.55</v>
      </c>
      <c r="W455" s="6"/>
      <c r="X455" s="26"/>
    </row>
    <row r="456" spans="1:24">
      <c r="A456" s="2">
        <f t="shared" si="5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58"/>
        <v>-1224902.76</v>
      </c>
      <c r="T456" s="5"/>
      <c r="U456" s="6"/>
      <c r="V456" s="6">
        <f t="shared" si="65"/>
        <v>-1224902.76</v>
      </c>
      <c r="W456" s="6"/>
      <c r="X456" s="26"/>
    </row>
    <row r="457" spans="1:24">
      <c r="A457" s="2">
        <f t="shared" si="5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58"/>
        <v>-543216.31999999995</v>
      </c>
      <c r="T457" s="5"/>
      <c r="U457" s="6"/>
      <c r="V457" s="6">
        <f t="shared" si="65"/>
        <v>-543216.31999999995</v>
      </c>
      <c r="W457" s="6"/>
      <c r="X457" s="26"/>
    </row>
    <row r="458" spans="1:24">
      <c r="A458" s="2">
        <f t="shared" si="5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58"/>
        <v>-2997566.52</v>
      </c>
      <c r="T458" s="5"/>
      <c r="U458" s="6"/>
      <c r="V458" s="6">
        <f t="shared" si="65"/>
        <v>-2997566.52</v>
      </c>
      <c r="W458" s="6"/>
      <c r="X458" s="26"/>
    </row>
    <row r="459" spans="1:24">
      <c r="A459" s="2">
        <f t="shared" si="5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58"/>
        <v>-53630.41</v>
      </c>
      <c r="T459" s="5"/>
      <c r="U459" s="6"/>
      <c r="V459" s="6">
        <f t="shared" si="65"/>
        <v>-53630.41</v>
      </c>
      <c r="W459" s="6"/>
      <c r="X459" s="26"/>
    </row>
    <row r="460" spans="1:24">
      <c r="A460" s="2">
        <f t="shared" si="5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58"/>
        <v>-580796</v>
      </c>
      <c r="T460" s="5"/>
      <c r="U460" s="6"/>
      <c r="V460" s="6">
        <f t="shared" si="65"/>
        <v>-580796</v>
      </c>
      <c r="W460" s="6"/>
      <c r="X460" s="26"/>
    </row>
    <row r="461" spans="1:24">
      <c r="A461" s="2">
        <f t="shared" si="5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58"/>
        <v>0</v>
      </c>
      <c r="T461" s="5"/>
      <c r="U461" s="6"/>
      <c r="V461" s="6">
        <f t="shared" si="65"/>
        <v>0</v>
      </c>
      <c r="W461" s="6"/>
      <c r="X461" s="26"/>
    </row>
    <row r="462" spans="1:24">
      <c r="A462" s="2">
        <f t="shared" si="5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58"/>
        <v>-2092665.97</v>
      </c>
      <c r="T462" s="5"/>
      <c r="U462" s="6"/>
      <c r="V462" s="6">
        <f t="shared" si="65"/>
        <v>-2092665.97</v>
      </c>
      <c r="W462" s="6"/>
      <c r="X462" s="26"/>
    </row>
    <row r="463" spans="1:24">
      <c r="A463" s="2">
        <f t="shared" si="5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58"/>
        <v>-1.45519152283669E-11</v>
      </c>
      <c r="T463" s="5"/>
      <c r="U463" s="6"/>
      <c r="V463" s="6">
        <f t="shared" si="65"/>
        <v>-1.45519152283669E-11</v>
      </c>
      <c r="W463" s="6"/>
      <c r="X463" s="26"/>
    </row>
    <row r="464" spans="1:24">
      <c r="A464" s="2">
        <f t="shared" si="5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ref="S464:S527" si="66">+K464</f>
        <v>-100822.19</v>
      </c>
      <c r="T464" s="5"/>
      <c r="U464" s="6"/>
      <c r="V464" s="6">
        <f t="shared" si="65"/>
        <v>-100822.19</v>
      </c>
      <c r="W464" s="6"/>
      <c r="X464" s="26"/>
    </row>
    <row r="465" spans="1:24">
      <c r="A465" s="2">
        <f t="shared" ref="A465:A528" si="6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66"/>
        <v>-93608.35</v>
      </c>
      <c r="T465" s="5"/>
      <c r="U465" s="6"/>
      <c r="V465" s="6">
        <f t="shared" si="65"/>
        <v>-93608.35</v>
      </c>
      <c r="W465" s="6"/>
      <c r="X465" s="26"/>
    </row>
    <row r="466" spans="1:24">
      <c r="A466" s="2">
        <f t="shared" si="6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66"/>
        <v>-530201.36</v>
      </c>
      <c r="T466" s="5"/>
      <c r="U466" s="6"/>
      <c r="V466" s="6">
        <f t="shared" si="65"/>
        <v>-530201.36</v>
      </c>
      <c r="W466" s="6"/>
      <c r="X466" s="26"/>
    </row>
    <row r="467" spans="1:24">
      <c r="A467" s="2">
        <f t="shared" si="6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66"/>
        <v>-39832.870000000003</v>
      </c>
      <c r="T467" s="5"/>
      <c r="U467" s="6"/>
      <c r="V467" s="6">
        <f t="shared" si="65"/>
        <v>-39832.870000000003</v>
      </c>
      <c r="W467" s="6"/>
      <c r="X467" s="26"/>
    </row>
    <row r="468" spans="1:24">
      <c r="A468" s="2">
        <f t="shared" si="6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66"/>
        <v>456803.74</v>
      </c>
      <c r="T468" s="5"/>
      <c r="U468" s="6"/>
      <c r="V468" s="6">
        <f t="shared" si="65"/>
        <v>456803.74</v>
      </c>
      <c r="W468" s="6"/>
      <c r="X468" s="26"/>
    </row>
    <row r="469" spans="1:24">
      <c r="A469" s="2">
        <f t="shared" si="6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66"/>
        <v>-523095.22</v>
      </c>
      <c r="T469" s="5"/>
      <c r="U469" s="6"/>
      <c r="V469" s="6">
        <f t="shared" si="65"/>
        <v>-523095.22</v>
      </c>
      <c r="W469" s="6"/>
      <c r="X469" s="26"/>
    </row>
    <row r="470" spans="1:24">
      <c r="A470" s="2">
        <f t="shared" si="6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66"/>
        <v>-28529.41</v>
      </c>
      <c r="T470" s="5"/>
      <c r="U470" s="6"/>
      <c r="V470" s="6">
        <f t="shared" si="65"/>
        <v>-28529.41</v>
      </c>
      <c r="W470" s="6"/>
      <c r="X470" s="26"/>
    </row>
    <row r="471" spans="1:24">
      <c r="A471" s="2">
        <f t="shared" si="6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66"/>
        <v>-915178.83</v>
      </c>
      <c r="T471" s="5"/>
      <c r="U471" s="6"/>
      <c r="V471" s="6">
        <f t="shared" si="65"/>
        <v>-915178.83</v>
      </c>
      <c r="W471" s="6"/>
      <c r="X471" s="26"/>
    </row>
    <row r="472" spans="1:24">
      <c r="A472" s="2">
        <f t="shared" si="6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66"/>
        <v>0</v>
      </c>
      <c r="T472" s="5"/>
      <c r="U472" s="6"/>
      <c r="V472" s="6">
        <f t="shared" si="65"/>
        <v>0</v>
      </c>
      <c r="W472" s="6"/>
      <c r="X472" s="26"/>
    </row>
    <row r="473" spans="1:24">
      <c r="A473" s="2">
        <f t="shared" si="6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66"/>
        <v>-379517.67</v>
      </c>
      <c r="T473" s="5"/>
      <c r="U473" s="6"/>
      <c r="V473" s="6">
        <f t="shared" si="65"/>
        <v>-379517.67</v>
      </c>
      <c r="W473" s="6"/>
      <c r="X473" s="26"/>
    </row>
    <row r="474" spans="1:24">
      <c r="A474" s="2">
        <f t="shared" si="6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66"/>
        <v>0</v>
      </c>
      <c r="T474" s="5"/>
      <c r="U474" s="6"/>
      <c r="V474" s="6">
        <f t="shared" si="65"/>
        <v>0</v>
      </c>
      <c r="W474" s="6"/>
      <c r="X474" s="26"/>
    </row>
    <row r="475" spans="1:24">
      <c r="A475" s="2">
        <f t="shared" si="6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66"/>
        <v>0</v>
      </c>
      <c r="T475" s="5"/>
      <c r="U475" s="6"/>
      <c r="V475" s="6">
        <f t="shared" si="65"/>
        <v>0</v>
      </c>
      <c r="W475" s="6"/>
      <c r="X475" s="26"/>
    </row>
    <row r="476" spans="1:24">
      <c r="A476" s="2">
        <f t="shared" si="6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66"/>
        <v>-24135</v>
      </c>
      <c r="T476" s="5"/>
      <c r="U476" s="6"/>
      <c r="V476" s="6">
        <f t="shared" si="65"/>
        <v>-24135</v>
      </c>
      <c r="W476" s="6"/>
      <c r="X476" s="26"/>
    </row>
    <row r="477" spans="1:24">
      <c r="A477" s="2">
        <f t="shared" si="6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66"/>
        <v>-821857.22</v>
      </c>
      <c r="T477" s="5"/>
      <c r="U477" s="6"/>
      <c r="V477" s="6">
        <f t="shared" si="65"/>
        <v>-821857.22</v>
      </c>
      <c r="W477" s="6"/>
      <c r="X477" s="26"/>
    </row>
    <row r="478" spans="1:24">
      <c r="A478" s="2">
        <f t="shared" si="6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66"/>
        <v>-1024987.67</v>
      </c>
      <c r="T478" s="5"/>
      <c r="U478" s="6"/>
      <c r="V478" s="6">
        <f t="shared" si="65"/>
        <v>-1024987.67</v>
      </c>
      <c r="W478" s="6"/>
      <c r="X478" s="26"/>
    </row>
    <row r="479" spans="1:24">
      <c r="A479" s="2">
        <f t="shared" si="6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66"/>
        <v>250391.87</v>
      </c>
      <c r="T479" s="5"/>
      <c r="U479" s="6"/>
      <c r="W479" s="6"/>
      <c r="X479" s="6">
        <f>+S479</f>
        <v>250391.87</v>
      </c>
    </row>
    <row r="480" spans="1:24">
      <c r="A480" s="2">
        <f t="shared" si="6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66"/>
        <v>-3239659.11</v>
      </c>
      <c r="T480" s="2"/>
      <c r="U480" s="4"/>
      <c r="V480" s="4"/>
      <c r="W480" s="4"/>
      <c r="X480" s="83">
        <f>+S480</f>
        <v>-3239659.11</v>
      </c>
    </row>
    <row r="481" spans="1:24">
      <c r="A481" s="2">
        <f t="shared" si="6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66"/>
        <v>0</v>
      </c>
      <c r="T481" s="2"/>
      <c r="U481" s="4"/>
      <c r="V481" s="4"/>
      <c r="W481" s="4"/>
      <c r="X481" s="83">
        <f t="shared" ref="X481:X493" si="68">+S481</f>
        <v>0</v>
      </c>
    </row>
    <row r="482" spans="1:24">
      <c r="A482" s="2">
        <f t="shared" si="6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66"/>
        <v>-65410.780000000101</v>
      </c>
      <c r="T482" s="2"/>
      <c r="U482" s="4"/>
      <c r="V482" s="4"/>
      <c r="W482" s="4"/>
      <c r="X482" s="83">
        <f t="shared" si="68"/>
        <v>-65410.780000000101</v>
      </c>
    </row>
    <row r="483" spans="1:24">
      <c r="A483" s="2">
        <f t="shared" si="6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66"/>
        <v>166798.72</v>
      </c>
      <c r="T483" s="2"/>
      <c r="U483" s="4"/>
      <c r="V483" s="4"/>
      <c r="W483" s="4"/>
      <c r="X483" s="83">
        <f t="shared" si="68"/>
        <v>166798.72</v>
      </c>
    </row>
    <row r="484" spans="1:24">
      <c r="A484" s="2">
        <f t="shared" si="6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66"/>
        <v>0</v>
      </c>
      <c r="T484" s="2"/>
      <c r="U484" s="4"/>
      <c r="V484" s="4"/>
      <c r="W484" s="4"/>
      <c r="X484" s="83">
        <f t="shared" si="68"/>
        <v>0</v>
      </c>
    </row>
    <row r="485" spans="1:24">
      <c r="A485" s="2">
        <f t="shared" si="6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66"/>
        <v>-122870.05</v>
      </c>
      <c r="T485" s="2"/>
      <c r="U485" s="4"/>
      <c r="V485" s="4"/>
      <c r="W485" s="4"/>
      <c r="X485" s="83">
        <f t="shared" si="68"/>
        <v>-122870.05</v>
      </c>
    </row>
    <row r="486" spans="1:24">
      <c r="A486" s="2">
        <f t="shared" si="6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66"/>
        <v>-851710.67</v>
      </c>
      <c r="T486" s="2"/>
      <c r="U486" s="4"/>
      <c r="V486" s="4"/>
      <c r="W486" s="4"/>
      <c r="X486" s="83">
        <f t="shared" si="68"/>
        <v>-851710.67</v>
      </c>
    </row>
    <row r="487" spans="1:24">
      <c r="A487" s="2">
        <f t="shared" si="6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66"/>
        <v>-1389520.67</v>
      </c>
      <c r="T487" s="2"/>
      <c r="U487" s="4"/>
      <c r="V487" s="4"/>
      <c r="W487" s="4"/>
      <c r="X487" s="83">
        <f t="shared" si="68"/>
        <v>-1389520.67</v>
      </c>
    </row>
    <row r="488" spans="1:24">
      <c r="A488" s="2">
        <f t="shared" si="6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66"/>
        <v>0</v>
      </c>
      <c r="T488" s="2"/>
      <c r="U488" s="4"/>
      <c r="V488" s="4"/>
      <c r="W488" s="4"/>
      <c r="X488" s="83">
        <f t="shared" si="68"/>
        <v>0</v>
      </c>
    </row>
    <row r="489" spans="1:24">
      <c r="A489" s="2">
        <f t="shared" si="6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66"/>
        <v>3027976.04</v>
      </c>
      <c r="T489" s="2"/>
      <c r="U489" s="4"/>
      <c r="V489" s="4"/>
      <c r="W489" s="4"/>
      <c r="X489" s="83">
        <f t="shared" si="68"/>
        <v>3027976.04</v>
      </c>
    </row>
    <row r="490" spans="1:24">
      <c r="A490" s="2">
        <f t="shared" si="6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66"/>
        <v>-663874.65</v>
      </c>
      <c r="T490" s="2"/>
      <c r="U490" s="4"/>
      <c r="V490" s="4"/>
      <c r="W490" s="4"/>
      <c r="X490" s="83">
        <f t="shared" si="68"/>
        <v>-663874.65</v>
      </c>
    </row>
    <row r="491" spans="1:24">
      <c r="A491" s="2">
        <f t="shared" si="6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66"/>
        <v>0</v>
      </c>
      <c r="T491" s="5"/>
      <c r="U491" s="6"/>
      <c r="V491" s="6"/>
      <c r="W491" s="6"/>
      <c r="X491" s="83">
        <f t="shared" si="68"/>
        <v>0</v>
      </c>
    </row>
    <row r="492" spans="1:24">
      <c r="A492" s="2">
        <f t="shared" si="6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66"/>
        <v>0</v>
      </c>
      <c r="T492" s="5"/>
      <c r="U492" s="6"/>
      <c r="V492" s="6"/>
      <c r="W492" s="6"/>
      <c r="X492" s="83">
        <f t="shared" si="68"/>
        <v>0</v>
      </c>
    </row>
    <row r="493" spans="1:24">
      <c r="A493" s="2">
        <f t="shared" si="6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66"/>
        <v>0</v>
      </c>
      <c r="T493" s="5"/>
      <c r="U493" s="6"/>
      <c r="V493" s="6"/>
      <c r="W493" s="6"/>
      <c r="X493" s="83">
        <f t="shared" si="68"/>
        <v>0</v>
      </c>
    </row>
    <row r="494" spans="1:24">
      <c r="A494" s="2">
        <f t="shared" si="6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R494" si="69">SUM(G419:G493)</f>
        <v>-29916427.679999996</v>
      </c>
      <c r="H494" s="28">
        <f t="shared" si="69"/>
        <v>-31050749.560000002</v>
      </c>
      <c r="I494" s="28">
        <f t="shared" si="69"/>
        <v>-32926628.370000012</v>
      </c>
      <c r="J494" s="28">
        <f t="shared" si="69"/>
        <v>-26026564.849999998</v>
      </c>
      <c r="K494" s="28">
        <f t="shared" si="69"/>
        <v>-29297527.000000007</v>
      </c>
      <c r="L494" s="28">
        <f t="shared" si="69"/>
        <v>-32497909.800000001</v>
      </c>
      <c r="M494" s="28">
        <f t="shared" si="69"/>
        <v>-29147546.230000008</v>
      </c>
      <c r="N494" s="28">
        <f t="shared" si="69"/>
        <v>-26761465.989999995</v>
      </c>
      <c r="O494" s="28">
        <f t="shared" si="69"/>
        <v>-27148964.500000011</v>
      </c>
      <c r="P494" s="28">
        <f t="shared" si="69"/>
        <v>-28096571.479999993</v>
      </c>
      <c r="Q494" s="28">
        <f t="shared" si="69"/>
        <v>-33838947.650000006</v>
      </c>
      <c r="R494" s="28">
        <f t="shared" si="69"/>
        <v>-32063005.899999995</v>
      </c>
      <c r="S494" s="25">
        <f t="shared" si="66"/>
        <v>-29297527.000000007</v>
      </c>
      <c r="T494" s="2"/>
      <c r="U494" s="4"/>
      <c r="V494" s="4"/>
      <c r="W494" s="4"/>
      <c r="X494" s="83"/>
    </row>
    <row r="495" spans="1:24">
      <c r="A495" s="2">
        <f t="shared" si="6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25">
        <f t="shared" si="66"/>
        <v>0</v>
      </c>
      <c r="T495" s="5"/>
      <c r="U495" s="6"/>
      <c r="V495" s="6"/>
      <c r="W495" s="6"/>
      <c r="X495" s="26"/>
    </row>
    <row r="496" spans="1:24">
      <c r="A496" s="2">
        <f t="shared" si="6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66"/>
        <v>-11942065.01</v>
      </c>
      <c r="T496" s="5"/>
      <c r="U496" s="6"/>
      <c r="V496" s="6">
        <f t="shared" ref="V496:V501" si="70">+S496</f>
        <v>-11942065.01</v>
      </c>
      <c r="W496" s="6"/>
      <c r="X496" s="26"/>
    </row>
    <row r="497" spans="1:24">
      <c r="A497" s="2">
        <f t="shared" si="6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66"/>
        <v>0</v>
      </c>
      <c r="T497" s="5"/>
      <c r="U497" s="6"/>
      <c r="V497" s="6">
        <f t="shared" si="70"/>
        <v>0</v>
      </c>
      <c r="W497" s="6"/>
      <c r="X497" s="26"/>
    </row>
    <row r="498" spans="1:24">
      <c r="A498" s="2">
        <f t="shared" si="6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66"/>
        <v>-1553616.16</v>
      </c>
      <c r="T498" s="5"/>
      <c r="U498" s="6"/>
      <c r="V498" s="6">
        <f t="shared" si="70"/>
        <v>-1553616.16</v>
      </c>
      <c r="W498" s="6"/>
      <c r="X498" s="26"/>
    </row>
    <row r="499" spans="1:24">
      <c r="A499" s="2">
        <f t="shared" si="6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66"/>
        <v>-8262087.6299999999</v>
      </c>
      <c r="T499" s="5"/>
      <c r="U499" s="6"/>
      <c r="V499" s="6">
        <f t="shared" si="70"/>
        <v>-8262087.6299999999</v>
      </c>
      <c r="W499" s="6"/>
      <c r="X499" s="26"/>
    </row>
    <row r="500" spans="1:24">
      <c r="A500" s="2">
        <f t="shared" si="6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66"/>
        <v>-94311.08</v>
      </c>
      <c r="T500" s="5"/>
      <c r="U500" s="6"/>
      <c r="V500" s="6">
        <f t="shared" si="70"/>
        <v>-94311.08</v>
      </c>
      <c r="W500" s="6"/>
      <c r="X500" s="26"/>
    </row>
    <row r="501" spans="1:24">
      <c r="A501" s="2">
        <f t="shared" si="6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66"/>
        <v>-343412</v>
      </c>
      <c r="T501" s="5"/>
      <c r="U501" s="6"/>
      <c r="V501" s="6">
        <f t="shared" si="70"/>
        <v>-343412</v>
      </c>
      <c r="W501" s="6"/>
      <c r="X501" s="26"/>
    </row>
    <row r="502" spans="1:24">
      <c r="A502" s="2">
        <f t="shared" si="6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66"/>
        <v>-62623244.380000003</v>
      </c>
      <c r="T502" s="5"/>
      <c r="U502" s="6"/>
      <c r="V502" s="6"/>
      <c r="W502" s="6"/>
      <c r="X502" s="26">
        <f>+S502</f>
        <v>-62623244.380000003</v>
      </c>
    </row>
    <row r="503" spans="1:24">
      <c r="A503" s="2">
        <f t="shared" si="6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66"/>
        <v>0</v>
      </c>
      <c r="T503" s="5"/>
      <c r="U503" s="6"/>
      <c r="V503" s="6"/>
      <c r="W503" s="6"/>
      <c r="X503" s="26"/>
    </row>
    <row r="504" spans="1:24">
      <c r="A504" s="2">
        <f t="shared" si="6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66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6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66"/>
        <v>-16545.300000000101</v>
      </c>
      <c r="T505" s="5"/>
      <c r="U505" s="6"/>
      <c r="V505" s="6"/>
      <c r="W505" s="6"/>
      <c r="X505" s="26">
        <f>+S505</f>
        <v>-16545.300000000101</v>
      </c>
    </row>
    <row r="506" spans="1:24">
      <c r="A506" s="2">
        <f t="shared" si="6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66"/>
        <v>0</v>
      </c>
      <c r="T506" s="5"/>
      <c r="U506" s="6"/>
      <c r="V506" s="6"/>
      <c r="W506" s="6"/>
      <c r="X506" s="26">
        <f>+S506</f>
        <v>0</v>
      </c>
    </row>
    <row r="507" spans="1:24">
      <c r="A507" s="2">
        <f t="shared" si="6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66"/>
        <v>99992.08</v>
      </c>
      <c r="T507" s="5"/>
      <c r="U507" s="6"/>
      <c r="V507" s="6"/>
      <c r="W507" s="6"/>
      <c r="X507" s="26">
        <f>+S507</f>
        <v>99992.08</v>
      </c>
    </row>
    <row r="508" spans="1:24">
      <c r="A508" s="2">
        <f t="shared" si="6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66"/>
        <v>-1079452.97</v>
      </c>
      <c r="T508" s="5"/>
      <c r="U508" s="6"/>
      <c r="V508" s="6"/>
      <c r="W508" s="6"/>
      <c r="X508" s="26">
        <f>+S508</f>
        <v>-1079452.97</v>
      </c>
    </row>
    <row r="509" spans="1:24">
      <c r="A509" s="2">
        <f t="shared" si="6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66"/>
        <v>-1014.1</v>
      </c>
      <c r="T509" s="5"/>
      <c r="U509" s="6"/>
      <c r="V509" s="6">
        <f>+S509</f>
        <v>-1014.1</v>
      </c>
      <c r="W509" s="6"/>
      <c r="X509" s="26"/>
    </row>
    <row r="510" spans="1:24">
      <c r="A510" s="2">
        <f t="shared" si="6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66"/>
        <v>-72405</v>
      </c>
      <c r="T510" s="5"/>
      <c r="U510" s="6"/>
      <c r="V510" s="6">
        <f>+S510</f>
        <v>-72405</v>
      </c>
      <c r="W510" s="6"/>
      <c r="X510" s="26"/>
    </row>
    <row r="511" spans="1:24">
      <c r="A511" s="2">
        <f t="shared" si="6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66"/>
        <v>-8323671.0800000001</v>
      </c>
      <c r="T511" s="5"/>
      <c r="U511" s="6"/>
      <c r="V511" s="6">
        <f>+S511</f>
        <v>-8323671.0800000001</v>
      </c>
      <c r="W511" s="6"/>
      <c r="X511" s="26"/>
    </row>
    <row r="512" spans="1:24">
      <c r="A512" s="2">
        <f t="shared" si="6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66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6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66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6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66"/>
        <v>-51245545</v>
      </c>
      <c r="T514" s="5"/>
      <c r="U514" s="6"/>
      <c r="V514" s="6"/>
      <c r="W514" s="6"/>
      <c r="X514" s="83">
        <f>+S514</f>
        <v>-51245545</v>
      </c>
    </row>
    <row r="515" spans="1:24">
      <c r="A515" s="2">
        <f t="shared" si="6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66"/>
        <v>-9875489.9100000001</v>
      </c>
      <c r="T515" s="5"/>
      <c r="U515" s="6"/>
      <c r="V515" s="6"/>
      <c r="W515" s="6"/>
      <c r="X515" s="83">
        <f>+S515</f>
        <v>-9875489.9100000001</v>
      </c>
    </row>
    <row r="516" spans="1:24">
      <c r="A516" s="2">
        <f t="shared" si="6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66"/>
        <v>-1964038.5</v>
      </c>
      <c r="T516" s="5"/>
      <c r="U516" s="6"/>
      <c r="V516" s="6"/>
      <c r="W516" s="6"/>
      <c r="X516" s="83">
        <f>+S516</f>
        <v>-1964038.5</v>
      </c>
    </row>
    <row r="517" spans="1:24">
      <c r="A517" s="2">
        <f t="shared" si="6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66"/>
        <v>-7057777.9500000002</v>
      </c>
      <c r="T517" s="5"/>
      <c r="U517" s="6"/>
      <c r="V517" s="6"/>
      <c r="W517" s="6"/>
      <c r="X517" s="83">
        <f>+S517</f>
        <v>-7057777.9500000002</v>
      </c>
    </row>
    <row r="518" spans="1:24">
      <c r="A518" s="2">
        <f t="shared" si="6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66"/>
        <v>0</v>
      </c>
      <c r="T518" s="5"/>
      <c r="U518" s="6"/>
      <c r="V518" s="6"/>
      <c r="W518" s="6"/>
      <c r="X518" s="83">
        <f t="shared" ref="X518:X524" si="71">+S518</f>
        <v>0</v>
      </c>
    </row>
    <row r="519" spans="1:24">
      <c r="A519" s="2">
        <f t="shared" si="6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66"/>
        <v>0</v>
      </c>
      <c r="T519" s="5"/>
      <c r="U519" s="6"/>
      <c r="V519" s="6"/>
      <c r="W519" s="6"/>
      <c r="X519" s="83">
        <f t="shared" si="71"/>
        <v>0</v>
      </c>
    </row>
    <row r="520" spans="1:24">
      <c r="A520" s="2">
        <f t="shared" si="6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66"/>
        <v>0</v>
      </c>
      <c r="T520" s="5"/>
      <c r="U520" s="6"/>
      <c r="V520" s="6"/>
      <c r="W520" s="6"/>
      <c r="X520" s="83">
        <f t="shared" si="71"/>
        <v>0</v>
      </c>
    </row>
    <row r="521" spans="1:24">
      <c r="A521" s="2">
        <f t="shared" si="6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66"/>
        <v>0</v>
      </c>
      <c r="T521" s="5"/>
      <c r="U521" s="6"/>
      <c r="V521" s="6"/>
      <c r="W521" s="6"/>
      <c r="X521" s="83">
        <f t="shared" si="71"/>
        <v>0</v>
      </c>
    </row>
    <row r="522" spans="1:24">
      <c r="A522" s="2">
        <f t="shared" si="6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66"/>
        <v>0</v>
      </c>
      <c r="T522" s="5"/>
      <c r="U522" s="6"/>
      <c r="V522" s="6"/>
      <c r="W522" s="6"/>
      <c r="X522" s="83">
        <f t="shared" si="71"/>
        <v>0</v>
      </c>
    </row>
    <row r="523" spans="1:24">
      <c r="A523" s="2">
        <f t="shared" si="6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66"/>
        <v>0</v>
      </c>
      <c r="T523" s="5"/>
      <c r="U523" s="6"/>
      <c r="V523" s="6"/>
      <c r="W523" s="6"/>
      <c r="X523" s="83">
        <f t="shared" si="71"/>
        <v>0</v>
      </c>
    </row>
    <row r="524" spans="1:24">
      <c r="A524" s="2">
        <f t="shared" si="6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66"/>
        <v>0</v>
      </c>
      <c r="T524" s="5"/>
      <c r="U524" s="6"/>
      <c r="V524" s="6"/>
      <c r="W524" s="6"/>
      <c r="X524" s="83">
        <f t="shared" si="71"/>
        <v>0</v>
      </c>
    </row>
    <row r="525" spans="1:24">
      <c r="A525" s="2">
        <f t="shared" si="6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66"/>
        <v>0</v>
      </c>
      <c r="T525" s="5"/>
      <c r="U525" s="6"/>
      <c r="V525" s="6">
        <f>+S525</f>
        <v>0</v>
      </c>
      <c r="W525" s="6"/>
      <c r="X525" s="26"/>
    </row>
    <row r="526" spans="1:24">
      <c r="A526" s="2">
        <f t="shared" si="6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66"/>
        <v>0</v>
      </c>
      <c r="T526" s="5"/>
      <c r="U526" s="6"/>
      <c r="V526" s="6">
        <f>+S526</f>
        <v>0</v>
      </c>
      <c r="W526" s="6"/>
      <c r="X526" s="26"/>
    </row>
    <row r="527" spans="1:24">
      <c r="A527" s="2">
        <f t="shared" si="6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66"/>
        <v>46890635.719999999</v>
      </c>
      <c r="T527" s="5"/>
      <c r="U527" s="6"/>
      <c r="W527" s="6"/>
      <c r="X527" s="6">
        <f>+S527</f>
        <v>46890635.719999999</v>
      </c>
    </row>
    <row r="528" spans="1:24">
      <c r="A528" s="2">
        <f t="shared" si="67"/>
        <v>514</v>
      </c>
      <c r="B528" s="2"/>
      <c r="C528" s="2"/>
      <c r="D528" s="2"/>
      <c r="E528" s="32" t="s">
        <v>802</v>
      </c>
      <c r="F528" s="28">
        <f t="shared" ref="F528:R528" si="72">SUM(F496:F527)</f>
        <v>-122338906.30999997</v>
      </c>
      <c r="G528" s="28">
        <f t="shared" si="72"/>
        <v>-125562183.42999998</v>
      </c>
      <c r="H528" s="28">
        <f t="shared" si="72"/>
        <v>-125359001.76000002</v>
      </c>
      <c r="I528" s="28">
        <f t="shared" si="72"/>
        <v>-125601836.71000004</v>
      </c>
      <c r="J528" s="28">
        <f t="shared" si="72"/>
        <v>-125577682.70000002</v>
      </c>
      <c r="K528" s="28">
        <f t="shared" si="72"/>
        <v>-124101921.19999999</v>
      </c>
      <c r="L528" s="28">
        <f t="shared" si="72"/>
        <v>-124273394.66999999</v>
      </c>
      <c r="M528" s="28">
        <f t="shared" si="72"/>
        <v>-123582936.21000002</v>
      </c>
      <c r="N528" s="28">
        <f t="shared" si="72"/>
        <v>-124624632.51000004</v>
      </c>
      <c r="O528" s="28">
        <f t="shared" si="72"/>
        <v>-124120741.74000004</v>
      </c>
      <c r="P528" s="28">
        <f t="shared" si="72"/>
        <v>-123207202.62000003</v>
      </c>
      <c r="Q528" s="28">
        <f t="shared" si="72"/>
        <v>-120889584.75000006</v>
      </c>
      <c r="R528" s="28">
        <f t="shared" si="72"/>
        <v>-118715360.98000005</v>
      </c>
      <c r="S528" s="25">
        <f t="shared" ref="S528:S591" si="73">+K528</f>
        <v>-124101921.19999999</v>
      </c>
      <c r="T528" s="5"/>
      <c r="U528" s="6"/>
      <c r="V528" s="6"/>
      <c r="W528" s="6"/>
      <c r="X528" s="26"/>
    </row>
    <row r="529" spans="1:24">
      <c r="A529" s="2">
        <f t="shared" ref="A529:A592" si="74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25">
        <f t="shared" si="73"/>
        <v>0</v>
      </c>
      <c r="T529" s="5"/>
      <c r="U529" s="6"/>
      <c r="V529" s="6"/>
      <c r="W529" s="6"/>
      <c r="X529" s="26"/>
    </row>
    <row r="530" spans="1:24">
      <c r="A530" s="2">
        <f t="shared" si="74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73"/>
        <v>-268278.83</v>
      </c>
      <c r="T530" s="5"/>
      <c r="U530" s="6"/>
      <c r="V530" s="6"/>
      <c r="W530" s="6"/>
      <c r="X530" s="26">
        <f>+S530</f>
        <v>-268278.83</v>
      </c>
    </row>
    <row r="531" spans="1:24">
      <c r="A531" s="2">
        <f t="shared" si="74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73"/>
        <v>10564549.82</v>
      </c>
      <c r="T531" s="5"/>
      <c r="U531" s="6"/>
      <c r="V531" s="6"/>
      <c r="W531" s="6"/>
      <c r="X531" s="26">
        <f t="shared" ref="X531:X540" si="75">+S531</f>
        <v>10564549.82</v>
      </c>
    </row>
    <row r="532" spans="1:24">
      <c r="A532" s="2">
        <f t="shared" si="74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73"/>
        <v>40584263.780000001</v>
      </c>
      <c r="T532" s="5"/>
      <c r="U532" s="6"/>
      <c r="V532" s="6"/>
      <c r="W532" s="6"/>
      <c r="X532" s="26">
        <f t="shared" si="75"/>
        <v>40584263.780000001</v>
      </c>
    </row>
    <row r="533" spans="1:24">
      <c r="A533" s="2">
        <f t="shared" si="74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73"/>
        <v>-99324123.709999993</v>
      </c>
      <c r="T533" s="5"/>
      <c r="U533" s="6"/>
      <c r="V533" s="6"/>
      <c r="W533" s="6"/>
      <c r="X533" s="26">
        <f t="shared" si="75"/>
        <v>-99324123.709999993</v>
      </c>
    </row>
    <row r="534" spans="1:24">
      <c r="A534" s="2">
        <f t="shared" si="74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73"/>
        <v>-123983.44</v>
      </c>
      <c r="T534" s="5"/>
      <c r="U534" s="6"/>
      <c r="V534" s="6"/>
      <c r="W534" s="6"/>
      <c r="X534" s="26">
        <f t="shared" si="75"/>
        <v>-123983.44</v>
      </c>
    </row>
    <row r="535" spans="1:24">
      <c r="A535" s="2">
        <f t="shared" si="74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73"/>
        <v>0</v>
      </c>
      <c r="T535" s="5"/>
      <c r="U535" s="6"/>
      <c r="V535" s="6"/>
      <c r="W535" s="6"/>
      <c r="X535" s="26">
        <f t="shared" si="75"/>
        <v>0</v>
      </c>
    </row>
    <row r="536" spans="1:24">
      <c r="A536" s="2">
        <f t="shared" si="74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73"/>
        <v>924672.45</v>
      </c>
      <c r="T536" s="5"/>
      <c r="U536" s="6"/>
      <c r="V536" s="6"/>
      <c r="W536" s="6"/>
      <c r="X536" s="26">
        <f t="shared" si="75"/>
        <v>924672.45</v>
      </c>
    </row>
    <row r="537" spans="1:24">
      <c r="A537" s="2">
        <f t="shared" si="74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73"/>
        <v>-827941.05</v>
      </c>
      <c r="T537" s="5"/>
      <c r="U537" s="6"/>
      <c r="V537" s="6"/>
      <c r="W537" s="6"/>
      <c r="X537" s="26">
        <f t="shared" si="75"/>
        <v>-827941.05</v>
      </c>
    </row>
    <row r="538" spans="1:24">
      <c r="A538" s="2">
        <f t="shared" si="74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73"/>
        <v>-4265935.62</v>
      </c>
      <c r="T538" s="5"/>
      <c r="U538" s="6"/>
      <c r="V538" s="6"/>
      <c r="W538" s="6"/>
      <c r="X538" s="26">
        <f t="shared" si="75"/>
        <v>-4265935.62</v>
      </c>
    </row>
    <row r="539" spans="1:24">
      <c r="A539" s="2">
        <f t="shared" si="74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73"/>
        <v>510920.59</v>
      </c>
      <c r="T539" s="5"/>
      <c r="U539" s="6"/>
      <c r="V539" s="6"/>
      <c r="W539" s="6"/>
      <c r="X539" s="26">
        <f t="shared" si="75"/>
        <v>510920.59</v>
      </c>
    </row>
    <row r="540" spans="1:24">
      <c r="A540" s="2">
        <f t="shared" si="74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73"/>
        <v>0</v>
      </c>
      <c r="T540" s="5"/>
      <c r="U540" s="6"/>
      <c r="V540" s="6"/>
      <c r="W540" s="6"/>
      <c r="X540" s="26">
        <f t="shared" si="75"/>
        <v>0</v>
      </c>
    </row>
    <row r="541" spans="1:24">
      <c r="A541" s="2">
        <f t="shared" si="74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73"/>
        <v>2072301.1</v>
      </c>
      <c r="T541" s="5"/>
      <c r="U541" s="6"/>
      <c r="V541" s="4"/>
      <c r="W541" s="4"/>
      <c r="X541" s="83">
        <f>+S541</f>
        <v>2072301.1</v>
      </c>
    </row>
    <row r="542" spans="1:24">
      <c r="A542" s="2">
        <f t="shared" si="74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73"/>
        <v>7909010.5599999996</v>
      </c>
      <c r="T542" s="5"/>
      <c r="U542" s="6"/>
      <c r="V542" s="4"/>
      <c r="W542" s="4"/>
      <c r="X542" s="83">
        <f>+S542</f>
        <v>7909010.5599999996</v>
      </c>
    </row>
    <row r="543" spans="1:24">
      <c r="A543" s="2">
        <f t="shared" si="74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73"/>
        <v>-158410.32</v>
      </c>
      <c r="T543" s="5"/>
      <c r="U543" s="6"/>
      <c r="W543" s="6"/>
      <c r="X543" s="4">
        <f>+S543</f>
        <v>-158410.32</v>
      </c>
    </row>
    <row r="544" spans="1:24">
      <c r="A544" s="2">
        <f t="shared" si="74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73"/>
        <v>-481335.67</v>
      </c>
      <c r="T544" s="5"/>
      <c r="U544" s="6"/>
      <c r="V544" s="4">
        <f t="shared" ref="V544:V550" si="76">+S544</f>
        <v>-481335.67</v>
      </c>
      <c r="W544" s="6"/>
      <c r="X544" s="26"/>
    </row>
    <row r="545" spans="1:24">
      <c r="A545" s="2">
        <f t="shared" si="74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73"/>
        <v>-29991402.34</v>
      </c>
      <c r="T545" s="5"/>
      <c r="U545" s="6"/>
      <c r="V545" s="4">
        <f t="shared" si="76"/>
        <v>-29991402.34</v>
      </c>
      <c r="W545" s="6"/>
      <c r="X545" s="26"/>
    </row>
    <row r="546" spans="1:24">
      <c r="A546" s="2">
        <f t="shared" si="74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73"/>
        <v>181380.15</v>
      </c>
      <c r="T546" s="5"/>
      <c r="U546" s="6"/>
      <c r="V546" s="4">
        <f t="shared" si="76"/>
        <v>181380.15</v>
      </c>
      <c r="W546" s="6"/>
      <c r="X546" s="26"/>
    </row>
    <row r="547" spans="1:24">
      <c r="A547" s="2">
        <f t="shared" si="74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73"/>
        <v>-113211.11</v>
      </c>
      <c r="T547" s="5"/>
      <c r="U547" s="6"/>
      <c r="V547" s="4">
        <f t="shared" si="76"/>
        <v>-113211.11</v>
      </c>
      <c r="W547" s="6"/>
      <c r="X547" s="26"/>
    </row>
    <row r="548" spans="1:24">
      <c r="A548" s="2">
        <f t="shared" si="74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73"/>
        <v>-13865.03</v>
      </c>
      <c r="T548" s="2"/>
      <c r="U548" s="4"/>
      <c r="V548" s="4">
        <f t="shared" si="76"/>
        <v>-13865.03</v>
      </c>
      <c r="W548" s="4"/>
      <c r="X548" s="83"/>
    </row>
    <row r="549" spans="1:24">
      <c r="A549" s="2">
        <f t="shared" si="74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73"/>
        <v>-42129.37</v>
      </c>
      <c r="T549" s="5"/>
      <c r="U549" s="6"/>
      <c r="V549" s="6">
        <f t="shared" si="76"/>
        <v>-42129.37</v>
      </c>
      <c r="W549" s="6"/>
      <c r="X549" s="26"/>
    </row>
    <row r="550" spans="1:24">
      <c r="A550" s="2">
        <f t="shared" si="74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73"/>
        <v>-2117838.02</v>
      </c>
      <c r="T550" s="2"/>
      <c r="U550" s="4"/>
      <c r="V550" s="4">
        <f t="shared" si="76"/>
        <v>-2117838.02</v>
      </c>
      <c r="W550" s="4"/>
      <c r="X550" s="83"/>
    </row>
    <row r="551" spans="1:24">
      <c r="A551" s="2">
        <f t="shared" si="74"/>
        <v>537</v>
      </c>
      <c r="B551" s="2"/>
      <c r="C551" s="2"/>
      <c r="D551" s="2"/>
      <c r="E551" s="50" t="s">
        <v>832</v>
      </c>
      <c r="F551" s="28">
        <f t="shared" ref="F551:R551" si="77">SUM(F530:F550)</f>
        <v>-77743427.170000002</v>
      </c>
      <c r="G551" s="28">
        <f t="shared" si="77"/>
        <v>-76899908.830000013</v>
      </c>
      <c r="H551" s="28">
        <f t="shared" si="77"/>
        <v>-76144183.440000027</v>
      </c>
      <c r="I551" s="28">
        <f t="shared" si="77"/>
        <v>-75293352.540000007</v>
      </c>
      <c r="J551" s="28">
        <f t="shared" si="77"/>
        <v>-75047506.219999999</v>
      </c>
      <c r="K551" s="28">
        <f t="shared" si="77"/>
        <v>-74981356.059999973</v>
      </c>
      <c r="L551" s="28">
        <f t="shared" si="77"/>
        <v>-75388285.160000011</v>
      </c>
      <c r="M551" s="28">
        <f t="shared" si="77"/>
        <v>-76143992.800000012</v>
      </c>
      <c r="N551" s="28">
        <f t="shared" si="77"/>
        <v>-76743007.349999994</v>
      </c>
      <c r="O551" s="28">
        <f t="shared" si="77"/>
        <v>-77500547.170000002</v>
      </c>
      <c r="P551" s="28">
        <f t="shared" si="77"/>
        <v>-77481054.910000041</v>
      </c>
      <c r="Q551" s="28">
        <f t="shared" si="77"/>
        <v>-79752141.87000002</v>
      </c>
      <c r="R551" s="28">
        <f t="shared" si="77"/>
        <v>-88739868.560000017</v>
      </c>
      <c r="S551" s="25">
        <f t="shared" si="73"/>
        <v>-74981356.059999973</v>
      </c>
      <c r="T551" s="5"/>
      <c r="U551" s="6"/>
      <c r="V551" s="6"/>
      <c r="W551" s="6"/>
      <c r="X551" s="26"/>
    </row>
    <row r="552" spans="1:24">
      <c r="A552" s="2">
        <f t="shared" si="74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25">
        <f t="shared" si="73"/>
        <v>0</v>
      </c>
      <c r="T552" s="5"/>
      <c r="U552" s="6"/>
      <c r="V552" s="6"/>
      <c r="W552" s="6"/>
      <c r="X552" s="26"/>
    </row>
    <row r="553" spans="1:24">
      <c r="A553" s="2">
        <f t="shared" si="74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73"/>
        <v>-22687866.84</v>
      </c>
      <c r="T553" s="5"/>
      <c r="U553" s="6"/>
      <c r="V553" s="6"/>
      <c r="W553" s="6">
        <f t="shared" ref="W553:W618" si="78">+S553</f>
        <v>-22687866.84</v>
      </c>
      <c r="X553" s="26"/>
    </row>
    <row r="554" spans="1:24">
      <c r="A554" s="2">
        <f t="shared" si="74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73"/>
        <v>482085.92</v>
      </c>
      <c r="T554" s="5"/>
      <c r="U554" s="6"/>
      <c r="V554" s="6"/>
      <c r="W554" s="6">
        <f t="shared" si="78"/>
        <v>482085.92</v>
      </c>
      <c r="X554" s="26"/>
    </row>
    <row r="555" spans="1:24">
      <c r="A555" s="2">
        <f t="shared" si="74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73"/>
        <v>-1481540.75</v>
      </c>
      <c r="T555" s="5"/>
      <c r="U555" s="6"/>
      <c r="V555" s="6"/>
      <c r="W555" s="6">
        <f t="shared" si="78"/>
        <v>-1481540.75</v>
      </c>
      <c r="X555" s="26"/>
    </row>
    <row r="556" spans="1:24">
      <c r="A556" s="2">
        <f t="shared" si="74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73"/>
        <v>-49348.01</v>
      </c>
      <c r="T556" s="5"/>
      <c r="U556" s="6"/>
      <c r="V556" s="6"/>
      <c r="W556" s="6">
        <f t="shared" si="78"/>
        <v>-49348.01</v>
      </c>
      <c r="X556" s="26"/>
    </row>
    <row r="557" spans="1:24">
      <c r="A557" s="2">
        <f t="shared" si="74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73"/>
        <v>-12573124.91</v>
      </c>
      <c r="T557" s="5"/>
      <c r="U557" s="6"/>
      <c r="V557" s="6"/>
      <c r="W557" s="6">
        <f t="shared" si="78"/>
        <v>-12573124.91</v>
      </c>
      <c r="X557" s="26"/>
    </row>
    <row r="558" spans="1:24">
      <c r="A558" s="2">
        <f t="shared" si="74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73"/>
        <v>340816.15</v>
      </c>
      <c r="T558" s="5"/>
      <c r="U558" s="6"/>
      <c r="V558" s="6"/>
      <c r="W558" s="6">
        <f t="shared" si="78"/>
        <v>340816.15</v>
      </c>
      <c r="X558" s="26"/>
    </row>
    <row r="559" spans="1:24">
      <c r="A559" s="2">
        <f t="shared" si="74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73"/>
        <v>0</v>
      </c>
      <c r="T559" s="5"/>
      <c r="U559" s="6"/>
      <c r="V559" s="6"/>
      <c r="W559" s="6">
        <f t="shared" si="78"/>
        <v>0</v>
      </c>
      <c r="X559" s="26"/>
    </row>
    <row r="560" spans="1:24">
      <c r="A560" s="2">
        <f t="shared" si="74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73"/>
        <v>-763977.58</v>
      </c>
      <c r="T560" s="5"/>
      <c r="U560" s="6"/>
      <c r="V560" s="6"/>
      <c r="W560" s="6">
        <f t="shared" si="78"/>
        <v>-763977.58</v>
      </c>
      <c r="X560" s="26"/>
    </row>
    <row r="561" spans="1:24">
      <c r="A561" s="2">
        <f t="shared" si="74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73"/>
        <v>-70793144.920000002</v>
      </c>
      <c r="T561" s="5"/>
      <c r="U561" s="6"/>
      <c r="V561" s="6"/>
      <c r="W561" s="6">
        <f t="shared" si="78"/>
        <v>-70793144.920000002</v>
      </c>
      <c r="X561" s="26"/>
    </row>
    <row r="562" spans="1:24">
      <c r="A562" s="2">
        <f t="shared" si="74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73"/>
        <v>290184.62</v>
      </c>
      <c r="T562" s="5"/>
      <c r="U562" s="6"/>
      <c r="V562" s="6"/>
      <c r="W562" s="6">
        <f t="shared" si="78"/>
        <v>290184.62</v>
      </c>
      <c r="X562" s="26"/>
    </row>
    <row r="563" spans="1:24">
      <c r="A563" s="2">
        <f t="shared" si="74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73"/>
        <v>-1056541.6599999999</v>
      </c>
      <c r="T563" s="5"/>
      <c r="U563" s="6"/>
      <c r="V563" s="6"/>
      <c r="W563" s="6">
        <f t="shared" si="78"/>
        <v>-1056541.6599999999</v>
      </c>
      <c r="X563" s="26"/>
    </row>
    <row r="564" spans="1:24">
      <c r="A564" s="2">
        <f t="shared" si="74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73"/>
        <v>-5410093.3300000001</v>
      </c>
      <c r="T564" s="5"/>
      <c r="U564" s="6"/>
      <c r="V564" s="6"/>
      <c r="W564" s="6">
        <f t="shared" si="78"/>
        <v>-5410093.3300000001</v>
      </c>
      <c r="X564" s="26"/>
    </row>
    <row r="565" spans="1:24">
      <c r="A565" s="2">
        <f t="shared" si="74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73"/>
        <v>111493.55</v>
      </c>
      <c r="T565" s="5"/>
      <c r="U565" s="6"/>
      <c r="V565" s="6"/>
      <c r="W565" s="6">
        <f t="shared" si="78"/>
        <v>111493.55</v>
      </c>
      <c r="X565" s="26"/>
    </row>
    <row r="566" spans="1:24">
      <c r="A566" s="2">
        <f t="shared" si="74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73"/>
        <v>-106099.49</v>
      </c>
      <c r="T566" s="5"/>
      <c r="U566" s="6"/>
      <c r="V566" s="6"/>
      <c r="W566" s="6">
        <f t="shared" si="78"/>
        <v>-106099.49</v>
      </c>
      <c r="X566" s="26"/>
    </row>
    <row r="567" spans="1:24">
      <c r="A567" s="2">
        <f t="shared" si="74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73"/>
        <v>-2201.4899999999998</v>
      </c>
      <c r="T567" s="5"/>
      <c r="U567" s="6"/>
      <c r="V567" s="6"/>
      <c r="W567" s="6">
        <f t="shared" si="78"/>
        <v>-2201.4899999999998</v>
      </c>
      <c r="X567" s="26"/>
    </row>
    <row r="568" spans="1:24">
      <c r="A568" s="2">
        <f t="shared" si="74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73"/>
        <v>-48336768.460000001</v>
      </c>
      <c r="T568" s="5"/>
      <c r="U568" s="6"/>
      <c r="V568" s="6"/>
      <c r="W568" s="6">
        <f t="shared" si="78"/>
        <v>-48336768.460000001</v>
      </c>
      <c r="X568" s="26"/>
    </row>
    <row r="569" spans="1:24">
      <c r="A569" s="2">
        <f t="shared" si="74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73"/>
        <v>636729.82999999996</v>
      </c>
      <c r="T569" s="5"/>
      <c r="U569" s="6"/>
      <c r="V569" s="6"/>
      <c r="W569" s="6">
        <f t="shared" si="78"/>
        <v>636729.82999999996</v>
      </c>
      <c r="X569" s="26"/>
    </row>
    <row r="570" spans="1:24">
      <c r="A570" s="2">
        <f t="shared" si="74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73"/>
        <v>-804870.26</v>
      </c>
      <c r="T570" s="5"/>
      <c r="U570" s="6"/>
      <c r="V570" s="6"/>
      <c r="W570" s="6">
        <f t="shared" si="78"/>
        <v>-804870.26</v>
      </c>
      <c r="X570" s="26"/>
    </row>
    <row r="571" spans="1:24">
      <c r="A571" s="2">
        <f t="shared" si="74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73"/>
        <v>-16989.91</v>
      </c>
      <c r="T571" s="5"/>
      <c r="U571" s="6"/>
      <c r="V571" s="6"/>
      <c r="W571" s="6">
        <f t="shared" si="78"/>
        <v>-16989.91</v>
      </c>
      <c r="X571" s="26"/>
    </row>
    <row r="572" spans="1:24">
      <c r="A572" s="2">
        <f t="shared" si="74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73"/>
        <v>-1423.83</v>
      </c>
      <c r="T572" s="5"/>
      <c r="U572" s="6"/>
      <c r="V572" s="6"/>
      <c r="W572" s="6">
        <f t="shared" si="78"/>
        <v>-1423.83</v>
      </c>
      <c r="X572" s="26"/>
    </row>
    <row r="573" spans="1:24">
      <c r="A573" s="2">
        <f t="shared" si="74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73"/>
        <v>-1749.04</v>
      </c>
      <c r="T573" s="5"/>
      <c r="U573" s="6"/>
      <c r="V573" s="6"/>
      <c r="W573" s="6">
        <f t="shared" si="78"/>
        <v>-1749.04</v>
      </c>
      <c r="X573" s="26"/>
    </row>
    <row r="574" spans="1:24">
      <c r="A574" s="2">
        <f t="shared" si="74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73"/>
        <v>-23.68</v>
      </c>
      <c r="T574" s="5"/>
      <c r="U574" s="6"/>
      <c r="V574" s="6"/>
      <c r="W574" s="6">
        <f t="shared" si="78"/>
        <v>-23.68</v>
      </c>
      <c r="X574" s="26"/>
    </row>
    <row r="575" spans="1:24">
      <c r="A575" s="2">
        <f t="shared" si="74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73"/>
        <v>0</v>
      </c>
      <c r="T575" s="5"/>
      <c r="U575" s="6"/>
      <c r="V575" s="6"/>
      <c r="W575" s="6">
        <f t="shared" si="78"/>
        <v>0</v>
      </c>
      <c r="X575" s="26"/>
    </row>
    <row r="576" spans="1:24">
      <c r="A576" s="2">
        <f t="shared" si="74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73"/>
        <v>-661803.12</v>
      </c>
      <c r="T576" s="5"/>
      <c r="U576" s="6"/>
      <c r="V576" s="6"/>
      <c r="W576" s="6">
        <f t="shared" si="78"/>
        <v>-661803.12</v>
      </c>
      <c r="X576" s="26"/>
    </row>
    <row r="577" spans="1:24">
      <c r="A577" s="2">
        <f t="shared" si="74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73"/>
        <v>-25813.38</v>
      </c>
      <c r="T577" s="5"/>
      <c r="U577" s="6"/>
      <c r="V577" s="6"/>
      <c r="W577" s="6">
        <f t="shared" si="78"/>
        <v>-25813.38</v>
      </c>
      <c r="X577" s="26"/>
    </row>
    <row r="578" spans="1:24">
      <c r="A578" s="2">
        <f t="shared" si="74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73"/>
        <v>-16237.37</v>
      </c>
      <c r="T578" s="5"/>
      <c r="U578" s="6"/>
      <c r="V578" s="6"/>
      <c r="W578" s="6">
        <f t="shared" si="78"/>
        <v>-16237.37</v>
      </c>
      <c r="X578" s="26"/>
    </row>
    <row r="579" spans="1:24">
      <c r="A579" s="2">
        <f t="shared" si="74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73"/>
        <v>3905130</v>
      </c>
      <c r="T579" s="5"/>
      <c r="U579" s="6"/>
      <c r="V579" s="6"/>
      <c r="W579" s="6">
        <f t="shared" si="78"/>
        <v>3905130</v>
      </c>
      <c r="X579" s="26"/>
    </row>
    <row r="580" spans="1:24">
      <c r="A580" s="2">
        <f t="shared" si="74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73"/>
        <v>2148948.83</v>
      </c>
      <c r="T580" s="5"/>
      <c r="U580" s="6"/>
      <c r="V580" s="6"/>
      <c r="W580" s="6">
        <f t="shared" si="78"/>
        <v>2148948.83</v>
      </c>
      <c r="X580" s="26"/>
    </row>
    <row r="581" spans="1:24">
      <c r="A581" s="2">
        <f t="shared" si="74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73"/>
        <v>131814.34</v>
      </c>
      <c r="T581" s="5"/>
      <c r="U581" s="6"/>
      <c r="V581" s="6"/>
      <c r="W581" s="6">
        <f t="shared" si="78"/>
        <v>131814.34</v>
      </c>
      <c r="X581" s="26"/>
    </row>
    <row r="582" spans="1:24">
      <c r="A582" s="2">
        <f t="shared" si="74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73"/>
        <v>10989508.439999999</v>
      </c>
      <c r="T582" s="5"/>
      <c r="U582" s="6"/>
      <c r="V582" s="6"/>
      <c r="W582" s="6">
        <f t="shared" si="78"/>
        <v>10989508.439999999</v>
      </c>
      <c r="X582" s="26"/>
    </row>
    <row r="583" spans="1:24">
      <c r="A583" s="2">
        <f t="shared" si="74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73"/>
        <v>7139258.21</v>
      </c>
      <c r="T583" s="5"/>
      <c r="U583" s="6"/>
      <c r="V583" s="6"/>
      <c r="W583" s="6">
        <f t="shared" si="78"/>
        <v>7139258.21</v>
      </c>
      <c r="X583" s="26"/>
    </row>
    <row r="584" spans="1:24">
      <c r="A584" s="2">
        <f t="shared" si="74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73"/>
        <v>299.51</v>
      </c>
      <c r="T584" s="5"/>
      <c r="U584" s="6"/>
      <c r="V584" s="6"/>
      <c r="W584" s="6">
        <f t="shared" si="78"/>
        <v>299.51</v>
      </c>
      <c r="X584" s="26"/>
    </row>
    <row r="585" spans="1:24">
      <c r="A585" s="2">
        <f t="shared" si="74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73"/>
        <v>62879.29</v>
      </c>
      <c r="T585" s="5"/>
      <c r="U585" s="6"/>
      <c r="V585" s="6"/>
      <c r="W585" s="6">
        <f t="shared" si="78"/>
        <v>62879.29</v>
      </c>
      <c r="X585" s="26"/>
    </row>
    <row r="586" spans="1:24">
      <c r="A586" s="2">
        <f t="shared" si="74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73"/>
        <v>-79898.13</v>
      </c>
      <c r="T586" s="5"/>
      <c r="U586" s="6"/>
      <c r="V586" s="6"/>
      <c r="W586" s="6">
        <f t="shared" si="78"/>
        <v>-79898.13</v>
      </c>
      <c r="X586" s="26"/>
    </row>
    <row r="587" spans="1:24">
      <c r="A587" s="2">
        <f t="shared" si="74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73"/>
        <v>0</v>
      </c>
      <c r="T587" s="5"/>
      <c r="U587" s="6"/>
      <c r="V587" s="6"/>
      <c r="W587" s="6">
        <f t="shared" si="78"/>
        <v>0</v>
      </c>
      <c r="X587" s="26"/>
    </row>
    <row r="588" spans="1:24">
      <c r="A588" s="2">
        <f t="shared" si="74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73"/>
        <v>-3532.72</v>
      </c>
      <c r="T588" s="5"/>
      <c r="U588" s="6"/>
      <c r="V588" s="6"/>
      <c r="W588" s="6">
        <f t="shared" si="78"/>
        <v>-3532.72</v>
      </c>
      <c r="X588" s="26"/>
    </row>
    <row r="589" spans="1:24">
      <c r="A589" s="2">
        <f t="shared" si="74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73"/>
        <v>-329.89</v>
      </c>
      <c r="T589" s="5"/>
      <c r="U589" s="6"/>
      <c r="V589" s="6"/>
      <c r="W589" s="6">
        <f t="shared" si="78"/>
        <v>-329.89</v>
      </c>
      <c r="X589" s="26"/>
    </row>
    <row r="590" spans="1:24">
      <c r="A590" s="2">
        <f t="shared" si="74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73"/>
        <v>-343671.4</v>
      </c>
      <c r="T590" s="5"/>
      <c r="U590" s="6"/>
      <c r="V590" s="6"/>
      <c r="W590" s="6">
        <f t="shared" si="78"/>
        <v>-343671.4</v>
      </c>
      <c r="X590" s="26"/>
    </row>
    <row r="591" spans="1:24">
      <c r="A591" s="2">
        <f t="shared" si="74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73"/>
        <v>-40010.410000000003</v>
      </c>
      <c r="T591" s="5"/>
      <c r="U591" s="6"/>
      <c r="V591" s="6"/>
      <c r="W591" s="6">
        <f t="shared" si="78"/>
        <v>-40010.410000000003</v>
      </c>
      <c r="X591" s="26"/>
    </row>
    <row r="592" spans="1:24">
      <c r="A592" s="2">
        <f t="shared" si="74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ref="S592:S634" si="79">+K592</f>
        <v>0</v>
      </c>
      <c r="T592" s="5"/>
      <c r="U592" s="6"/>
      <c r="V592" s="6"/>
      <c r="W592" s="6">
        <f t="shared" si="78"/>
        <v>0</v>
      </c>
      <c r="X592" s="26"/>
    </row>
    <row r="593" spans="1:24">
      <c r="A593" s="2">
        <f t="shared" ref="A593:A642" si="80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79"/>
        <v>-1146149.8799999999</v>
      </c>
      <c r="T593" s="5"/>
      <c r="U593" s="6"/>
      <c r="V593" s="6"/>
      <c r="W593" s="6">
        <f t="shared" si="78"/>
        <v>-1146149.8799999999</v>
      </c>
      <c r="X593" s="26"/>
    </row>
    <row r="594" spans="1:24">
      <c r="A594" s="2">
        <f t="shared" si="80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79"/>
        <v>-576220.35</v>
      </c>
      <c r="T594" s="5"/>
      <c r="U594" s="6"/>
      <c r="V594" s="6"/>
      <c r="W594" s="6">
        <f t="shared" si="78"/>
        <v>-576220.35</v>
      </c>
      <c r="X594" s="26"/>
    </row>
    <row r="595" spans="1:24">
      <c r="A595" s="2">
        <f t="shared" si="80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79"/>
        <v>-6725802.7999999998</v>
      </c>
      <c r="T595" s="5"/>
      <c r="U595" s="6"/>
      <c r="V595" s="6"/>
      <c r="W595" s="6">
        <f t="shared" si="78"/>
        <v>-6725802.7999999998</v>
      </c>
      <c r="X595" s="26"/>
    </row>
    <row r="596" spans="1:24">
      <c r="A596" s="2">
        <f t="shared" si="80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79"/>
        <v>0</v>
      </c>
      <c r="T596" s="5"/>
      <c r="U596" s="6"/>
      <c r="V596" s="6"/>
      <c r="W596" s="6">
        <f t="shared" si="78"/>
        <v>0</v>
      </c>
      <c r="X596" s="26"/>
    </row>
    <row r="597" spans="1:24">
      <c r="A597" s="2">
        <f t="shared" si="80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79"/>
        <v>-3152058.56</v>
      </c>
      <c r="T597" s="5"/>
      <c r="U597" s="6"/>
      <c r="V597" s="6"/>
      <c r="W597" s="6">
        <f t="shared" si="78"/>
        <v>-3152058.56</v>
      </c>
      <c r="X597" s="26"/>
    </row>
    <row r="598" spans="1:24">
      <c r="A598" s="2">
        <f t="shared" si="80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79"/>
        <v>20040.599999999999</v>
      </c>
      <c r="T598" s="5"/>
      <c r="U598" s="6"/>
      <c r="V598" s="6"/>
      <c r="W598" s="6">
        <f t="shared" si="78"/>
        <v>20040.599999999999</v>
      </c>
      <c r="X598" s="26"/>
    </row>
    <row r="599" spans="1:24">
      <c r="A599" s="2">
        <f t="shared" si="80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79"/>
        <v>21971.13</v>
      </c>
      <c r="T599" s="5"/>
      <c r="U599" s="6"/>
      <c r="V599" s="6"/>
      <c r="W599" s="6">
        <f t="shared" si="78"/>
        <v>21971.13</v>
      </c>
      <c r="X599" s="26"/>
    </row>
    <row r="600" spans="1:24">
      <c r="A600" s="2">
        <f t="shared" si="80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79"/>
        <v>163775.91</v>
      </c>
      <c r="T600" s="5"/>
      <c r="U600" s="6"/>
      <c r="V600" s="6"/>
      <c r="W600" s="6">
        <f t="shared" si="78"/>
        <v>163775.91</v>
      </c>
      <c r="X600" s="26"/>
    </row>
    <row r="601" spans="1:24">
      <c r="A601" s="2">
        <f t="shared" si="80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79"/>
        <v>99920.7</v>
      </c>
      <c r="T601" s="5"/>
      <c r="U601" s="6"/>
      <c r="V601" s="6"/>
      <c r="W601" s="6">
        <f t="shared" si="78"/>
        <v>99920.7</v>
      </c>
      <c r="X601" s="26"/>
    </row>
    <row r="602" spans="1:24">
      <c r="A602" s="2">
        <f t="shared" si="80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79"/>
        <v>0</v>
      </c>
      <c r="T602" s="5"/>
      <c r="U602" s="6"/>
      <c r="V602" s="6"/>
      <c r="W602" s="6">
        <f t="shared" si="78"/>
        <v>0</v>
      </c>
      <c r="X602" s="26"/>
    </row>
    <row r="603" spans="1:24">
      <c r="A603" s="2">
        <f t="shared" si="80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79"/>
        <v>-4000</v>
      </c>
      <c r="T603" s="5"/>
      <c r="U603" s="6"/>
      <c r="V603" s="6"/>
      <c r="W603" s="6">
        <f t="shared" si="78"/>
        <v>-4000</v>
      </c>
      <c r="X603" s="26"/>
    </row>
    <row r="604" spans="1:24">
      <c r="A604" s="2">
        <f t="shared" si="80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79"/>
        <v>-100</v>
      </c>
      <c r="T604" s="5"/>
      <c r="U604" s="6"/>
      <c r="V604" s="6"/>
      <c r="W604" s="6">
        <f t="shared" si="78"/>
        <v>-100</v>
      </c>
      <c r="X604" s="26"/>
    </row>
    <row r="605" spans="1:24">
      <c r="A605" s="2">
        <f t="shared" si="80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79"/>
        <v>-47630</v>
      </c>
      <c r="T605" s="5"/>
      <c r="U605" s="6"/>
      <c r="V605" s="6"/>
      <c r="W605" s="6">
        <f t="shared" si="78"/>
        <v>-47630</v>
      </c>
      <c r="X605" s="26"/>
    </row>
    <row r="606" spans="1:24">
      <c r="A606" s="2">
        <f t="shared" si="80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79"/>
        <v>-16411.45</v>
      </c>
      <c r="T606" s="5"/>
      <c r="U606" s="6"/>
      <c r="V606" s="6"/>
      <c r="W606" s="6">
        <f t="shared" si="78"/>
        <v>-16411.45</v>
      </c>
      <c r="X606" s="26"/>
    </row>
    <row r="607" spans="1:24">
      <c r="A607" s="2">
        <f t="shared" si="80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79"/>
        <v>0</v>
      </c>
      <c r="T607" s="5"/>
      <c r="U607" s="6"/>
      <c r="V607" s="6"/>
      <c r="W607" s="6">
        <f t="shared" si="78"/>
        <v>0</v>
      </c>
      <c r="X607" s="26"/>
    </row>
    <row r="608" spans="1:24">
      <c r="A608" s="2">
        <f t="shared" si="80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79"/>
        <v>0</v>
      </c>
      <c r="T608" s="5"/>
      <c r="U608" s="6"/>
      <c r="V608" s="6"/>
      <c r="W608" s="6">
        <f t="shared" si="78"/>
        <v>0</v>
      </c>
      <c r="X608" s="26"/>
    </row>
    <row r="609" spans="1:24">
      <c r="A609" s="2">
        <f t="shared" si="80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79"/>
        <v>-313.89999999999998</v>
      </c>
      <c r="T609" s="5"/>
      <c r="U609" s="6"/>
      <c r="V609" s="6"/>
      <c r="W609" s="6">
        <f t="shared" si="78"/>
        <v>-313.89999999999998</v>
      </c>
      <c r="X609" s="26"/>
    </row>
    <row r="610" spans="1:24">
      <c r="A610" s="2">
        <f t="shared" si="80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79"/>
        <v>-17236.89</v>
      </c>
      <c r="T610" s="5"/>
      <c r="U610" s="6"/>
      <c r="V610" s="6"/>
      <c r="W610" s="6">
        <f t="shared" si="78"/>
        <v>-17236.89</v>
      </c>
      <c r="X610" s="26"/>
    </row>
    <row r="611" spans="1:24">
      <c r="A611" s="2">
        <f t="shared" si="80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79"/>
        <v>-2015.63</v>
      </c>
      <c r="T611" s="5"/>
      <c r="U611" s="6"/>
      <c r="V611" s="6"/>
      <c r="W611" s="6">
        <f t="shared" si="78"/>
        <v>-2015.63</v>
      </c>
      <c r="X611" s="26"/>
    </row>
    <row r="612" spans="1:24">
      <c r="A612" s="2">
        <f t="shared" si="80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79"/>
        <v>-423.53</v>
      </c>
      <c r="T612" s="5"/>
      <c r="U612" s="6"/>
      <c r="V612" s="6"/>
      <c r="W612" s="6">
        <f t="shared" si="78"/>
        <v>-423.53</v>
      </c>
      <c r="X612" s="26"/>
    </row>
    <row r="613" spans="1:24">
      <c r="A613" s="2">
        <f t="shared" si="80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79"/>
        <v>-1423.27</v>
      </c>
      <c r="T613" s="5"/>
      <c r="U613" s="6"/>
      <c r="V613" s="6"/>
      <c r="W613" s="6">
        <f t="shared" si="78"/>
        <v>-1423.27</v>
      </c>
      <c r="X613" s="26"/>
    </row>
    <row r="614" spans="1:24">
      <c r="A614" s="2">
        <f t="shared" si="80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79"/>
        <v>-1744.61</v>
      </c>
      <c r="T614" s="5"/>
      <c r="U614" s="6"/>
      <c r="V614" s="6"/>
      <c r="W614" s="6">
        <f t="shared" si="78"/>
        <v>-1744.61</v>
      </c>
      <c r="X614" s="26"/>
    </row>
    <row r="615" spans="1:24">
      <c r="A615" s="2">
        <f t="shared" si="80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79"/>
        <v>1024987.67</v>
      </c>
      <c r="T615" s="5"/>
      <c r="U615" s="6"/>
      <c r="V615" s="6"/>
      <c r="W615" s="6">
        <f t="shared" si="78"/>
        <v>1024987.67</v>
      </c>
      <c r="X615" s="26"/>
    </row>
    <row r="616" spans="1:24">
      <c r="A616" s="2">
        <f t="shared" si="80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79"/>
        <v>0</v>
      </c>
      <c r="T616" s="5"/>
      <c r="U616" s="6"/>
      <c r="V616" s="6"/>
      <c r="W616" s="6">
        <f t="shared" si="78"/>
        <v>0</v>
      </c>
      <c r="X616" s="26"/>
    </row>
    <row r="617" spans="1:24">
      <c r="A617" s="2">
        <f t="shared" si="80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 t="shared" si="79"/>
        <v>821857.22</v>
      </c>
      <c r="T617" s="5"/>
      <c r="U617" s="6"/>
      <c r="V617" s="6"/>
      <c r="W617" s="6">
        <f t="shared" si="78"/>
        <v>821857.22</v>
      </c>
      <c r="X617" s="26"/>
    </row>
    <row r="618" spans="1:24">
      <c r="A618" s="2">
        <f t="shared" si="80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79"/>
        <v>0</v>
      </c>
      <c r="T618" s="5"/>
      <c r="U618" s="6"/>
      <c r="V618" s="6"/>
      <c r="W618" s="6">
        <f t="shared" si="78"/>
        <v>0</v>
      </c>
      <c r="X618" s="26"/>
    </row>
    <row r="619" spans="1:24">
      <c r="A619" s="2">
        <f t="shared" si="80"/>
        <v>605</v>
      </c>
      <c r="B619" s="2"/>
      <c r="C619" s="2"/>
      <c r="D619" s="2"/>
      <c r="E619" s="50" t="s">
        <v>913</v>
      </c>
      <c r="F619" s="28">
        <f t="shared" ref="F619:R619" si="81">SUM(F553:F618)</f>
        <v>-290448859.52999997</v>
      </c>
      <c r="G619" s="28">
        <f t="shared" si="81"/>
        <v>-42074780.050000034</v>
      </c>
      <c r="H619" s="28">
        <f t="shared" si="81"/>
        <v>-80353456.210000008</v>
      </c>
      <c r="I619" s="28">
        <f t="shared" si="81"/>
        <v>-112606187.80999996</v>
      </c>
      <c r="J619" s="28">
        <f t="shared" si="81"/>
        <v>-135250451.52999994</v>
      </c>
      <c r="K619" s="28">
        <f t="shared" si="81"/>
        <v>-148556889.53</v>
      </c>
      <c r="L619" s="28">
        <f t="shared" si="81"/>
        <v>-159303829.76999998</v>
      </c>
      <c r="M619" s="28">
        <f t="shared" si="81"/>
        <v>-170174304.17999995</v>
      </c>
      <c r="N619" s="28">
        <f t="shared" si="81"/>
        <v>-179340578.68999997</v>
      </c>
      <c r="O619" s="28">
        <f t="shared" si="81"/>
        <v>-192465442.19000015</v>
      </c>
      <c r="P619" s="28">
        <f t="shared" si="81"/>
        <v>-214219930.35000005</v>
      </c>
      <c r="Q619" s="28">
        <f t="shared" si="81"/>
        <v>-246305877.76999995</v>
      </c>
      <c r="R619" s="28">
        <f t="shared" si="81"/>
        <v>-286825672.86999995</v>
      </c>
      <c r="S619" s="25">
        <f t="shared" si="79"/>
        <v>-148556889.53</v>
      </c>
      <c r="T619" s="5"/>
      <c r="U619" s="6"/>
      <c r="V619" s="6"/>
      <c r="W619" s="6"/>
      <c r="X619" s="26"/>
    </row>
    <row r="620" spans="1:24">
      <c r="A620" s="2">
        <f t="shared" si="80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25">
        <f t="shared" si="79"/>
        <v>0</v>
      </c>
      <c r="T620" s="5"/>
      <c r="U620" s="6"/>
      <c r="V620" s="6"/>
      <c r="W620" s="6"/>
      <c r="X620" s="26"/>
    </row>
    <row r="621" spans="1:24">
      <c r="A621" s="2">
        <f t="shared" si="80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si="79"/>
        <v>-1354.89</v>
      </c>
      <c r="T621" s="5"/>
      <c r="U621" s="6"/>
      <c r="V621" s="6"/>
      <c r="W621" s="6">
        <f>+S621</f>
        <v>-1354.89</v>
      </c>
      <c r="X621" s="26"/>
    </row>
    <row r="622" spans="1:24">
      <c r="A622" s="2">
        <f t="shared" si="80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79"/>
        <v>0</v>
      </c>
      <c r="T622" s="5"/>
      <c r="U622" s="6"/>
      <c r="V622" s="6"/>
      <c r="W622" s="6">
        <f>+S622</f>
        <v>0</v>
      </c>
      <c r="X622" s="26"/>
    </row>
    <row r="623" spans="1:24">
      <c r="A623" s="2">
        <f t="shared" si="80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79"/>
        <v>-6401.18</v>
      </c>
      <c r="T623" s="5"/>
      <c r="U623" s="6"/>
      <c r="V623" s="6"/>
      <c r="W623" s="6">
        <f t="shared" ref="W623:W631" si="82">+S623</f>
        <v>-6401.18</v>
      </c>
      <c r="X623" s="26"/>
    </row>
    <row r="624" spans="1:24">
      <c r="A624" s="2">
        <f t="shared" si="80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79"/>
        <v>0</v>
      </c>
      <c r="T624" s="5"/>
      <c r="U624" s="6"/>
      <c r="V624" s="6"/>
      <c r="W624" s="6">
        <f t="shared" si="82"/>
        <v>0</v>
      </c>
      <c r="X624" s="26"/>
    </row>
    <row r="625" spans="1:24">
      <c r="A625" s="2">
        <f t="shared" si="80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79"/>
        <v>-43654.74</v>
      </c>
      <c r="T625" s="5"/>
      <c r="U625" s="6"/>
      <c r="V625" s="6"/>
      <c r="W625" s="6">
        <f t="shared" si="82"/>
        <v>-43654.74</v>
      </c>
      <c r="X625" s="26"/>
    </row>
    <row r="626" spans="1:24">
      <c r="A626" s="2">
        <f t="shared" si="80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79"/>
        <v>-109392.93</v>
      </c>
      <c r="T626" s="5"/>
      <c r="U626" s="6"/>
      <c r="V626" s="6"/>
      <c r="W626" s="6">
        <f t="shared" si="82"/>
        <v>-109392.93</v>
      </c>
      <c r="X626" s="26"/>
    </row>
    <row r="627" spans="1:24">
      <c r="A627" s="2">
        <f t="shared" si="80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79"/>
        <v>-180.07</v>
      </c>
      <c r="T627" s="5"/>
      <c r="U627" s="6"/>
      <c r="V627" s="6"/>
      <c r="W627" s="6">
        <f t="shared" si="82"/>
        <v>-180.07</v>
      </c>
      <c r="X627" s="26"/>
    </row>
    <row r="628" spans="1:24">
      <c r="A628" s="2">
        <f t="shared" si="80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79"/>
        <v>-15568.71</v>
      </c>
      <c r="T628" s="5"/>
      <c r="U628" s="6"/>
      <c r="V628" s="6"/>
      <c r="W628" s="6">
        <f t="shared" si="82"/>
        <v>-15568.71</v>
      </c>
      <c r="X628" s="26"/>
    </row>
    <row r="629" spans="1:24">
      <c r="A629" s="2">
        <f t="shared" si="80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79"/>
        <v>-48021.27</v>
      </c>
      <c r="T629" s="5"/>
      <c r="U629" s="6"/>
      <c r="V629" s="6"/>
      <c r="W629" s="6">
        <f t="shared" si="82"/>
        <v>-48021.27</v>
      </c>
      <c r="X629" s="26"/>
    </row>
    <row r="630" spans="1:24">
      <c r="A630" s="2">
        <f t="shared" si="80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79"/>
        <v>-79963.02</v>
      </c>
      <c r="T630" s="5"/>
      <c r="U630" s="6"/>
      <c r="V630" s="6"/>
      <c r="W630" s="6">
        <f t="shared" si="82"/>
        <v>-79963.02</v>
      </c>
      <c r="X630" s="26"/>
    </row>
    <row r="631" spans="1:24">
      <c r="A631" s="2">
        <f t="shared" si="80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79"/>
        <v>-4871.71</v>
      </c>
      <c r="T631" s="5"/>
      <c r="U631" s="6"/>
      <c r="V631" s="6"/>
      <c r="W631" s="6">
        <f t="shared" si="82"/>
        <v>-4871.71</v>
      </c>
      <c r="X631" s="26"/>
    </row>
    <row r="632" spans="1:24">
      <c r="A632" s="2">
        <f t="shared" si="80"/>
        <v>618</v>
      </c>
      <c r="B632" s="2"/>
      <c r="C632" s="2"/>
      <c r="D632" s="2"/>
      <c r="E632" s="50" t="s">
        <v>932</v>
      </c>
      <c r="F632" s="28">
        <f t="shared" ref="F632:R632" si="83">SUM(F621:F631)</f>
        <v>-1039860.6799999999</v>
      </c>
      <c r="G632" s="28">
        <f t="shared" si="83"/>
        <v>-85052.239999999991</v>
      </c>
      <c r="H632" s="28">
        <f t="shared" si="83"/>
        <v>-156272.76</v>
      </c>
      <c r="I632" s="28">
        <f t="shared" si="83"/>
        <v>-226920.5</v>
      </c>
      <c r="J632" s="28">
        <f t="shared" si="83"/>
        <v>-279224.61</v>
      </c>
      <c r="K632" s="28">
        <f t="shared" si="83"/>
        <v>-309408.52</v>
      </c>
      <c r="L632" s="28">
        <f t="shared" si="83"/>
        <v>-348905.59</v>
      </c>
      <c r="M632" s="28">
        <f t="shared" si="83"/>
        <v>-394317.06</v>
      </c>
      <c r="N632" s="28">
        <f t="shared" si="83"/>
        <v>-493635.16</v>
      </c>
      <c r="O632" s="28">
        <f t="shared" si="83"/>
        <v>-558700.79</v>
      </c>
      <c r="P632" s="28">
        <f t="shared" si="83"/>
        <v>-643635.67000000004</v>
      </c>
      <c r="Q632" s="28">
        <f t="shared" si="83"/>
        <v>-742428.25999999989</v>
      </c>
      <c r="R632" s="28">
        <f t="shared" si="83"/>
        <v>-886903.1399999999</v>
      </c>
      <c r="S632" s="25">
        <f t="shared" si="79"/>
        <v>-309408.52</v>
      </c>
      <c r="T632" s="5"/>
      <c r="U632" s="6"/>
      <c r="V632" s="6"/>
      <c r="W632" s="6"/>
      <c r="X632" s="26"/>
    </row>
    <row r="633" spans="1:24">
      <c r="A633" s="2">
        <f t="shared" si="80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25">
        <f t="shared" si="79"/>
        <v>0</v>
      </c>
      <c r="T633" s="5"/>
      <c r="U633" s="6"/>
      <c r="V633" s="6"/>
      <c r="W633" s="6"/>
      <c r="X633" s="26"/>
    </row>
    <row r="634" spans="1:24" ht="15.75" thickBot="1">
      <c r="A634" s="2">
        <f t="shared" si="80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R634" si="84">+G632+G619+G551+G528+G494+G416+G381+G366</f>
        <v>-755596030.13999999</v>
      </c>
      <c r="H634" s="106">
        <f t="shared" si="84"/>
        <v>-785949713.57000017</v>
      </c>
      <c r="I634" s="106">
        <f t="shared" si="84"/>
        <v>-809849531.25999999</v>
      </c>
      <c r="J634" s="106">
        <f t="shared" si="84"/>
        <v>-821119251.98000002</v>
      </c>
      <c r="K634" s="106">
        <f t="shared" si="84"/>
        <v>-834114722.8900001</v>
      </c>
      <c r="L634" s="106">
        <f t="shared" si="84"/>
        <v>-850558705.20000005</v>
      </c>
      <c r="M634" s="106">
        <f t="shared" si="84"/>
        <v>-868721350.27999997</v>
      </c>
      <c r="N634" s="106">
        <f t="shared" si="84"/>
        <v>-891100472.71000004</v>
      </c>
      <c r="O634" s="106">
        <f t="shared" si="84"/>
        <v>-918592888.9400003</v>
      </c>
      <c r="P634" s="106">
        <f t="shared" si="84"/>
        <v>-955424093.46000004</v>
      </c>
      <c r="Q634" s="106">
        <f t="shared" si="84"/>
        <v>-1022043333.5400002</v>
      </c>
      <c r="R634" s="106">
        <f t="shared" si="84"/>
        <v>-1117173255.4099998</v>
      </c>
      <c r="S634" s="25">
        <f t="shared" si="79"/>
        <v>-834114722.8900001</v>
      </c>
      <c r="T634" s="126"/>
      <c r="U634" s="127"/>
      <c r="V634" s="127"/>
      <c r="W634" s="127"/>
      <c r="X634" s="128"/>
    </row>
    <row r="635" spans="1:24" ht="15.75" thickTop="1">
      <c r="A635" s="2">
        <f t="shared" si="80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80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80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85">SUM(U15:U632)</f>
        <v>125137373.80000001</v>
      </c>
      <c r="V637" s="127">
        <f t="shared" si="85"/>
        <v>-105883328.3</v>
      </c>
      <c r="W637" s="127">
        <f t="shared" si="85"/>
        <v>-447215100.55999994</v>
      </c>
      <c r="X637" s="127">
        <f t="shared" si="85"/>
        <v>427961055.05999988</v>
      </c>
    </row>
    <row r="638" spans="1:24">
      <c r="A638" s="2">
        <f t="shared" si="80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19254045.500000015</v>
      </c>
      <c r="W638" s="132" t="s">
        <v>937</v>
      </c>
      <c r="X638" s="133">
        <f>-W637-X637</f>
        <v>19254045.50000006</v>
      </c>
    </row>
    <row r="639" spans="1:24">
      <c r="A639" s="2">
        <f t="shared" si="80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4.4703483581542969E-8</v>
      </c>
    </row>
    <row r="640" spans="1:24">
      <c r="A640" s="2">
        <f t="shared" si="80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80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80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642"/>
  <sheetViews>
    <sheetView view="pageBreakPreview" zoomScale="60" zoomScaleNormal="100" workbookViewId="0">
      <selection activeCell="Y4" sqref="Y4:AF5"/>
    </sheetView>
  </sheetViews>
  <sheetFormatPr defaultRowHeight="15"/>
  <cols>
    <col min="1" max="1" width="5.5703125" customWidth="1"/>
    <col min="5" max="5" width="38.5703125" customWidth="1"/>
    <col min="6" max="6" width="17.28515625" bestFit="1" customWidth="1"/>
    <col min="7" max="16" width="16.5703125" bestFit="1" customWidth="1"/>
    <col min="17" max="19" width="17.28515625" bestFit="1" customWidth="1"/>
    <col min="21" max="21" width="12.28515625" bestFit="1" customWidth="1"/>
    <col min="22" max="24" width="12.85546875" bestFit="1" customWidth="1"/>
  </cols>
  <sheetData>
    <row r="1" spans="1:24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1089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1069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A4" s="1"/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5"/>
      <c r="U8" s="6"/>
      <c r="V8" s="6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1036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+J15</f>
        <v>961429978.09000003</v>
      </c>
      <c r="T15" s="5"/>
      <c r="U15" s="6"/>
      <c r="V15" s="6"/>
      <c r="W15" s="6"/>
      <c r="X15" s="26">
        <f>+S15</f>
        <v>961429978.09000003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 t="shared" ref="S16:S79" si="0">+J16</f>
        <v>48671668.939999998</v>
      </c>
      <c r="T16" s="5"/>
      <c r="U16" s="6"/>
      <c r="V16" s="6"/>
      <c r="W16" s="6"/>
      <c r="X16" s="26">
        <f>+S16</f>
        <v>48671668.939999998</v>
      </c>
    </row>
    <row r="17" spans="1:24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 t="shared" si="0"/>
        <v>10160924.32</v>
      </c>
      <c r="T17" s="5"/>
      <c r="U17" s="6"/>
      <c r="V17" s="6"/>
      <c r="W17" s="6"/>
      <c r="X17" s="26">
        <f>+S17</f>
        <v>10160924.32</v>
      </c>
    </row>
    <row r="18" spans="1:24">
      <c r="A18" s="2">
        <f t="shared" si="1"/>
        <v>4</v>
      </c>
      <c r="B18" s="2"/>
      <c r="C18" s="2"/>
      <c r="D18" s="2"/>
      <c r="E18" s="23" t="s">
        <v>76</v>
      </c>
      <c r="F18" s="28">
        <f t="shared" ref="F18:R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5">
        <f t="shared" si="0"/>
        <v>1020262571.35</v>
      </c>
      <c r="T18" s="5"/>
      <c r="U18" s="6"/>
      <c r="V18" s="6"/>
      <c r="W18" s="6"/>
      <c r="X18" s="26"/>
    </row>
    <row r="19" spans="1:24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25"/>
      <c r="T19" s="5"/>
      <c r="U19" s="6"/>
      <c r="V19" s="6"/>
      <c r="W19" s="6"/>
      <c r="X19" s="26"/>
    </row>
    <row r="20" spans="1:24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 t="shared" si="0"/>
        <v>2916076.74</v>
      </c>
      <c r="T20" s="5"/>
      <c r="U20" s="6"/>
      <c r="V20" s="6"/>
      <c r="W20" s="6"/>
      <c r="X20" s="26">
        <f>+S20</f>
        <v>2916076.74</v>
      </c>
    </row>
    <row r="21" spans="1:24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 t="shared" si="0"/>
        <v>-330925264.75999999</v>
      </c>
      <c r="T21" s="5"/>
      <c r="U21" s="6"/>
      <c r="V21" s="6"/>
      <c r="W21" s="6"/>
      <c r="X21" s="26"/>
    </row>
    <row r="22" spans="1:24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 t="shared" si="0"/>
        <v>-14979836.73</v>
      </c>
      <c r="T22" s="5"/>
      <c r="U22" s="6"/>
      <c r="V22" s="6"/>
      <c r="W22" s="6"/>
      <c r="X22" s="26"/>
    </row>
    <row r="23" spans="1:24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 t="shared" si="0"/>
        <v>0</v>
      </c>
      <c r="T23" s="5"/>
      <c r="U23" s="6"/>
      <c r="V23" s="6"/>
      <c r="W23" s="6"/>
      <c r="X23" s="26"/>
    </row>
    <row r="24" spans="1:24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 t="shared" si="0"/>
        <v>-342989024.75</v>
      </c>
      <c r="T24" s="5"/>
      <c r="U24" s="6"/>
      <c r="V24" s="6"/>
      <c r="W24" s="6"/>
      <c r="X24" s="26"/>
    </row>
    <row r="25" spans="1:24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25"/>
      <c r="T25" s="5"/>
      <c r="U25" s="6"/>
      <c r="V25" s="6"/>
      <c r="W25" s="6"/>
      <c r="X25" s="26"/>
    </row>
    <row r="26" spans="1:24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 t="shared" si="0"/>
        <v>-3470598.76</v>
      </c>
      <c r="T26" s="5"/>
      <c r="U26" s="6"/>
      <c r="V26" s="6"/>
      <c r="W26" s="6"/>
      <c r="X26" s="26"/>
    </row>
    <row r="27" spans="1:24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 t="shared" si="0"/>
        <v>-135813181.63999999</v>
      </c>
      <c r="T27" s="5"/>
      <c r="U27" s="6"/>
      <c r="V27" s="6"/>
      <c r="W27" s="6"/>
      <c r="X27" s="26"/>
    </row>
    <row r="28" spans="1:24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25">
        <f t="shared" si="0"/>
        <v>-139283780.39999998</v>
      </c>
      <c r="T28" s="5"/>
      <c r="U28" s="6"/>
      <c r="V28" s="6"/>
      <c r="W28" s="6"/>
      <c r="X28" s="26"/>
    </row>
    <row r="29" spans="1:24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25">
        <f t="shared" si="0"/>
        <v>0</v>
      </c>
      <c r="T29" s="5"/>
      <c r="U29" s="6"/>
      <c r="V29" s="6"/>
      <c r="W29" s="6"/>
      <c r="X29" s="26"/>
    </row>
    <row r="30" spans="1:24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25">
        <f t="shared" si="0"/>
        <v>-482272805.14999998</v>
      </c>
      <c r="T30" s="5"/>
      <c r="U30" s="6"/>
      <c r="V30" s="6"/>
      <c r="W30" s="6"/>
      <c r="X30" s="26">
        <f>+S30-S20</f>
        <v>-485188881.88999999</v>
      </c>
    </row>
    <row r="31" spans="1:24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25">
        <f t="shared" si="0"/>
        <v>0</v>
      </c>
      <c r="T31" s="5"/>
      <c r="U31" s="6"/>
      <c r="V31" s="6"/>
      <c r="W31" s="6"/>
      <c r="X31" s="26"/>
    </row>
    <row r="32" spans="1:24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R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0"/>
        <v>537989766.20000005</v>
      </c>
      <c r="T32" s="5"/>
      <c r="U32" s="6"/>
      <c r="V32" s="6"/>
      <c r="W32" s="6"/>
      <c r="X32" s="26"/>
    </row>
    <row r="33" spans="1:24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25"/>
      <c r="T33" s="5"/>
      <c r="U33" s="6"/>
      <c r="V33" s="6"/>
      <c r="W33" s="6"/>
      <c r="X33" s="26"/>
    </row>
    <row r="34" spans="1:24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si="0"/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0"/>
        <v>0</v>
      </c>
      <c r="T35" s="5"/>
      <c r="U35" s="6"/>
      <c r="V35" s="6"/>
      <c r="W35" s="6"/>
      <c r="X35" s="26"/>
    </row>
    <row r="36" spans="1:24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0"/>
        <v>0</v>
      </c>
      <c r="T36" s="5"/>
      <c r="U36" s="6"/>
      <c r="V36" s="6"/>
      <c r="W36" s="6"/>
      <c r="X36" s="26"/>
    </row>
    <row r="37" spans="1:24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0"/>
        <v>1626921.7</v>
      </c>
      <c r="T37" s="5"/>
      <c r="U37" s="6"/>
      <c r="V37" s="6"/>
      <c r="W37" s="6"/>
      <c r="X37" s="26">
        <f>+S37</f>
        <v>1626921.7</v>
      </c>
    </row>
    <row r="38" spans="1:24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0"/>
        <v>10527536.859999999</v>
      </c>
      <c r="T38" s="5"/>
      <c r="U38" s="6"/>
      <c r="V38" s="6"/>
      <c r="W38" s="6"/>
      <c r="X38" s="26">
        <f>+S38</f>
        <v>10527536.859999999</v>
      </c>
    </row>
    <row r="39" spans="1:24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0"/>
        <v>148835.67000000001</v>
      </c>
      <c r="T39" s="5"/>
      <c r="U39" s="6"/>
      <c r="V39" s="6"/>
      <c r="W39" s="6"/>
      <c r="X39" s="26">
        <f>+S39</f>
        <v>148835.67000000001</v>
      </c>
    </row>
    <row r="40" spans="1:24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0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0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1"/>
        <v>28</v>
      </c>
      <c r="B42" s="2"/>
      <c r="C42" s="2"/>
      <c r="D42" s="2"/>
      <c r="E42" s="50" t="s">
        <v>107</v>
      </c>
      <c r="F42" s="28">
        <f t="shared" ref="F42:R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5">
        <f t="shared" si="0"/>
        <v>12505324.409999998</v>
      </c>
      <c r="T42" s="5"/>
      <c r="U42" s="6"/>
      <c r="V42" s="6"/>
      <c r="W42" s="6"/>
      <c r="X42" s="26"/>
    </row>
    <row r="43" spans="1:24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25"/>
      <c r="T43" s="5"/>
      <c r="U43" s="6"/>
      <c r="V43" s="6"/>
      <c r="W43" s="6"/>
      <c r="X43" s="26"/>
    </row>
    <row r="44" spans="1:24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si="0"/>
        <v>0</v>
      </c>
      <c r="T44" s="5"/>
      <c r="U44" s="6">
        <f t="shared" ref="U44:U56" si="8">+S44</f>
        <v>0</v>
      </c>
      <c r="V44" s="6"/>
      <c r="W44" s="6"/>
      <c r="X44" s="26"/>
    </row>
    <row r="45" spans="1:24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0"/>
        <v>1478154.04</v>
      </c>
      <c r="T45" s="5"/>
      <c r="U45" s="6">
        <f t="shared" si="8"/>
        <v>1478154.04</v>
      </c>
      <c r="V45" s="6"/>
      <c r="W45" s="6"/>
      <c r="X45" s="26"/>
    </row>
    <row r="46" spans="1:24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0"/>
        <v>-1860384.61</v>
      </c>
      <c r="T46" s="5"/>
      <c r="U46" s="6">
        <f t="shared" si="8"/>
        <v>-1860384.61</v>
      </c>
      <c r="V46" s="6"/>
      <c r="W46" s="6"/>
      <c r="X46" s="26"/>
    </row>
    <row r="47" spans="1:24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0"/>
        <v>-13832.28</v>
      </c>
      <c r="T47" s="5"/>
      <c r="U47" s="6">
        <f t="shared" si="8"/>
        <v>-13832.28</v>
      </c>
      <c r="V47" s="6"/>
      <c r="W47" s="6"/>
      <c r="X47" s="26"/>
    </row>
    <row r="48" spans="1:24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0"/>
        <v>504898.6</v>
      </c>
      <c r="T48" s="2"/>
      <c r="U48" s="4">
        <f>+S48</f>
        <v>504898.6</v>
      </c>
      <c r="V48" s="4"/>
      <c r="W48" s="4"/>
      <c r="X48" s="83">
        <f>+S48-U48</f>
        <v>0</v>
      </c>
    </row>
    <row r="49" spans="1:24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0"/>
        <v>0</v>
      </c>
      <c r="T49" s="2"/>
      <c r="U49" s="4">
        <f t="shared" si="8"/>
        <v>0</v>
      </c>
      <c r="V49" s="4"/>
      <c r="W49" s="4"/>
      <c r="X49" s="83"/>
    </row>
    <row r="50" spans="1:24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0"/>
        <v>600</v>
      </c>
      <c r="T50" s="5"/>
      <c r="U50" s="6">
        <f t="shared" si="8"/>
        <v>600</v>
      </c>
      <c r="V50" s="6"/>
      <c r="W50" s="6"/>
      <c r="X50" s="26"/>
    </row>
    <row r="51" spans="1:24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0"/>
        <v>300</v>
      </c>
      <c r="T51" s="5"/>
      <c r="U51" s="6">
        <f t="shared" si="8"/>
        <v>300</v>
      </c>
      <c r="V51" s="6"/>
      <c r="W51" s="6"/>
      <c r="X51" s="26"/>
    </row>
    <row r="52" spans="1:24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0"/>
        <v>0</v>
      </c>
      <c r="T52" s="5"/>
      <c r="U52" s="6">
        <f t="shared" si="8"/>
        <v>0</v>
      </c>
      <c r="V52" s="6"/>
      <c r="W52" s="6"/>
      <c r="X52" s="26"/>
    </row>
    <row r="53" spans="1:24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0"/>
        <v>0</v>
      </c>
      <c r="T53" s="5"/>
      <c r="U53" s="6">
        <f t="shared" si="8"/>
        <v>0</v>
      </c>
      <c r="V53" s="6"/>
      <c r="W53" s="6"/>
      <c r="X53" s="26"/>
    </row>
    <row r="54" spans="1:24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0"/>
        <v>250</v>
      </c>
      <c r="T54" s="5"/>
      <c r="U54" s="6">
        <f t="shared" si="8"/>
        <v>250</v>
      </c>
      <c r="V54" s="6"/>
      <c r="W54" s="6"/>
      <c r="X54" s="26"/>
    </row>
    <row r="55" spans="1:24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0"/>
        <v>0</v>
      </c>
      <c r="T55" s="5"/>
      <c r="U55" s="6">
        <f t="shared" si="8"/>
        <v>0</v>
      </c>
      <c r="V55" s="6"/>
      <c r="W55" s="6"/>
      <c r="X55" s="26"/>
    </row>
    <row r="56" spans="1:24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0"/>
        <v>0</v>
      </c>
      <c r="T56" s="5"/>
      <c r="U56" s="6">
        <f t="shared" si="8"/>
        <v>0</v>
      </c>
      <c r="V56" s="6"/>
      <c r="W56" s="6"/>
      <c r="X56" s="26"/>
    </row>
    <row r="57" spans="1:24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9">SUM(F44:F56)</f>
        <v>2728680.08</v>
      </c>
      <c r="G57" s="28">
        <f t="shared" si="9"/>
        <v>1916272.2800000003</v>
      </c>
      <c r="H57" s="28">
        <f t="shared" si="9"/>
        <v>1838476.31</v>
      </c>
      <c r="I57" s="28">
        <f t="shared" si="9"/>
        <v>2474237.5300000003</v>
      </c>
      <c r="J57" s="28">
        <f t="shared" si="9"/>
        <v>109985.74999999988</v>
      </c>
      <c r="K57" s="28">
        <f t="shared" si="9"/>
        <v>556906.25</v>
      </c>
      <c r="L57" s="28">
        <f t="shared" si="9"/>
        <v>1146327.8899999999</v>
      </c>
      <c r="M57" s="28">
        <f t="shared" si="9"/>
        <v>149273.04999999993</v>
      </c>
      <c r="N57" s="28">
        <f t="shared" si="9"/>
        <v>1150.0000000000582</v>
      </c>
      <c r="O57" s="28">
        <f t="shared" si="9"/>
        <v>1747039.38</v>
      </c>
      <c r="P57" s="28">
        <f t="shared" si="9"/>
        <v>-113888.37999999979</v>
      </c>
      <c r="Q57" s="28">
        <f t="shared" si="9"/>
        <v>1150.0000000002192</v>
      </c>
      <c r="R57" s="28">
        <f>SUM(R44:R56)</f>
        <v>3204308.9300000006</v>
      </c>
      <c r="S57" s="25">
        <f t="shared" si="0"/>
        <v>109985.74999999988</v>
      </c>
      <c r="T57" s="5"/>
      <c r="U57" s="6"/>
      <c r="V57" s="6"/>
      <c r="W57" s="6"/>
      <c r="X57" s="26"/>
    </row>
    <row r="58" spans="1:24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25"/>
      <c r="T58" s="5"/>
      <c r="U58" s="6"/>
      <c r="V58" s="6"/>
      <c r="W58" s="6"/>
      <c r="X58" s="26"/>
    </row>
    <row r="59" spans="1:24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 t="shared" si="0"/>
        <v>0</v>
      </c>
      <c r="T59" s="5"/>
      <c r="U59" s="6">
        <f>+S59</f>
        <v>0</v>
      </c>
      <c r="V59" s="6"/>
      <c r="W59" s="6"/>
      <c r="X59" s="26"/>
    </row>
    <row r="60" spans="1:24">
      <c r="A60" s="2">
        <f t="shared" si="1"/>
        <v>46</v>
      </c>
      <c r="B60" s="2"/>
      <c r="C60" s="2"/>
      <c r="D60" s="2"/>
      <c r="E60" s="50" t="s">
        <v>136</v>
      </c>
      <c r="F60" s="28">
        <f t="shared" ref="F60:R60" si="10">+F59</f>
        <v>0</v>
      </c>
      <c r="G60" s="28">
        <f t="shared" si="10"/>
        <v>0</v>
      </c>
      <c r="H60" s="28">
        <f t="shared" si="10"/>
        <v>0</v>
      </c>
      <c r="I60" s="28">
        <f t="shared" si="10"/>
        <v>0</v>
      </c>
      <c r="J60" s="28">
        <f t="shared" si="10"/>
        <v>0</v>
      </c>
      <c r="K60" s="28">
        <f t="shared" si="10"/>
        <v>0</v>
      </c>
      <c r="L60" s="28">
        <f t="shared" si="10"/>
        <v>0</v>
      </c>
      <c r="M60" s="28">
        <f t="shared" si="10"/>
        <v>0</v>
      </c>
      <c r="N60" s="28">
        <f t="shared" si="10"/>
        <v>0</v>
      </c>
      <c r="O60" s="28">
        <f t="shared" si="10"/>
        <v>0</v>
      </c>
      <c r="P60" s="28">
        <f t="shared" si="10"/>
        <v>323765.93</v>
      </c>
      <c r="Q60" s="28">
        <f t="shared" si="10"/>
        <v>197130.52</v>
      </c>
      <c r="R60" s="28">
        <f t="shared" si="10"/>
        <v>0</v>
      </c>
      <c r="S60" s="25">
        <f t="shared" si="0"/>
        <v>0</v>
      </c>
      <c r="T60" s="5"/>
      <c r="U60" s="6"/>
      <c r="V60" s="6"/>
      <c r="W60" s="6"/>
      <c r="X60" s="26"/>
    </row>
    <row r="61" spans="1:24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25">
        <f t="shared" si="0"/>
        <v>0</v>
      </c>
      <c r="T61" s="5"/>
      <c r="U61" s="6"/>
      <c r="V61" s="6"/>
      <c r="W61" s="6"/>
      <c r="X61" s="26"/>
    </row>
    <row r="62" spans="1:24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si="0"/>
        <v>654967.05000000005</v>
      </c>
      <c r="T62" s="5"/>
      <c r="U62" s="6">
        <f t="shared" ref="U62:U73" si="11">+S62</f>
        <v>654967.05000000005</v>
      </c>
      <c r="V62" s="6"/>
      <c r="W62" s="6"/>
      <c r="X62" s="26"/>
    </row>
    <row r="63" spans="1:24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0"/>
        <v>2729190.11</v>
      </c>
      <c r="T63" s="5"/>
      <c r="U63" s="6">
        <f t="shared" si="11"/>
        <v>2729190.11</v>
      </c>
      <c r="V63" s="6"/>
      <c r="W63" s="6"/>
      <c r="X63" s="26"/>
    </row>
    <row r="64" spans="1:24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0"/>
        <v>10870701.210000001</v>
      </c>
      <c r="T64" s="5"/>
      <c r="U64" s="6">
        <f t="shared" si="11"/>
        <v>10870701.210000001</v>
      </c>
      <c r="V64" s="6"/>
      <c r="W64" s="6"/>
      <c r="X64" s="26"/>
    </row>
    <row r="65" spans="1:24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0"/>
        <v>47582.27</v>
      </c>
      <c r="T65" s="5"/>
      <c r="U65" s="6">
        <f t="shared" si="11"/>
        <v>47582.27</v>
      </c>
      <c r="V65" s="6"/>
      <c r="W65" s="6"/>
      <c r="X65" s="26"/>
    </row>
    <row r="66" spans="1:24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0"/>
        <v>352326.3</v>
      </c>
      <c r="T66" s="5"/>
      <c r="U66" s="6">
        <f t="shared" si="11"/>
        <v>352326.3</v>
      </c>
      <c r="V66" s="6"/>
      <c r="W66" s="6"/>
      <c r="X66" s="26"/>
    </row>
    <row r="67" spans="1:24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0"/>
        <v>681410.04</v>
      </c>
      <c r="T67" s="5"/>
      <c r="U67" s="6">
        <f t="shared" si="11"/>
        <v>681410.04</v>
      </c>
      <c r="V67" s="6"/>
      <c r="W67" s="6"/>
      <c r="X67" s="26"/>
    </row>
    <row r="68" spans="1:24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0"/>
        <v>1920120.96</v>
      </c>
      <c r="T68" s="5"/>
      <c r="U68" s="6">
        <f t="shared" si="11"/>
        <v>1920120.96</v>
      </c>
      <c r="V68" s="6"/>
      <c r="W68" s="6"/>
      <c r="X68" s="26"/>
    </row>
    <row r="69" spans="1:24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0"/>
        <v>199216.04</v>
      </c>
      <c r="T69" s="5"/>
      <c r="U69" s="6">
        <f t="shared" si="11"/>
        <v>199216.04</v>
      </c>
      <c r="V69" s="6"/>
      <c r="W69" s="6"/>
      <c r="X69" s="26"/>
    </row>
    <row r="70" spans="1:24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0"/>
        <v>0</v>
      </c>
      <c r="T70" s="5"/>
      <c r="U70" s="6">
        <f t="shared" si="11"/>
        <v>0</v>
      </c>
      <c r="V70" s="6"/>
      <c r="W70" s="6"/>
      <c r="X70" s="26"/>
    </row>
    <row r="71" spans="1:24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0"/>
        <v>346.5</v>
      </c>
      <c r="T71" s="5"/>
      <c r="U71" s="6">
        <f t="shared" si="11"/>
        <v>346.5</v>
      </c>
      <c r="V71" s="6"/>
      <c r="W71" s="6"/>
      <c r="X71" s="26"/>
    </row>
    <row r="72" spans="1:24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0"/>
        <v>1935681</v>
      </c>
      <c r="T72" s="5"/>
      <c r="U72" s="6">
        <f t="shared" si="11"/>
        <v>1935681</v>
      </c>
      <c r="V72" s="6"/>
      <c r="W72" s="6"/>
      <c r="X72" s="26"/>
    </row>
    <row r="73" spans="1:24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0"/>
        <v>0</v>
      </c>
      <c r="T73" s="5"/>
      <c r="U73" s="6">
        <f t="shared" si="11"/>
        <v>0</v>
      </c>
      <c r="V73" s="6"/>
      <c r="W73" s="6"/>
      <c r="X73" s="26"/>
    </row>
    <row r="74" spans="1:24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R74" si="12">SUM(G62:G73)</f>
        <v>25985129.739999995</v>
      </c>
      <c r="H74" s="24">
        <f t="shared" si="12"/>
        <v>21489963.910000004</v>
      </c>
      <c r="I74" s="24">
        <f t="shared" si="12"/>
        <v>25031043.339999992</v>
      </c>
      <c r="J74" s="24">
        <f t="shared" si="12"/>
        <v>19391541.48</v>
      </c>
      <c r="K74" s="24">
        <f t="shared" si="12"/>
        <v>13336927.270000001</v>
      </c>
      <c r="L74" s="24">
        <f t="shared" si="12"/>
        <v>11207105.25</v>
      </c>
      <c r="M74" s="24">
        <f t="shared" si="12"/>
        <v>8929667.6899999995</v>
      </c>
      <c r="N74" s="24">
        <f t="shared" si="12"/>
        <v>9393154.6999999955</v>
      </c>
      <c r="O74" s="24">
        <f t="shared" si="12"/>
        <v>9290701.3399999961</v>
      </c>
      <c r="P74" s="24">
        <f t="shared" si="12"/>
        <v>12139848.779999996</v>
      </c>
      <c r="Q74" s="24">
        <f t="shared" si="12"/>
        <v>13614121.359999998</v>
      </c>
      <c r="R74" s="24">
        <f t="shared" si="12"/>
        <v>19786161.890000001</v>
      </c>
      <c r="S74" s="25">
        <f t="shared" si="0"/>
        <v>19391541.48</v>
      </c>
      <c r="T74" s="5"/>
      <c r="U74" s="6"/>
      <c r="V74" s="6"/>
      <c r="W74" s="6"/>
      <c r="X74" s="26"/>
    </row>
    <row r="75" spans="1:24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25"/>
      <c r="T75" s="5"/>
      <c r="U75" s="6"/>
      <c r="V75" s="6"/>
      <c r="W75" s="6"/>
      <c r="X75" s="26"/>
    </row>
    <row r="76" spans="1:24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si="0"/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0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0"/>
        <v>0</v>
      </c>
      <c r="T78" s="5"/>
      <c r="U78" s="6"/>
      <c r="V78" s="6"/>
      <c r="W78" s="6"/>
      <c r="X78" s="26">
        <f t="shared" ref="X78:X88" si="13">+S78</f>
        <v>0</v>
      </c>
    </row>
    <row r="79" spans="1:24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0"/>
        <v>0</v>
      </c>
      <c r="T79" s="5"/>
      <c r="U79" s="6"/>
      <c r="V79" s="6"/>
      <c r="W79" s="6"/>
      <c r="X79" s="26">
        <f t="shared" si="13"/>
        <v>0</v>
      </c>
    </row>
    <row r="80" spans="1:24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ref="S80:S142" si="14">+J80</f>
        <v>0</v>
      </c>
      <c r="T80" s="5"/>
      <c r="U80" s="6"/>
      <c r="V80" s="6"/>
      <c r="W80" s="6"/>
      <c r="X80" s="26">
        <f t="shared" si="13"/>
        <v>0</v>
      </c>
    </row>
    <row r="81" spans="1:24">
      <c r="A81" s="2">
        <f t="shared" ref="A81:A144" si="15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4"/>
        <v>0</v>
      </c>
      <c r="T81" s="5"/>
      <c r="U81" s="6"/>
      <c r="V81" s="6"/>
      <c r="W81" s="6"/>
      <c r="X81" s="26">
        <f t="shared" si="13"/>
        <v>0</v>
      </c>
    </row>
    <row r="82" spans="1:24">
      <c r="A82" s="2">
        <f t="shared" si="15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4"/>
        <v>0</v>
      </c>
      <c r="T82" s="5"/>
      <c r="U82" s="6"/>
      <c r="V82" s="6"/>
      <c r="W82" s="6"/>
      <c r="X82" s="26">
        <f t="shared" si="13"/>
        <v>0</v>
      </c>
    </row>
    <row r="83" spans="1:24">
      <c r="A83" s="2">
        <f t="shared" si="15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4"/>
        <v>0</v>
      </c>
      <c r="T83" s="5"/>
      <c r="U83" s="6"/>
      <c r="V83" s="6"/>
      <c r="W83" s="6"/>
      <c r="X83" s="26">
        <f t="shared" si="13"/>
        <v>0</v>
      </c>
    </row>
    <row r="84" spans="1:24">
      <c r="A84" s="2">
        <f t="shared" si="15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4"/>
        <v>0</v>
      </c>
      <c r="T84" s="5"/>
      <c r="U84" s="6"/>
      <c r="V84" s="6"/>
      <c r="W84" s="6"/>
      <c r="X84" s="26">
        <f t="shared" si="13"/>
        <v>0</v>
      </c>
    </row>
    <row r="85" spans="1:24">
      <c r="A85" s="2">
        <f t="shared" si="15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4"/>
        <v>0</v>
      </c>
      <c r="T85" s="5"/>
      <c r="U85" s="6"/>
      <c r="V85" s="6"/>
      <c r="W85" s="6"/>
      <c r="X85" s="26">
        <f t="shared" si="13"/>
        <v>0</v>
      </c>
    </row>
    <row r="86" spans="1:24">
      <c r="A86" s="2">
        <f t="shared" si="15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4"/>
        <v>0</v>
      </c>
      <c r="T86" s="5"/>
      <c r="U86" s="6"/>
      <c r="V86" s="6"/>
      <c r="W86" s="6"/>
      <c r="X86" s="26">
        <f t="shared" si="13"/>
        <v>0</v>
      </c>
    </row>
    <row r="87" spans="1:24">
      <c r="A87" s="2">
        <f t="shared" si="15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4"/>
        <v>0</v>
      </c>
      <c r="T87" s="5"/>
      <c r="U87" s="6"/>
      <c r="V87" s="6"/>
      <c r="W87" s="6"/>
      <c r="X87" s="26">
        <f t="shared" si="13"/>
        <v>0</v>
      </c>
    </row>
    <row r="88" spans="1:24">
      <c r="A88" s="2">
        <f t="shared" si="15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4"/>
        <v>0</v>
      </c>
      <c r="T88" s="5"/>
      <c r="U88" s="6"/>
      <c r="V88" s="6"/>
      <c r="W88" s="6"/>
      <c r="X88" s="26">
        <f t="shared" si="13"/>
        <v>0</v>
      </c>
    </row>
    <row r="89" spans="1:24">
      <c r="A89" s="2">
        <f t="shared" si="15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R89" si="16">SUM(G76:G88)</f>
        <v>0</v>
      </c>
      <c r="H89" s="28">
        <f t="shared" si="16"/>
        <v>0</v>
      </c>
      <c r="I89" s="28">
        <f t="shared" si="16"/>
        <v>0</v>
      </c>
      <c r="J89" s="28">
        <f t="shared" si="16"/>
        <v>0</v>
      </c>
      <c r="K89" s="28">
        <f t="shared" si="16"/>
        <v>171.65</v>
      </c>
      <c r="L89" s="28">
        <f t="shared" si="16"/>
        <v>3300</v>
      </c>
      <c r="M89" s="28">
        <f t="shared" si="16"/>
        <v>0</v>
      </c>
      <c r="N89" s="28">
        <f t="shared" si="16"/>
        <v>0</v>
      </c>
      <c r="O89" s="28">
        <f t="shared" si="16"/>
        <v>0</v>
      </c>
      <c r="P89" s="28">
        <f t="shared" si="16"/>
        <v>0</v>
      </c>
      <c r="Q89" s="28">
        <f t="shared" si="16"/>
        <v>17559.13</v>
      </c>
      <c r="R89" s="28">
        <f t="shared" si="16"/>
        <v>129531.37</v>
      </c>
      <c r="S89" s="25">
        <f t="shared" si="14"/>
        <v>0</v>
      </c>
      <c r="T89" s="5"/>
      <c r="U89" s="6"/>
      <c r="V89" s="6"/>
      <c r="W89" s="6"/>
      <c r="X89" s="26"/>
    </row>
    <row r="90" spans="1:24">
      <c r="A90" s="2">
        <f t="shared" si="15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25">
        <f t="shared" si="14"/>
        <v>0</v>
      </c>
      <c r="T90" s="5"/>
      <c r="U90" s="6"/>
      <c r="V90" s="6"/>
      <c r="W90" s="6"/>
      <c r="X90" s="26"/>
    </row>
    <row r="91" spans="1:24">
      <c r="A91" s="2">
        <f t="shared" si="15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 t="shared" si="14"/>
        <v>0</v>
      </c>
      <c r="T91" s="5"/>
      <c r="U91" s="6"/>
      <c r="V91" s="6"/>
      <c r="W91" s="6"/>
      <c r="X91" s="26"/>
    </row>
    <row r="92" spans="1:24">
      <c r="A92" s="2">
        <f t="shared" si="15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25">
        <f t="shared" si="14"/>
        <v>0</v>
      </c>
      <c r="T92" s="5"/>
      <c r="U92" s="6"/>
      <c r="V92" s="6"/>
      <c r="W92" s="6"/>
      <c r="X92" s="26"/>
    </row>
    <row r="93" spans="1:24">
      <c r="A93" s="2">
        <f t="shared" si="15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R93" si="17">+G91+G89+G74</f>
        <v>25985129.739999995</v>
      </c>
      <c r="H93" s="24">
        <f t="shared" si="17"/>
        <v>21489963.910000004</v>
      </c>
      <c r="I93" s="24">
        <f t="shared" si="17"/>
        <v>25031043.339999992</v>
      </c>
      <c r="J93" s="24">
        <f t="shared" si="17"/>
        <v>19391541.48</v>
      </c>
      <c r="K93" s="24">
        <f t="shared" si="17"/>
        <v>13337098.920000002</v>
      </c>
      <c r="L93" s="24">
        <f t="shared" si="17"/>
        <v>11210405.25</v>
      </c>
      <c r="M93" s="24">
        <f t="shared" si="17"/>
        <v>8929667.6899999995</v>
      </c>
      <c r="N93" s="24">
        <f t="shared" si="17"/>
        <v>9393154.6999999955</v>
      </c>
      <c r="O93" s="24">
        <f t="shared" si="17"/>
        <v>9290701.3399999961</v>
      </c>
      <c r="P93" s="24">
        <f t="shared" si="17"/>
        <v>12139848.779999996</v>
      </c>
      <c r="Q93" s="24">
        <f t="shared" si="17"/>
        <v>13631680.489999998</v>
      </c>
      <c r="R93" s="24">
        <f t="shared" si="17"/>
        <v>19915693.260000002</v>
      </c>
      <c r="S93" s="25">
        <f t="shared" si="14"/>
        <v>19391541.48</v>
      </c>
      <c r="T93" s="5"/>
      <c r="U93" s="6"/>
      <c r="V93" s="6"/>
      <c r="W93" s="6"/>
      <c r="X93" s="26"/>
    </row>
    <row r="94" spans="1:24">
      <c r="A94" s="2">
        <f t="shared" si="15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si="14"/>
        <v>0</v>
      </c>
      <c r="T94" s="5"/>
      <c r="U94" s="6"/>
      <c r="V94" s="6"/>
      <c r="W94" s="6"/>
      <c r="X94" s="26"/>
    </row>
    <row r="95" spans="1:24">
      <c r="A95" s="2">
        <f t="shared" si="15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14"/>
        <v>-122637.92</v>
      </c>
      <c r="T95" s="5"/>
      <c r="U95" s="6">
        <f t="shared" ref="U95:U113" si="18">+S95</f>
        <v>-122637.92</v>
      </c>
      <c r="V95" s="6"/>
      <c r="W95" s="6"/>
      <c r="X95" s="26"/>
    </row>
    <row r="96" spans="1:24">
      <c r="A96" s="2">
        <f t="shared" si="15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14"/>
        <v>-288682.78000000003</v>
      </c>
      <c r="T96" s="5"/>
      <c r="U96" s="6">
        <f t="shared" si="18"/>
        <v>-288682.78000000003</v>
      </c>
      <c r="V96" s="6"/>
      <c r="W96" s="6"/>
      <c r="X96" s="26"/>
    </row>
    <row r="97" spans="1:24">
      <c r="A97" s="2">
        <f t="shared" si="15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14"/>
        <v>61337.08</v>
      </c>
      <c r="T97" s="5"/>
      <c r="U97" s="6">
        <f t="shared" si="18"/>
        <v>61337.08</v>
      </c>
      <c r="V97" s="6"/>
      <c r="W97" s="6"/>
      <c r="X97" s="26"/>
    </row>
    <row r="98" spans="1:24">
      <c r="A98" s="2">
        <f t="shared" si="15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14"/>
        <v>216474.08</v>
      </c>
      <c r="T98" s="5"/>
      <c r="U98" s="6">
        <f t="shared" si="18"/>
        <v>216474.08</v>
      </c>
      <c r="V98" s="6"/>
      <c r="W98" s="6"/>
      <c r="X98" s="26"/>
    </row>
    <row r="99" spans="1:24">
      <c r="A99" s="2">
        <f t="shared" si="15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14"/>
        <v>-35891.57</v>
      </c>
      <c r="T99" s="5"/>
      <c r="U99" s="6">
        <f t="shared" si="18"/>
        <v>-35891.57</v>
      </c>
      <c r="V99" s="6"/>
      <c r="W99" s="6"/>
      <c r="X99" s="26"/>
    </row>
    <row r="100" spans="1:24">
      <c r="A100" s="2">
        <f t="shared" si="15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14"/>
        <v>-155856.04</v>
      </c>
      <c r="T100" s="5"/>
      <c r="U100" s="6">
        <f t="shared" si="18"/>
        <v>-155856.04</v>
      </c>
      <c r="V100" s="6"/>
      <c r="W100" s="6"/>
      <c r="X100" s="26"/>
    </row>
    <row r="101" spans="1:24">
      <c r="A101" s="2">
        <f t="shared" si="15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14"/>
        <v>-52213.09</v>
      </c>
      <c r="T101" s="5"/>
      <c r="U101" s="6">
        <f t="shared" si="18"/>
        <v>-52213.09</v>
      </c>
      <c r="V101" s="6"/>
      <c r="W101" s="6"/>
      <c r="X101" s="26"/>
    </row>
    <row r="102" spans="1:24">
      <c r="A102" s="2">
        <f t="shared" si="15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14"/>
        <v>-180637.28</v>
      </c>
      <c r="T102" s="5"/>
      <c r="U102" s="6">
        <f t="shared" si="18"/>
        <v>-180637.28</v>
      </c>
      <c r="V102" s="6"/>
      <c r="W102" s="6"/>
      <c r="X102" s="26"/>
    </row>
    <row r="103" spans="1:24">
      <c r="A103" s="2">
        <f t="shared" si="15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14"/>
        <v>-40000</v>
      </c>
      <c r="T103" s="5"/>
      <c r="U103" s="6">
        <f t="shared" si="18"/>
        <v>-40000</v>
      </c>
      <c r="V103" s="6"/>
      <c r="W103" s="6"/>
      <c r="X103" s="26"/>
    </row>
    <row r="104" spans="1:24">
      <c r="A104" s="2">
        <f t="shared" si="15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14"/>
        <v>0</v>
      </c>
      <c r="T104" s="5"/>
      <c r="U104" s="6">
        <f t="shared" si="18"/>
        <v>0</v>
      </c>
      <c r="V104" s="6"/>
      <c r="W104" s="6"/>
      <c r="X104" s="26"/>
    </row>
    <row r="105" spans="1:24">
      <c r="A105" s="2">
        <f t="shared" si="15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14"/>
        <v>0</v>
      </c>
      <c r="T105" s="5"/>
      <c r="U105" s="6">
        <f t="shared" si="18"/>
        <v>0</v>
      </c>
      <c r="V105" s="6"/>
      <c r="W105" s="6"/>
      <c r="X105" s="26"/>
    </row>
    <row r="106" spans="1:24">
      <c r="A106" s="2">
        <f t="shared" si="15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14"/>
        <v>0</v>
      </c>
      <c r="T106" s="5"/>
      <c r="U106" s="6">
        <f t="shared" si="18"/>
        <v>0</v>
      </c>
      <c r="V106" s="6"/>
      <c r="W106" s="6"/>
      <c r="X106" s="26"/>
    </row>
    <row r="107" spans="1:24">
      <c r="A107" s="2">
        <f t="shared" si="15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14"/>
        <v>0</v>
      </c>
      <c r="T107" s="5"/>
      <c r="U107" s="6">
        <f t="shared" si="18"/>
        <v>0</v>
      </c>
      <c r="V107" s="6"/>
      <c r="W107" s="6"/>
      <c r="X107" s="26"/>
    </row>
    <row r="108" spans="1:24">
      <c r="A108" s="2">
        <f t="shared" si="15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14"/>
        <v>0</v>
      </c>
      <c r="T108" s="5"/>
      <c r="U108" s="6">
        <f t="shared" si="18"/>
        <v>0</v>
      </c>
      <c r="V108" s="6"/>
      <c r="W108" s="6"/>
      <c r="X108" s="26"/>
    </row>
    <row r="109" spans="1:24">
      <c r="A109" s="2">
        <f t="shared" si="15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14"/>
        <v>0</v>
      </c>
      <c r="T109" s="5"/>
      <c r="U109" s="6">
        <f t="shared" si="18"/>
        <v>0</v>
      </c>
      <c r="V109" s="6"/>
      <c r="W109" s="6"/>
      <c r="X109" s="26"/>
    </row>
    <row r="110" spans="1:24">
      <c r="A110" s="2">
        <f t="shared" si="15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14"/>
        <v>-20000</v>
      </c>
      <c r="T110" s="5"/>
      <c r="U110" s="6">
        <f t="shared" si="18"/>
        <v>-20000</v>
      </c>
      <c r="V110" s="6"/>
      <c r="W110" s="6"/>
      <c r="X110" s="26"/>
    </row>
    <row r="111" spans="1:24">
      <c r="A111" s="2">
        <f t="shared" si="15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14"/>
        <v>16269.23</v>
      </c>
      <c r="T111" s="5"/>
      <c r="U111" s="6">
        <f t="shared" si="18"/>
        <v>16269.23</v>
      </c>
      <c r="V111" s="6"/>
      <c r="W111" s="6"/>
      <c r="X111" s="26"/>
    </row>
    <row r="112" spans="1:24">
      <c r="A112" s="2">
        <f t="shared" si="15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14"/>
        <v>-100</v>
      </c>
      <c r="T112" s="5"/>
      <c r="U112" s="6">
        <f t="shared" si="18"/>
        <v>-100</v>
      </c>
      <c r="V112" s="6"/>
      <c r="W112" s="6"/>
      <c r="X112" s="26"/>
    </row>
    <row r="113" spans="1:24">
      <c r="A113" s="2">
        <f t="shared" si="15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14"/>
        <v>0</v>
      </c>
      <c r="T113" s="5"/>
      <c r="U113" s="6">
        <f t="shared" si="18"/>
        <v>0</v>
      </c>
      <c r="V113" s="6"/>
      <c r="W113" s="6"/>
      <c r="X113" s="26"/>
    </row>
    <row r="114" spans="1:24">
      <c r="A114" s="2">
        <f t="shared" si="15"/>
        <v>100</v>
      </c>
      <c r="B114" s="2"/>
      <c r="C114" s="2"/>
      <c r="D114" s="2"/>
      <c r="E114" s="50" t="s">
        <v>203</v>
      </c>
      <c r="F114" s="88">
        <f t="shared" ref="F114:R114" si="19">SUM(F95:F113)</f>
        <v>-471320.70000000036</v>
      </c>
      <c r="G114" s="88">
        <f t="shared" si="19"/>
        <v>-590312.59000000008</v>
      </c>
      <c r="H114" s="88">
        <f t="shared" si="19"/>
        <v>-567935.16</v>
      </c>
      <c r="I114" s="88">
        <f t="shared" si="19"/>
        <v>-618376.68000000005</v>
      </c>
      <c r="J114" s="88">
        <f t="shared" si="19"/>
        <v>-601938.29</v>
      </c>
      <c r="K114" s="88">
        <f t="shared" si="19"/>
        <v>-537530.97000000009</v>
      </c>
      <c r="L114" s="88">
        <f t="shared" si="19"/>
        <v>-466422.13000000006</v>
      </c>
      <c r="M114" s="88">
        <f t="shared" si="19"/>
        <v>-400026.62000000011</v>
      </c>
      <c r="N114" s="88">
        <f t="shared" si="19"/>
        <v>-318968.16000000003</v>
      </c>
      <c r="O114" s="88">
        <f t="shared" si="19"/>
        <v>-300493.41000000003</v>
      </c>
      <c r="P114" s="88">
        <f t="shared" si="19"/>
        <v>-306880.46999999997</v>
      </c>
      <c r="Q114" s="88">
        <f t="shared" si="19"/>
        <v>-334323.0900000002</v>
      </c>
      <c r="R114" s="88">
        <f t="shared" si="19"/>
        <v>-460921.83999999991</v>
      </c>
      <c r="S114" s="25">
        <f t="shared" si="14"/>
        <v>-601938.29</v>
      </c>
      <c r="T114" s="5"/>
      <c r="U114" s="6"/>
      <c r="V114" s="6"/>
      <c r="W114" s="6"/>
      <c r="X114" s="26"/>
    </row>
    <row r="115" spans="1:24">
      <c r="A115" s="2">
        <f t="shared" si="15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25"/>
      <c r="T115" s="5"/>
      <c r="U115" s="6"/>
      <c r="V115" s="6"/>
      <c r="W115" s="6"/>
      <c r="X115" s="26"/>
    </row>
    <row r="116" spans="1:24">
      <c r="A116" s="2">
        <f t="shared" si="15"/>
        <v>102</v>
      </c>
      <c r="B116" s="2"/>
      <c r="C116" s="2"/>
      <c r="D116" s="2"/>
      <c r="E116" s="50" t="s">
        <v>204</v>
      </c>
      <c r="F116" s="28">
        <f t="shared" ref="F116:R116" si="20">+F93+F114</f>
        <v>19844474.879999999</v>
      </c>
      <c r="G116" s="28">
        <f t="shared" si="20"/>
        <v>25394817.149999995</v>
      </c>
      <c r="H116" s="28">
        <f t="shared" si="20"/>
        <v>20922028.750000004</v>
      </c>
      <c r="I116" s="28">
        <f t="shared" si="20"/>
        <v>24412666.659999993</v>
      </c>
      <c r="J116" s="28">
        <f t="shared" si="20"/>
        <v>18789603.190000001</v>
      </c>
      <c r="K116" s="28">
        <f t="shared" si="20"/>
        <v>12799567.950000001</v>
      </c>
      <c r="L116" s="28">
        <f t="shared" si="20"/>
        <v>10743983.119999999</v>
      </c>
      <c r="M116" s="28">
        <f t="shared" si="20"/>
        <v>8529641.0700000003</v>
      </c>
      <c r="N116" s="28">
        <f t="shared" si="20"/>
        <v>9074186.5399999954</v>
      </c>
      <c r="O116" s="28">
        <f t="shared" si="20"/>
        <v>8990207.929999996</v>
      </c>
      <c r="P116" s="28">
        <f t="shared" si="20"/>
        <v>11832968.309999995</v>
      </c>
      <c r="Q116" s="28">
        <f t="shared" si="20"/>
        <v>13297357.399999999</v>
      </c>
      <c r="R116" s="28">
        <f t="shared" si="20"/>
        <v>19454771.420000002</v>
      </c>
      <c r="S116" s="25">
        <f t="shared" si="14"/>
        <v>18789603.190000001</v>
      </c>
      <c r="T116" s="5"/>
      <c r="U116" s="6"/>
      <c r="V116" s="6"/>
      <c r="W116" s="6"/>
      <c r="X116" s="26"/>
    </row>
    <row r="117" spans="1:24">
      <c r="A117" s="2">
        <f t="shared" si="15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25">
        <f t="shared" si="14"/>
        <v>0</v>
      </c>
      <c r="T117" s="5"/>
      <c r="U117" s="6"/>
      <c r="V117" s="6"/>
      <c r="W117" s="6"/>
      <c r="X117" s="26"/>
    </row>
    <row r="118" spans="1:24">
      <c r="A118" s="2">
        <f t="shared" si="15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si="14"/>
        <v>3145382.33</v>
      </c>
      <c r="T118" s="5"/>
      <c r="U118" s="6">
        <f t="shared" ref="U118:U141" si="21">+S118</f>
        <v>3145382.33</v>
      </c>
      <c r="V118" s="6"/>
      <c r="W118" s="6"/>
      <c r="X118" s="26"/>
    </row>
    <row r="119" spans="1:24">
      <c r="A119" s="2">
        <f t="shared" si="15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14"/>
        <v>280594.05</v>
      </c>
      <c r="T119" s="5"/>
      <c r="U119" s="6">
        <f t="shared" si="21"/>
        <v>280594.05</v>
      </c>
      <c r="V119" s="6"/>
      <c r="W119" s="6"/>
      <c r="X119" s="26"/>
    </row>
    <row r="120" spans="1:24">
      <c r="A120" s="2">
        <f t="shared" si="15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14"/>
        <v>399398.45</v>
      </c>
      <c r="T120" s="5"/>
      <c r="U120" s="6">
        <f t="shared" si="21"/>
        <v>399398.45</v>
      </c>
      <c r="V120" s="6"/>
      <c r="W120" s="6"/>
      <c r="X120" s="26"/>
    </row>
    <row r="121" spans="1:24">
      <c r="A121" s="2">
        <f t="shared" si="15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14"/>
        <v>952927.99</v>
      </c>
      <c r="T121" s="5"/>
      <c r="U121" s="6">
        <f t="shared" si="21"/>
        <v>952927.99</v>
      </c>
      <c r="V121" s="6"/>
      <c r="W121" s="6"/>
      <c r="X121" s="26"/>
    </row>
    <row r="122" spans="1:24">
      <c r="A122" s="2">
        <f t="shared" si="15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14"/>
        <v>382999</v>
      </c>
      <c r="T122" s="5"/>
      <c r="U122" s="6">
        <f t="shared" si="21"/>
        <v>382999</v>
      </c>
      <c r="V122" s="6"/>
      <c r="W122" s="6"/>
      <c r="X122" s="26"/>
    </row>
    <row r="123" spans="1:24">
      <c r="A123" s="2">
        <f t="shared" si="15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14"/>
        <v>121868.3</v>
      </c>
      <c r="T123" s="5"/>
      <c r="U123" s="6">
        <f t="shared" si="21"/>
        <v>121868.3</v>
      </c>
      <c r="V123" s="6"/>
      <c r="W123" s="6"/>
      <c r="X123" s="26"/>
    </row>
    <row r="124" spans="1:24">
      <c r="A124" s="2">
        <f t="shared" si="15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14"/>
        <v>305478.3</v>
      </c>
      <c r="T124" s="5"/>
      <c r="U124" s="6">
        <f t="shared" si="21"/>
        <v>305478.3</v>
      </c>
      <c r="V124" s="6"/>
      <c r="W124" s="6"/>
      <c r="X124" s="26"/>
    </row>
    <row r="125" spans="1:24">
      <c r="A125" s="2">
        <f t="shared" si="15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14"/>
        <v>282045.49</v>
      </c>
      <c r="T125" s="5"/>
      <c r="U125" s="6">
        <f t="shared" si="21"/>
        <v>282045.49</v>
      </c>
      <c r="V125" s="6"/>
      <c r="W125" s="6"/>
      <c r="X125" s="26"/>
    </row>
    <row r="126" spans="1:24">
      <c r="A126" s="2">
        <f t="shared" si="15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14"/>
        <v>77017.37</v>
      </c>
      <c r="T126" s="5"/>
      <c r="U126" s="6">
        <f t="shared" si="21"/>
        <v>77017.37</v>
      </c>
      <c r="V126" s="6"/>
      <c r="W126" s="6"/>
      <c r="X126" s="26"/>
    </row>
    <row r="127" spans="1:24">
      <c r="A127" s="2">
        <f t="shared" si="15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14"/>
        <v>408026.33</v>
      </c>
      <c r="T127" s="5"/>
      <c r="U127" s="6">
        <f t="shared" si="21"/>
        <v>408026.33</v>
      </c>
      <c r="V127" s="6"/>
      <c r="W127" s="6"/>
      <c r="X127" s="26"/>
    </row>
    <row r="128" spans="1:24">
      <c r="A128" s="2">
        <f t="shared" si="15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14"/>
        <v>0</v>
      </c>
      <c r="T128" s="5"/>
      <c r="U128" s="6">
        <f t="shared" si="21"/>
        <v>0</v>
      </c>
      <c r="V128" s="6"/>
      <c r="W128" s="6"/>
      <c r="X128" s="26"/>
    </row>
    <row r="129" spans="1:24">
      <c r="A129" s="2">
        <f t="shared" si="15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14"/>
        <v>291143.33</v>
      </c>
      <c r="T129" s="5"/>
      <c r="U129" s="6">
        <f t="shared" si="21"/>
        <v>291143.33</v>
      </c>
      <c r="V129" s="6"/>
      <c r="W129" s="6"/>
      <c r="X129" s="26"/>
    </row>
    <row r="130" spans="1:24">
      <c r="A130" s="2">
        <f t="shared" si="15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14"/>
        <v>266922.15999999997</v>
      </c>
      <c r="T130" s="5"/>
      <c r="U130" s="6">
        <f t="shared" si="21"/>
        <v>266922.15999999997</v>
      </c>
      <c r="V130" s="6"/>
      <c r="W130" s="6"/>
      <c r="X130" s="26"/>
    </row>
    <row r="131" spans="1:24">
      <c r="A131" s="2">
        <f t="shared" si="15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14"/>
        <v>126076.99</v>
      </c>
      <c r="T131" s="5"/>
      <c r="U131" s="6">
        <f t="shared" si="21"/>
        <v>126076.99</v>
      </c>
      <c r="V131" s="6"/>
      <c r="W131" s="6"/>
      <c r="X131" s="26"/>
    </row>
    <row r="132" spans="1:24">
      <c r="A132" s="2">
        <f t="shared" si="15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14"/>
        <v>63651.12</v>
      </c>
      <c r="T132" s="5"/>
      <c r="U132" s="6">
        <f t="shared" si="21"/>
        <v>63651.12</v>
      </c>
      <c r="V132" s="6"/>
      <c r="W132" s="6"/>
      <c r="X132" s="26"/>
    </row>
    <row r="133" spans="1:24">
      <c r="A133" s="2">
        <f t="shared" si="15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14"/>
        <v>163000.07</v>
      </c>
      <c r="T133" s="5"/>
      <c r="U133" s="6">
        <f t="shared" si="21"/>
        <v>163000.07</v>
      </c>
      <c r="V133" s="6"/>
      <c r="W133" s="6"/>
      <c r="X133" s="26"/>
    </row>
    <row r="134" spans="1:24">
      <c r="A134" s="2">
        <f t="shared" si="15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14"/>
        <v>0.01</v>
      </c>
      <c r="T134" s="5"/>
      <c r="U134" s="6">
        <f t="shared" si="21"/>
        <v>0.01</v>
      </c>
      <c r="V134" s="6"/>
      <c r="W134" s="6"/>
      <c r="X134" s="26"/>
    </row>
    <row r="135" spans="1:24">
      <c r="A135" s="2">
        <f t="shared" si="15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14"/>
        <v>338550.75</v>
      </c>
      <c r="T135" s="5"/>
      <c r="U135" s="6">
        <f t="shared" si="21"/>
        <v>338550.75</v>
      </c>
      <c r="V135" s="6"/>
      <c r="W135" s="6"/>
      <c r="X135" s="26"/>
    </row>
    <row r="136" spans="1:24">
      <c r="A136" s="2">
        <f t="shared" si="15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14"/>
        <v>41380.26</v>
      </c>
      <c r="T136" s="5"/>
      <c r="U136" s="6">
        <f t="shared" si="21"/>
        <v>41380.26</v>
      </c>
      <c r="V136" s="6"/>
      <c r="W136" s="6"/>
      <c r="X136" s="26"/>
    </row>
    <row r="137" spans="1:24">
      <c r="A137" s="2">
        <f t="shared" si="15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14"/>
        <v>0</v>
      </c>
      <c r="T137" s="5"/>
      <c r="U137" s="6">
        <f t="shared" si="21"/>
        <v>0</v>
      </c>
      <c r="V137" s="6"/>
      <c r="W137" s="6"/>
      <c r="X137" s="26"/>
    </row>
    <row r="138" spans="1:24">
      <c r="A138" s="2">
        <f t="shared" si="15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14"/>
        <v>-1790.76</v>
      </c>
      <c r="T138" s="5"/>
      <c r="U138" s="6">
        <f t="shared" si="21"/>
        <v>-1790.76</v>
      </c>
      <c r="V138" s="6"/>
      <c r="W138" s="6"/>
      <c r="X138" s="26"/>
    </row>
    <row r="139" spans="1:24">
      <c r="A139" s="2">
        <f t="shared" si="15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14"/>
        <v>257947.12</v>
      </c>
      <c r="T139" s="5"/>
      <c r="U139" s="6">
        <f t="shared" si="21"/>
        <v>257947.12</v>
      </c>
      <c r="V139" s="6"/>
      <c r="W139" s="6"/>
      <c r="X139" s="26"/>
    </row>
    <row r="140" spans="1:24">
      <c r="A140" s="2">
        <f t="shared" si="15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14"/>
        <v>71546.37</v>
      </c>
      <c r="T140" s="5"/>
      <c r="U140" s="6">
        <f t="shared" si="21"/>
        <v>71546.37</v>
      </c>
      <c r="V140" s="6"/>
      <c r="W140" s="6"/>
      <c r="X140" s="26"/>
    </row>
    <row r="141" spans="1:24">
      <c r="A141" s="2">
        <f t="shared" si="15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14"/>
        <v>1849029.45</v>
      </c>
      <c r="T141" s="5"/>
      <c r="U141" s="6">
        <f t="shared" si="21"/>
        <v>1849029.45</v>
      </c>
      <c r="V141" s="6"/>
      <c r="W141" s="6"/>
      <c r="X141" s="26"/>
    </row>
    <row r="142" spans="1:24">
      <c r="A142" s="2">
        <f t="shared" si="15"/>
        <v>128</v>
      </c>
      <c r="B142" s="2"/>
      <c r="C142" s="2"/>
      <c r="D142" s="2"/>
      <c r="E142" s="23" t="s">
        <v>254</v>
      </c>
      <c r="F142" s="28">
        <f t="shared" ref="F142:R142" si="22">SUM(F118:F141)</f>
        <v>10844838.52</v>
      </c>
      <c r="G142" s="28">
        <f t="shared" si="22"/>
        <v>10579524.560000001</v>
      </c>
      <c r="H142" s="28">
        <f t="shared" si="22"/>
        <v>10061813</v>
      </c>
      <c r="I142" s="28">
        <f t="shared" si="22"/>
        <v>9981885.1100000013</v>
      </c>
      <c r="J142" s="28">
        <f t="shared" si="22"/>
        <v>9823194.4800000004</v>
      </c>
      <c r="K142" s="28">
        <f t="shared" si="22"/>
        <v>10276143.370000001</v>
      </c>
      <c r="L142" s="28">
        <f t="shared" si="22"/>
        <v>8649998.0800000001</v>
      </c>
      <c r="M142" s="28">
        <f t="shared" si="22"/>
        <v>9797598.3900000006</v>
      </c>
      <c r="N142" s="28">
        <f t="shared" si="22"/>
        <v>10298833.859999999</v>
      </c>
      <c r="O142" s="28">
        <f t="shared" si="22"/>
        <v>11141776.509999998</v>
      </c>
      <c r="P142" s="28">
        <f t="shared" si="22"/>
        <v>9799091.4800000004</v>
      </c>
      <c r="Q142" s="28">
        <f t="shared" si="22"/>
        <v>10064449.860000001</v>
      </c>
      <c r="R142" s="28">
        <f t="shared" si="22"/>
        <v>8031490.5800000001</v>
      </c>
      <c r="S142" s="25">
        <f t="shared" si="14"/>
        <v>9823194.4800000004</v>
      </c>
      <c r="T142" s="5"/>
      <c r="U142" s="6"/>
      <c r="V142" s="6"/>
      <c r="W142" s="6"/>
      <c r="X142" s="26"/>
    </row>
    <row r="143" spans="1:24">
      <c r="A143" s="2">
        <f t="shared" si="15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25"/>
      <c r="T143" s="5"/>
      <c r="U143" s="6"/>
      <c r="V143" s="6"/>
      <c r="W143" s="6"/>
      <c r="X143" s="26"/>
    </row>
    <row r="144" spans="1:24">
      <c r="A144" s="2">
        <f t="shared" si="15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206" si="23">+J144</f>
        <v>820828.49</v>
      </c>
      <c r="T144" s="5"/>
      <c r="U144" s="6">
        <f t="shared" ref="U144:U159" si="24">+S144</f>
        <v>820828.49</v>
      </c>
      <c r="V144" s="6"/>
      <c r="W144" s="6"/>
      <c r="X144" s="26"/>
    </row>
    <row r="145" spans="1:24">
      <c r="A145" s="2">
        <f t="shared" ref="A145:A208" si="25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3"/>
        <v>0</v>
      </c>
      <c r="T145" s="5"/>
      <c r="U145" s="6">
        <f t="shared" si="24"/>
        <v>0</v>
      </c>
      <c r="V145" s="6"/>
      <c r="W145" s="6"/>
      <c r="X145" s="26"/>
    </row>
    <row r="146" spans="1:24">
      <c r="A146" s="2">
        <f t="shared" si="25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3"/>
        <v>0</v>
      </c>
      <c r="T146" s="5"/>
      <c r="U146" s="6">
        <f t="shared" si="24"/>
        <v>0</v>
      </c>
      <c r="V146" s="6"/>
      <c r="W146" s="6"/>
      <c r="X146" s="26"/>
    </row>
    <row r="147" spans="1:24">
      <c r="A147" s="2">
        <f t="shared" si="25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3"/>
        <v>0</v>
      </c>
      <c r="T147" s="5"/>
      <c r="U147" s="6">
        <f t="shared" si="24"/>
        <v>0</v>
      </c>
      <c r="V147" s="6"/>
      <c r="W147" s="6"/>
      <c r="X147" s="26"/>
    </row>
    <row r="148" spans="1:24">
      <c r="A148" s="2">
        <f t="shared" si="25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3"/>
        <v>470491.34</v>
      </c>
      <c r="T148" s="5"/>
      <c r="U148" s="6">
        <f t="shared" si="24"/>
        <v>470491.34</v>
      </c>
      <c r="V148" s="6"/>
      <c r="W148" s="6"/>
      <c r="X148" s="26"/>
    </row>
    <row r="149" spans="1:24">
      <c r="A149" s="2">
        <f t="shared" si="25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3"/>
        <v>0</v>
      </c>
      <c r="T149" s="5"/>
      <c r="U149" s="6">
        <f t="shared" si="24"/>
        <v>0</v>
      </c>
      <c r="V149" s="6"/>
      <c r="W149" s="6"/>
      <c r="X149" s="26"/>
    </row>
    <row r="150" spans="1:24">
      <c r="A150" s="2">
        <f t="shared" si="25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3"/>
        <v>0</v>
      </c>
      <c r="T150" s="5"/>
      <c r="U150" s="6">
        <f t="shared" si="24"/>
        <v>0</v>
      </c>
      <c r="V150" s="6"/>
      <c r="W150" s="6"/>
      <c r="X150" s="26"/>
    </row>
    <row r="151" spans="1:24">
      <c r="A151" s="2">
        <f t="shared" si="25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3"/>
        <v>0</v>
      </c>
      <c r="T151" s="5"/>
      <c r="U151" s="6">
        <f t="shared" si="24"/>
        <v>0</v>
      </c>
      <c r="V151" s="6"/>
      <c r="W151" s="6"/>
      <c r="X151" s="26"/>
    </row>
    <row r="152" spans="1:24">
      <c r="A152" s="2">
        <f t="shared" si="25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3"/>
        <v>128604.16</v>
      </c>
      <c r="T152" s="5"/>
      <c r="U152" s="6">
        <f t="shared" si="24"/>
        <v>128604.16</v>
      </c>
      <c r="V152" s="6"/>
      <c r="W152" s="6"/>
      <c r="X152" s="26"/>
    </row>
    <row r="153" spans="1:24">
      <c r="A153" s="2">
        <f t="shared" si="25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3"/>
        <v>7343.64</v>
      </c>
      <c r="T153" s="5"/>
      <c r="U153" s="6">
        <f t="shared" si="24"/>
        <v>7343.64</v>
      </c>
      <c r="V153" s="6"/>
      <c r="W153" s="6"/>
      <c r="X153" s="26"/>
    </row>
    <row r="154" spans="1:24">
      <c r="A154" s="2">
        <f t="shared" si="25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3"/>
        <v>258114</v>
      </c>
      <c r="T154" s="5"/>
      <c r="U154" s="6">
        <f t="shared" si="24"/>
        <v>258114</v>
      </c>
      <c r="V154" s="6"/>
      <c r="W154" s="6"/>
      <c r="X154" s="26"/>
    </row>
    <row r="155" spans="1:24">
      <c r="A155" s="2">
        <f t="shared" si="25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3"/>
        <v>0</v>
      </c>
      <c r="T155" s="5"/>
      <c r="U155" s="6">
        <f t="shared" si="24"/>
        <v>0</v>
      </c>
      <c r="V155" s="6"/>
      <c r="W155" s="6"/>
      <c r="X155" s="26"/>
    </row>
    <row r="156" spans="1:24">
      <c r="A156" s="2">
        <f t="shared" si="25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3"/>
        <v>0</v>
      </c>
      <c r="T156" s="5"/>
      <c r="U156" s="6">
        <f t="shared" si="24"/>
        <v>0</v>
      </c>
      <c r="V156" s="6"/>
      <c r="W156" s="6"/>
      <c r="X156" s="26"/>
    </row>
    <row r="157" spans="1:24">
      <c r="A157" s="2">
        <f t="shared" si="25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3"/>
        <v>0</v>
      </c>
      <c r="T157" s="5"/>
      <c r="U157" s="6">
        <f t="shared" si="24"/>
        <v>0</v>
      </c>
      <c r="V157" s="6"/>
      <c r="W157" s="6"/>
      <c r="X157" s="26"/>
    </row>
    <row r="158" spans="1:24">
      <c r="A158" s="2">
        <f t="shared" si="25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3"/>
        <v>0</v>
      </c>
      <c r="T158" s="5"/>
      <c r="U158" s="6">
        <f t="shared" si="24"/>
        <v>0</v>
      </c>
      <c r="V158" s="6"/>
      <c r="W158" s="6"/>
      <c r="X158" s="26"/>
    </row>
    <row r="159" spans="1:24">
      <c r="A159" s="2">
        <f t="shared" si="25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3"/>
        <v>0</v>
      </c>
      <c r="T159" s="5"/>
      <c r="U159" s="6">
        <f t="shared" si="24"/>
        <v>0</v>
      </c>
      <c r="V159" s="6"/>
      <c r="W159" s="6"/>
      <c r="X159" s="26"/>
    </row>
    <row r="160" spans="1:24">
      <c r="A160" s="2">
        <f t="shared" si="25"/>
        <v>146</v>
      </c>
      <c r="B160" s="2"/>
      <c r="C160" s="2"/>
      <c r="D160" s="2"/>
      <c r="E160" s="23" t="s">
        <v>284</v>
      </c>
      <c r="F160" s="28">
        <f t="shared" ref="F160:R160" si="26">SUM(F144:F159)</f>
        <v>3305687.93</v>
      </c>
      <c r="G160" s="28">
        <f t="shared" si="26"/>
        <v>4854283.8</v>
      </c>
      <c r="H160" s="28">
        <f t="shared" si="26"/>
        <v>2344314.3099999996</v>
      </c>
      <c r="I160" s="28">
        <f t="shared" si="26"/>
        <v>1829838.24</v>
      </c>
      <c r="J160" s="28">
        <f t="shared" si="26"/>
        <v>1685381.63</v>
      </c>
      <c r="K160" s="28">
        <f t="shared" si="26"/>
        <v>1911928.78</v>
      </c>
      <c r="L160" s="28">
        <f t="shared" si="26"/>
        <v>2032371.52</v>
      </c>
      <c r="M160" s="28">
        <f t="shared" si="26"/>
        <v>2299934.65</v>
      </c>
      <c r="N160" s="28">
        <f t="shared" si="26"/>
        <v>2841481.99</v>
      </c>
      <c r="O160" s="28">
        <f t="shared" si="26"/>
        <v>3602679.06</v>
      </c>
      <c r="P160" s="28">
        <f t="shared" si="26"/>
        <v>3207207.61</v>
      </c>
      <c r="Q160" s="28">
        <f t="shared" si="26"/>
        <v>11227914.029999999</v>
      </c>
      <c r="R160" s="28">
        <f t="shared" si="26"/>
        <v>15502937.680000003</v>
      </c>
      <c r="S160" s="25">
        <f t="shared" si="23"/>
        <v>1685381.63</v>
      </c>
      <c r="T160" s="5"/>
      <c r="U160" s="6"/>
      <c r="V160" s="6"/>
      <c r="W160" s="6"/>
      <c r="X160" s="26"/>
    </row>
    <row r="161" spans="1:24">
      <c r="A161" s="2">
        <f t="shared" si="25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25"/>
      <c r="T161" s="5"/>
      <c r="U161" s="6"/>
      <c r="V161" s="6"/>
      <c r="W161" s="6"/>
      <c r="X161" s="26"/>
    </row>
    <row r="162" spans="1:24">
      <c r="A162" s="2">
        <f t="shared" si="25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si="23"/>
        <v>1823247.53</v>
      </c>
      <c r="T162" s="5"/>
      <c r="U162" s="6">
        <f t="shared" ref="U162:U171" si="27">+S162</f>
        <v>1823247.53</v>
      </c>
      <c r="V162" s="6"/>
      <c r="W162" s="6"/>
      <c r="X162" s="26"/>
    </row>
    <row r="163" spans="1:24">
      <c r="A163" s="2">
        <f t="shared" si="25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23"/>
        <v>5388538.0099999998</v>
      </c>
      <c r="T163" s="5"/>
      <c r="U163" s="6">
        <f t="shared" si="27"/>
        <v>5388538.0099999998</v>
      </c>
      <c r="V163" s="6"/>
      <c r="W163" s="6"/>
      <c r="X163" s="26"/>
    </row>
    <row r="164" spans="1:24">
      <c r="A164" s="2">
        <f t="shared" si="25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23"/>
        <v>932777.02</v>
      </c>
      <c r="T164" s="5"/>
      <c r="U164" s="6">
        <f t="shared" si="27"/>
        <v>932777.02</v>
      </c>
      <c r="V164" s="6"/>
      <c r="W164" s="6"/>
      <c r="X164" s="26"/>
    </row>
    <row r="165" spans="1:24">
      <c r="A165" s="2">
        <f t="shared" si="25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23"/>
        <v>3820235.27</v>
      </c>
      <c r="T165" s="5"/>
      <c r="U165" s="6">
        <f t="shared" si="27"/>
        <v>3820235.27</v>
      </c>
      <c r="V165" s="6"/>
      <c r="W165" s="6"/>
      <c r="X165" s="26"/>
    </row>
    <row r="166" spans="1:24">
      <c r="A166" s="2">
        <f t="shared" si="25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23"/>
        <v>104848.91</v>
      </c>
      <c r="T166" s="5"/>
      <c r="U166" s="6">
        <f t="shared" si="27"/>
        <v>104848.91</v>
      </c>
      <c r="V166" s="6"/>
      <c r="W166" s="6"/>
      <c r="X166" s="26"/>
    </row>
    <row r="167" spans="1:24">
      <c r="A167" s="2">
        <f t="shared" si="25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23"/>
        <v>116519.88</v>
      </c>
      <c r="T167" s="5"/>
      <c r="U167" s="6">
        <f t="shared" si="27"/>
        <v>116519.88</v>
      </c>
      <c r="V167" s="6"/>
      <c r="W167" s="6"/>
      <c r="X167" s="26"/>
    </row>
    <row r="168" spans="1:24">
      <c r="A168" s="2">
        <f t="shared" si="25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23"/>
        <v>223525.17</v>
      </c>
      <c r="T168" s="5"/>
      <c r="U168" s="6">
        <f t="shared" si="27"/>
        <v>223525.17</v>
      </c>
      <c r="V168" s="6"/>
      <c r="W168" s="6"/>
      <c r="X168" s="26"/>
    </row>
    <row r="169" spans="1:24">
      <c r="A169" s="2">
        <f t="shared" si="25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23"/>
        <v>1270634.6399999999</v>
      </c>
      <c r="T169" s="5"/>
      <c r="U169" s="6">
        <f t="shared" si="27"/>
        <v>1270634.6399999999</v>
      </c>
      <c r="V169" s="6"/>
      <c r="W169" s="6"/>
      <c r="X169" s="26"/>
    </row>
    <row r="170" spans="1:24">
      <c r="A170" s="2">
        <f t="shared" si="25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23"/>
        <v>114559.89</v>
      </c>
      <c r="T170" s="5"/>
      <c r="U170" s="6">
        <f t="shared" si="27"/>
        <v>114559.89</v>
      </c>
      <c r="V170" s="6"/>
      <c r="W170" s="6"/>
      <c r="X170" s="26"/>
    </row>
    <row r="171" spans="1:24">
      <c r="A171" s="2">
        <f t="shared" si="25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23"/>
        <v>583537.52</v>
      </c>
      <c r="T171" s="5"/>
      <c r="U171" s="6">
        <f t="shared" si="27"/>
        <v>583537.52</v>
      </c>
      <c r="V171" s="6"/>
      <c r="W171" s="6"/>
      <c r="X171" s="26"/>
    </row>
    <row r="172" spans="1:24">
      <c r="A172" s="2">
        <f t="shared" si="25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28">SUM(G162:G171)</f>
        <v>25017928.960000001</v>
      </c>
      <c r="H172" s="28">
        <f t="shared" si="28"/>
        <v>28570198.540000003</v>
      </c>
      <c r="I172" s="28">
        <f t="shared" si="28"/>
        <v>20493505.819999997</v>
      </c>
      <c r="J172" s="28">
        <f t="shared" si="28"/>
        <v>14378423.840000002</v>
      </c>
      <c r="K172" s="28">
        <f t="shared" si="28"/>
        <v>8220957.1800000016</v>
      </c>
      <c r="L172" s="28">
        <f t="shared" si="28"/>
        <v>7615163.4799999995</v>
      </c>
      <c r="M172" s="28">
        <f t="shared" si="28"/>
        <v>7551240.4000000004</v>
      </c>
      <c r="N172" s="28">
        <f t="shared" si="28"/>
        <v>4648431.9199999981</v>
      </c>
      <c r="O172" s="28">
        <f t="shared" si="28"/>
        <v>6657008.5300000003</v>
      </c>
      <c r="P172" s="28">
        <f t="shared" si="28"/>
        <v>11935667.9</v>
      </c>
      <c r="Q172" s="28">
        <f t="shared" si="28"/>
        <v>21169873.839999996</v>
      </c>
      <c r="R172" s="28">
        <f t="shared" si="28"/>
        <v>25164949.820000004</v>
      </c>
      <c r="S172" s="25">
        <f t="shared" si="23"/>
        <v>14378423.840000002</v>
      </c>
      <c r="T172" s="5"/>
      <c r="U172" s="6"/>
      <c r="V172" s="6"/>
      <c r="W172" s="6"/>
      <c r="X172" s="26"/>
    </row>
    <row r="173" spans="1:24">
      <c r="A173" s="2">
        <f t="shared" si="25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25"/>
      <c r="T173" s="5"/>
      <c r="U173" s="6"/>
      <c r="V173" s="6"/>
      <c r="W173" s="6"/>
      <c r="X173" s="26"/>
    </row>
    <row r="174" spans="1:24">
      <c r="A174" s="2">
        <f t="shared" si="25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si="23"/>
        <v>-91295.65</v>
      </c>
      <c r="T174" s="5"/>
      <c r="U174" s="6"/>
      <c r="V174" s="6"/>
      <c r="W174" s="6"/>
      <c r="X174" s="83">
        <f>+S174</f>
        <v>-91295.65</v>
      </c>
    </row>
    <row r="175" spans="1:24">
      <c r="A175" s="2">
        <f t="shared" si="25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23"/>
        <v>-346210.53</v>
      </c>
      <c r="T175" s="5"/>
      <c r="U175" s="6"/>
      <c r="V175" s="6"/>
      <c r="W175" s="6"/>
      <c r="X175" s="83">
        <f>+S175</f>
        <v>-346210.53</v>
      </c>
    </row>
    <row r="176" spans="1:24">
      <c r="A176" s="2">
        <f t="shared" si="25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23"/>
        <v>678178.7</v>
      </c>
      <c r="T176" s="5"/>
      <c r="U176" s="6"/>
      <c r="V176" s="6"/>
      <c r="W176" s="6"/>
      <c r="X176" s="83">
        <f>+S176</f>
        <v>678178.7</v>
      </c>
    </row>
    <row r="177" spans="1:24">
      <c r="A177" s="2">
        <f t="shared" si="25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23"/>
        <v>2046891.85</v>
      </c>
      <c r="T177" s="5"/>
      <c r="U177" s="6"/>
      <c r="V177" s="6"/>
      <c r="W177" s="6"/>
      <c r="X177" s="83">
        <f>+S177</f>
        <v>2046891.85</v>
      </c>
    </row>
    <row r="178" spans="1:24">
      <c r="A178" s="2">
        <f t="shared" si="25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23"/>
        <v>11670592.35</v>
      </c>
      <c r="T178" s="5"/>
      <c r="U178" s="6">
        <f>+S178</f>
        <v>11670592.35</v>
      </c>
      <c r="V178" s="6"/>
      <c r="W178" s="6"/>
      <c r="X178" s="83"/>
    </row>
    <row r="179" spans="1:24">
      <c r="A179" s="2">
        <f t="shared" si="25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23"/>
        <v>858542.37</v>
      </c>
      <c r="T179" s="5"/>
      <c r="U179" s="6">
        <f>+S179</f>
        <v>858542.37</v>
      </c>
      <c r="V179" s="6"/>
      <c r="W179" s="6"/>
      <c r="X179" s="83"/>
    </row>
    <row r="180" spans="1:24">
      <c r="A180" s="2">
        <f t="shared" si="25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23"/>
        <v>-7990.74</v>
      </c>
      <c r="T180" s="5"/>
      <c r="U180" s="6"/>
      <c r="V180" s="6"/>
      <c r="W180" s="6"/>
      <c r="X180" s="83">
        <f>+S180</f>
        <v>-7990.74</v>
      </c>
    </row>
    <row r="181" spans="1:24">
      <c r="A181" s="2">
        <f t="shared" si="25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23"/>
        <v>2764.94</v>
      </c>
      <c r="T181" s="5"/>
      <c r="U181" s="6"/>
      <c r="V181" s="6"/>
      <c r="W181" s="6"/>
      <c r="X181" s="83">
        <f>+S181</f>
        <v>2764.94</v>
      </c>
    </row>
    <row r="182" spans="1:24">
      <c r="A182" s="2">
        <f t="shared" si="25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23"/>
        <v>59358.239999999998</v>
      </c>
      <c r="T182" s="5"/>
      <c r="U182" s="6"/>
      <c r="V182" s="6"/>
      <c r="W182" s="6"/>
      <c r="X182" s="83">
        <f>+S182</f>
        <v>59358.239999999998</v>
      </c>
    </row>
    <row r="183" spans="1:24">
      <c r="A183" s="2">
        <f t="shared" si="25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23"/>
        <v>-2764.93</v>
      </c>
      <c r="T183" s="5"/>
      <c r="U183" s="6"/>
      <c r="V183" s="6"/>
      <c r="W183" s="6"/>
      <c r="X183" s="83">
        <f>+S183</f>
        <v>-2764.93</v>
      </c>
    </row>
    <row r="184" spans="1:24">
      <c r="A184" s="2">
        <f t="shared" si="25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23"/>
        <v>179156.19</v>
      </c>
      <c r="T184" s="5"/>
      <c r="U184" s="6"/>
      <c r="V184" s="6"/>
      <c r="W184" s="6"/>
      <c r="X184" s="83">
        <f>+S184</f>
        <v>179156.19</v>
      </c>
    </row>
    <row r="185" spans="1:24">
      <c r="A185" s="2">
        <f t="shared" si="25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23"/>
        <v>1021479.92</v>
      </c>
      <c r="T185" s="5"/>
      <c r="U185" s="6">
        <f>+S185</f>
        <v>1021479.92</v>
      </c>
      <c r="V185" s="6"/>
      <c r="W185" s="6"/>
      <c r="X185" s="83"/>
    </row>
    <row r="186" spans="1:24">
      <c r="A186" s="2">
        <f t="shared" si="25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23"/>
        <v>75144.73</v>
      </c>
      <c r="T186" s="5"/>
      <c r="U186" s="6">
        <f>+S186</f>
        <v>75144.73</v>
      </c>
      <c r="V186" s="6"/>
      <c r="W186" s="6"/>
      <c r="X186" s="83"/>
    </row>
    <row r="187" spans="1:24">
      <c r="A187" s="2">
        <f t="shared" si="25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23"/>
        <v>79074.490000000005</v>
      </c>
      <c r="T187" s="5"/>
      <c r="U187" s="6"/>
      <c r="V187" s="6"/>
      <c r="W187" s="6"/>
      <c r="X187" s="83">
        <f>+S187</f>
        <v>79074.490000000005</v>
      </c>
    </row>
    <row r="188" spans="1:24">
      <c r="A188" s="2">
        <f t="shared" si="25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23"/>
        <v>267136.05</v>
      </c>
      <c r="T188" s="5"/>
      <c r="U188" s="6"/>
      <c r="V188" s="6"/>
      <c r="W188" s="6"/>
      <c r="X188" s="83">
        <f>+S188</f>
        <v>267136.05</v>
      </c>
    </row>
    <row r="189" spans="1:24">
      <c r="A189" s="2">
        <f t="shared" si="25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23"/>
        <v>0</v>
      </c>
      <c r="T189" s="5"/>
      <c r="U189" s="6">
        <f>+S189</f>
        <v>0</v>
      </c>
      <c r="V189" s="6"/>
      <c r="W189" s="6"/>
      <c r="X189" s="26"/>
    </row>
    <row r="190" spans="1:24">
      <c r="A190" s="2">
        <f t="shared" si="25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23"/>
        <v>0</v>
      </c>
      <c r="T190" s="5"/>
      <c r="U190" s="6"/>
      <c r="V190" s="6"/>
      <c r="W190" s="6"/>
      <c r="X190" s="26">
        <f>+S190</f>
        <v>0</v>
      </c>
    </row>
    <row r="191" spans="1:24">
      <c r="A191" s="2">
        <f t="shared" si="25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23"/>
        <v>-4.65661287307739E-10</v>
      </c>
      <c r="T191" s="5"/>
      <c r="U191" s="6"/>
      <c r="V191" s="6"/>
      <c r="W191" s="6"/>
      <c r="X191" s="26">
        <f>+S191</f>
        <v>-4.65661287307739E-10</v>
      </c>
    </row>
    <row r="192" spans="1:24">
      <c r="A192" s="2">
        <f t="shared" si="25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23"/>
        <v>0</v>
      </c>
      <c r="T192" s="5"/>
      <c r="U192" s="6"/>
      <c r="V192" s="6"/>
      <c r="W192" s="6"/>
      <c r="X192" s="26"/>
    </row>
    <row r="193" spans="1:24">
      <c r="A193" s="2">
        <f t="shared" si="25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23"/>
        <v>62939.25</v>
      </c>
      <c r="T193" s="5"/>
      <c r="U193" s="6"/>
      <c r="V193" s="6"/>
      <c r="W193" s="6">
        <f>+S193</f>
        <v>62939.25</v>
      </c>
      <c r="X193" s="26"/>
    </row>
    <row r="194" spans="1:24">
      <c r="A194" s="2">
        <f t="shared" si="25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23"/>
        <v>54546.62</v>
      </c>
      <c r="T194" s="5"/>
      <c r="U194" s="6"/>
      <c r="V194" s="6"/>
      <c r="W194" s="6">
        <f t="shared" ref="W194:W205" si="29">+S194</f>
        <v>54546.62</v>
      </c>
      <c r="X194" s="26"/>
    </row>
    <row r="195" spans="1:24">
      <c r="A195" s="2">
        <f t="shared" si="25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23"/>
        <v>889651.11</v>
      </c>
      <c r="T195" s="5"/>
      <c r="U195" s="6"/>
      <c r="V195" s="6"/>
      <c r="W195" s="6">
        <f t="shared" si="29"/>
        <v>889651.11</v>
      </c>
      <c r="X195" s="26"/>
    </row>
    <row r="196" spans="1:24">
      <c r="A196" s="2">
        <f t="shared" si="25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23"/>
        <v>36080.959999999999</v>
      </c>
      <c r="T196" s="5"/>
      <c r="U196" s="6"/>
      <c r="V196" s="6"/>
      <c r="W196" s="6">
        <f t="shared" si="29"/>
        <v>36080.959999999999</v>
      </c>
      <c r="X196" s="26"/>
    </row>
    <row r="197" spans="1:24">
      <c r="A197" s="2">
        <f t="shared" si="25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23"/>
        <v>146385.07999999999</v>
      </c>
      <c r="T197" s="5"/>
      <c r="U197" s="6"/>
      <c r="V197" s="6"/>
      <c r="W197" s="6">
        <f t="shared" si="29"/>
        <v>146385.07999999999</v>
      </c>
      <c r="X197" s="26"/>
    </row>
    <row r="198" spans="1:24">
      <c r="A198" s="2">
        <f t="shared" si="25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23"/>
        <v>91233.95</v>
      </c>
      <c r="T198" s="5"/>
      <c r="U198" s="6"/>
      <c r="V198" s="6"/>
      <c r="W198" s="6">
        <f t="shared" si="29"/>
        <v>91233.95</v>
      </c>
      <c r="X198" s="26"/>
    </row>
    <row r="199" spans="1:24">
      <c r="A199" s="2">
        <f t="shared" si="25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23"/>
        <v>103188.93</v>
      </c>
      <c r="T199" s="5"/>
      <c r="U199" s="6"/>
      <c r="V199" s="6"/>
      <c r="W199" s="6">
        <f t="shared" si="29"/>
        <v>103188.93</v>
      </c>
      <c r="X199" s="26"/>
    </row>
    <row r="200" spans="1:24">
      <c r="A200" s="2">
        <f t="shared" si="25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23"/>
        <v>151395.75</v>
      </c>
      <c r="T200" s="5"/>
      <c r="U200" s="6"/>
      <c r="V200" s="6"/>
      <c r="W200" s="6">
        <f t="shared" si="29"/>
        <v>151395.75</v>
      </c>
      <c r="X200" s="26"/>
    </row>
    <row r="201" spans="1:24">
      <c r="A201" s="2">
        <f t="shared" si="25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23"/>
        <v>55168.76</v>
      </c>
      <c r="T201" s="5"/>
      <c r="U201" s="6"/>
      <c r="V201" s="6"/>
      <c r="W201" s="6">
        <f t="shared" si="29"/>
        <v>55168.76</v>
      </c>
      <c r="X201" s="26"/>
    </row>
    <row r="202" spans="1:24">
      <c r="A202" s="2">
        <f t="shared" si="25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23"/>
        <v>55758.74</v>
      </c>
      <c r="T202" s="5"/>
      <c r="U202" s="6"/>
      <c r="V202" s="6"/>
      <c r="W202" s="6">
        <f t="shared" si="29"/>
        <v>55758.74</v>
      </c>
      <c r="X202" s="26"/>
    </row>
    <row r="203" spans="1:24">
      <c r="A203" s="2">
        <f t="shared" si="25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23"/>
        <v>55515.74</v>
      </c>
      <c r="T203" s="5"/>
      <c r="U203" s="6"/>
      <c r="V203" s="6"/>
      <c r="W203" s="6">
        <f t="shared" si="29"/>
        <v>55515.74</v>
      </c>
      <c r="X203" s="26"/>
    </row>
    <row r="204" spans="1:24">
      <c r="A204" s="2">
        <f t="shared" si="25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23"/>
        <v>56013.34</v>
      </c>
      <c r="T204" s="5"/>
      <c r="U204" s="6"/>
      <c r="V204" s="6"/>
      <c r="W204" s="6">
        <f t="shared" si="29"/>
        <v>56013.34</v>
      </c>
      <c r="X204" s="26"/>
    </row>
    <row r="205" spans="1:24">
      <c r="A205" s="2">
        <f t="shared" si="25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23"/>
        <v>-1606482.48</v>
      </c>
      <c r="T205" s="5"/>
      <c r="U205" s="6"/>
      <c r="V205" s="6"/>
      <c r="W205" s="6">
        <f t="shared" si="29"/>
        <v>-1606482.48</v>
      </c>
      <c r="X205" s="26"/>
    </row>
    <row r="206" spans="1:24">
      <c r="A206" s="2">
        <f t="shared" si="25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R206" si="30">SUM(G193:G205)</f>
        <v>171143.0399999998</v>
      </c>
      <c r="H206" s="24">
        <f t="shared" si="30"/>
        <v>164560.60999999987</v>
      </c>
      <c r="I206" s="24">
        <f t="shared" si="30"/>
        <v>157978.17999999993</v>
      </c>
      <c r="J206" s="24">
        <f t="shared" si="30"/>
        <v>151395.75</v>
      </c>
      <c r="K206" s="24">
        <f t="shared" si="30"/>
        <v>144813.32000000007</v>
      </c>
      <c r="L206" s="24">
        <f t="shared" si="30"/>
        <v>138230.89000000036</v>
      </c>
      <c r="M206" s="24">
        <f t="shared" si="30"/>
        <v>131648.45999999996</v>
      </c>
      <c r="N206" s="24">
        <f t="shared" si="30"/>
        <v>125066.03000000026</v>
      </c>
      <c r="O206" s="24">
        <f t="shared" si="30"/>
        <v>118483.60000000033</v>
      </c>
      <c r="P206" s="24">
        <f t="shared" si="30"/>
        <v>111901.16999999993</v>
      </c>
      <c r="Q206" s="24">
        <f t="shared" si="30"/>
        <v>105318.74000000022</v>
      </c>
      <c r="R206" s="24">
        <f t="shared" si="30"/>
        <v>98736.310000000289</v>
      </c>
      <c r="S206" s="25">
        <f t="shared" si="23"/>
        <v>151395.75</v>
      </c>
      <c r="T206" s="5"/>
      <c r="U206" s="6"/>
      <c r="V206" s="6"/>
      <c r="W206" s="6"/>
      <c r="X206" s="26"/>
    </row>
    <row r="207" spans="1:24">
      <c r="A207" s="2">
        <f t="shared" si="25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25"/>
      <c r="T207" s="5"/>
      <c r="U207" s="6"/>
      <c r="V207" s="6"/>
      <c r="W207" s="6"/>
      <c r="X207" s="26"/>
    </row>
    <row r="208" spans="1:24">
      <c r="A208" s="2">
        <f t="shared" si="25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 t="shared" ref="S208:S271" si="31">+J208</f>
        <v>771614.23</v>
      </c>
      <c r="T208" s="5"/>
      <c r="U208" s="6"/>
      <c r="V208" s="6"/>
      <c r="W208" s="6">
        <f>+S208</f>
        <v>771614.23</v>
      </c>
      <c r="X208" s="26"/>
    </row>
    <row r="209" spans="1:24">
      <c r="A209" s="2">
        <f t="shared" ref="A209:A272" si="32">+A208+1</f>
        <v>195</v>
      </c>
      <c r="B209" s="2"/>
      <c r="C209" s="2"/>
      <c r="D209" s="2"/>
      <c r="E209" s="23" t="s">
        <v>343</v>
      </c>
      <c r="F209" s="28">
        <f t="shared" ref="F209:R209" si="33">SUM(F208:F208)</f>
        <v>785271.11</v>
      </c>
      <c r="G209" s="28">
        <f t="shared" si="33"/>
        <v>781856.89</v>
      </c>
      <c r="H209" s="28">
        <f t="shared" si="33"/>
        <v>778442.67</v>
      </c>
      <c r="I209" s="28">
        <f t="shared" si="33"/>
        <v>775028.45</v>
      </c>
      <c r="J209" s="28">
        <f t="shared" si="33"/>
        <v>771614.23</v>
      </c>
      <c r="K209" s="28">
        <f t="shared" si="33"/>
        <v>768200.01</v>
      </c>
      <c r="L209" s="28">
        <f t="shared" si="33"/>
        <v>764785.79</v>
      </c>
      <c r="M209" s="28">
        <f t="shared" si="33"/>
        <v>761371.57</v>
      </c>
      <c r="N209" s="28">
        <f t="shared" si="33"/>
        <v>757957.35</v>
      </c>
      <c r="O209" s="28">
        <f t="shared" si="33"/>
        <v>754543.13</v>
      </c>
      <c r="P209" s="28">
        <f t="shared" si="33"/>
        <v>751128.91</v>
      </c>
      <c r="Q209" s="28">
        <f t="shared" si="33"/>
        <v>747714.69</v>
      </c>
      <c r="R209" s="28">
        <f t="shared" si="33"/>
        <v>744300.47</v>
      </c>
      <c r="S209" s="25">
        <f t="shared" si="31"/>
        <v>771614.23</v>
      </c>
      <c r="T209" s="5"/>
      <c r="U209" s="6"/>
      <c r="V209" s="6"/>
      <c r="W209" s="6"/>
      <c r="X209" s="26"/>
    </row>
    <row r="210" spans="1:24">
      <c r="A210" s="2">
        <f t="shared" si="32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25">
        <f t="shared" si="31"/>
        <v>0</v>
      </c>
      <c r="T210" s="5"/>
      <c r="U210" s="6"/>
      <c r="V210" s="6"/>
      <c r="W210" s="6"/>
      <c r="X210" s="26"/>
    </row>
    <row r="211" spans="1:24">
      <c r="A211" s="2">
        <f t="shared" si="32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si="31"/>
        <v>0</v>
      </c>
      <c r="T211" s="5"/>
      <c r="U211" s="6">
        <f t="shared" ref="U211:U244" si="34">+S211</f>
        <v>0</v>
      </c>
      <c r="V211" s="6"/>
      <c r="W211" s="6"/>
      <c r="X211" s="26"/>
    </row>
    <row r="212" spans="1:24">
      <c r="A212" s="2">
        <f t="shared" si="32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1"/>
        <v>0</v>
      </c>
      <c r="T212" s="2"/>
      <c r="U212" s="4">
        <f t="shared" si="34"/>
        <v>0</v>
      </c>
      <c r="V212" s="4"/>
      <c r="W212" s="4"/>
      <c r="X212" s="83"/>
    </row>
    <row r="213" spans="1:24">
      <c r="A213" s="2">
        <f t="shared" si="32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1"/>
        <v>46332277.100000001</v>
      </c>
      <c r="T213" s="2"/>
      <c r="U213" s="4">
        <f t="shared" si="34"/>
        <v>46332277.100000001</v>
      </c>
      <c r="V213" s="4"/>
      <c r="W213" s="4"/>
      <c r="X213" s="83"/>
    </row>
    <row r="214" spans="1:24">
      <c r="A214" s="2">
        <f t="shared" si="32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1"/>
        <v>930129</v>
      </c>
      <c r="T214" s="2"/>
      <c r="U214" s="4">
        <f t="shared" si="34"/>
        <v>930129</v>
      </c>
      <c r="V214" s="4"/>
      <c r="W214" s="4"/>
      <c r="X214" s="83"/>
    </row>
    <row r="215" spans="1:24">
      <c r="A215" s="2">
        <f t="shared" si="32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1"/>
        <v>545666.16</v>
      </c>
      <c r="T215" s="5"/>
      <c r="U215" s="6">
        <f t="shared" si="34"/>
        <v>545666.16</v>
      </c>
      <c r="V215" s="6"/>
      <c r="W215" s="6"/>
      <c r="X215" s="26"/>
    </row>
    <row r="216" spans="1:24">
      <c r="A216" s="2">
        <f t="shared" si="32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1"/>
        <v>522328.37</v>
      </c>
      <c r="T216" s="5"/>
      <c r="U216" s="6">
        <f t="shared" si="34"/>
        <v>522328.37</v>
      </c>
      <c r="V216" s="6"/>
      <c r="W216" s="6"/>
      <c r="X216" s="26"/>
    </row>
    <row r="217" spans="1:24">
      <c r="A217" s="2">
        <f t="shared" si="32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1"/>
        <v>192912.46</v>
      </c>
      <c r="T217" s="5"/>
      <c r="U217" s="6">
        <f t="shared" si="34"/>
        <v>192912.46</v>
      </c>
      <c r="V217" s="6"/>
      <c r="W217" s="6"/>
      <c r="X217" s="26"/>
    </row>
    <row r="218" spans="1:24">
      <c r="A218" s="2">
        <f t="shared" si="32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1"/>
        <v>1648182.07</v>
      </c>
      <c r="T218" s="5"/>
      <c r="U218" s="6">
        <f t="shared" si="34"/>
        <v>1648182.07</v>
      </c>
      <c r="V218" s="6"/>
      <c r="W218" s="6"/>
      <c r="X218" s="26"/>
    </row>
    <row r="219" spans="1:24">
      <c r="A219" s="2">
        <f t="shared" si="32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1"/>
        <v>1335689.25</v>
      </c>
      <c r="T219" s="5"/>
      <c r="U219" s="6">
        <f t="shared" si="34"/>
        <v>1335689.25</v>
      </c>
      <c r="V219" s="6"/>
      <c r="W219" s="6"/>
      <c r="X219" s="26"/>
    </row>
    <row r="220" spans="1:24">
      <c r="A220" s="2">
        <f t="shared" si="32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1"/>
        <v>973306.74</v>
      </c>
      <c r="T220" s="5"/>
      <c r="U220" s="6">
        <f t="shared" si="34"/>
        <v>973306.74</v>
      </c>
      <c r="V220" s="6"/>
      <c r="W220" s="6"/>
      <c r="X220" s="26"/>
    </row>
    <row r="221" spans="1:24">
      <c r="A221" s="2">
        <f t="shared" si="32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1"/>
        <v>366.69</v>
      </c>
      <c r="T221" s="5"/>
      <c r="U221" s="6">
        <f t="shared" si="34"/>
        <v>366.69</v>
      </c>
      <c r="V221" s="6"/>
      <c r="W221" s="6"/>
      <c r="X221" s="26"/>
    </row>
    <row r="222" spans="1:24">
      <c r="A222" s="2">
        <f t="shared" si="32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1"/>
        <v>111008.69</v>
      </c>
      <c r="T222" s="5"/>
      <c r="U222" s="6">
        <f t="shared" si="34"/>
        <v>111008.69</v>
      </c>
      <c r="V222" s="6"/>
      <c r="W222" s="6"/>
      <c r="X222" s="26"/>
    </row>
    <row r="223" spans="1:24">
      <c r="A223" s="2">
        <f t="shared" si="32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1"/>
        <v>0</v>
      </c>
      <c r="T223" s="5"/>
      <c r="U223" s="6">
        <f t="shared" si="34"/>
        <v>0</v>
      </c>
      <c r="V223" s="6"/>
      <c r="W223" s="6"/>
      <c r="X223" s="26"/>
    </row>
    <row r="224" spans="1:24">
      <c r="A224" s="2">
        <f t="shared" si="32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1"/>
        <v>0</v>
      </c>
      <c r="T224" s="5"/>
      <c r="U224" s="6">
        <f t="shared" si="34"/>
        <v>0</v>
      </c>
      <c r="V224" s="6"/>
      <c r="W224" s="6"/>
      <c r="X224" s="26"/>
    </row>
    <row r="225" spans="1:24">
      <c r="A225" s="2">
        <f t="shared" si="32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1"/>
        <v>-856.32</v>
      </c>
      <c r="T225" s="5"/>
      <c r="U225" s="6">
        <f t="shared" si="34"/>
        <v>-856.32</v>
      </c>
      <c r="V225" s="6"/>
      <c r="W225" s="6"/>
      <c r="X225" s="26"/>
    </row>
    <row r="226" spans="1:24">
      <c r="A226" s="2">
        <f t="shared" si="32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1"/>
        <v>0</v>
      </c>
      <c r="T226" s="5"/>
      <c r="U226" s="6">
        <f t="shared" si="34"/>
        <v>0</v>
      </c>
      <c r="V226" s="6"/>
      <c r="W226" s="6"/>
      <c r="X226" s="26"/>
    </row>
    <row r="227" spans="1:24">
      <c r="A227" s="2">
        <f t="shared" si="32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1"/>
        <v>0</v>
      </c>
      <c r="T227" s="5"/>
      <c r="U227" s="6">
        <f t="shared" si="34"/>
        <v>0</v>
      </c>
      <c r="V227" s="6"/>
      <c r="W227" s="6"/>
      <c r="X227" s="26"/>
    </row>
    <row r="228" spans="1:24">
      <c r="A228" s="2">
        <f t="shared" si="32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1"/>
        <v>-790.81999999999903</v>
      </c>
      <c r="T228" s="5"/>
      <c r="U228" s="6">
        <f t="shared" si="34"/>
        <v>-790.81999999999903</v>
      </c>
      <c r="V228" s="6"/>
      <c r="W228" s="6"/>
      <c r="X228" s="26"/>
    </row>
    <row r="229" spans="1:24">
      <c r="A229" s="2">
        <f t="shared" si="32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1"/>
        <v>0</v>
      </c>
      <c r="T229" s="5"/>
      <c r="U229" s="6">
        <f t="shared" si="34"/>
        <v>0</v>
      </c>
      <c r="V229" s="6"/>
      <c r="W229" s="6"/>
      <c r="X229" s="26"/>
    </row>
    <row r="230" spans="1:24">
      <c r="A230" s="2">
        <f t="shared" si="32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1"/>
        <v>2569.6</v>
      </c>
      <c r="T230" s="5"/>
      <c r="U230" s="6">
        <f t="shared" si="34"/>
        <v>2569.6</v>
      </c>
      <c r="V230" s="6"/>
      <c r="W230" s="6"/>
      <c r="X230" s="26"/>
    </row>
    <row r="231" spans="1:24">
      <c r="A231" s="2">
        <f t="shared" si="32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1"/>
        <v>-1087.28</v>
      </c>
      <c r="T231" s="5"/>
      <c r="U231" s="6">
        <f t="shared" si="34"/>
        <v>-1087.28</v>
      </c>
      <c r="V231" s="6"/>
      <c r="W231" s="6"/>
      <c r="X231" s="26"/>
    </row>
    <row r="232" spans="1:24">
      <c r="A232" s="2">
        <f t="shared" si="32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1"/>
        <v>487</v>
      </c>
      <c r="T232" s="5"/>
      <c r="U232" s="6">
        <f t="shared" si="34"/>
        <v>487</v>
      </c>
      <c r="V232" s="6"/>
      <c r="W232" s="6"/>
      <c r="X232" s="26"/>
    </row>
    <row r="233" spans="1:24">
      <c r="A233" s="2">
        <f t="shared" si="32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1"/>
        <v>0</v>
      </c>
      <c r="T233" s="5"/>
      <c r="U233" s="6">
        <f t="shared" si="34"/>
        <v>0</v>
      </c>
      <c r="V233" s="6"/>
      <c r="W233" s="6"/>
      <c r="X233" s="26"/>
    </row>
    <row r="234" spans="1:24">
      <c r="A234" s="2">
        <f t="shared" si="32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1"/>
        <v>-241.59</v>
      </c>
      <c r="T234" s="5"/>
      <c r="U234" s="6">
        <f t="shared" si="34"/>
        <v>-241.59</v>
      </c>
      <c r="V234" s="6"/>
      <c r="W234" s="6"/>
      <c r="X234" s="26"/>
    </row>
    <row r="235" spans="1:24">
      <c r="A235" s="2">
        <f t="shared" si="32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1"/>
        <v>-11</v>
      </c>
      <c r="T235" s="5"/>
      <c r="U235" s="6">
        <f t="shared" si="34"/>
        <v>-11</v>
      </c>
      <c r="V235" s="6"/>
      <c r="W235" s="6"/>
      <c r="X235" s="26"/>
    </row>
    <row r="236" spans="1:24">
      <c r="A236" s="2">
        <f t="shared" si="32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1"/>
        <v>-2210.85</v>
      </c>
      <c r="T236" s="5"/>
      <c r="U236" s="6">
        <f t="shared" si="34"/>
        <v>-2210.85</v>
      </c>
      <c r="V236" s="6"/>
      <c r="W236" s="6"/>
      <c r="X236" s="26"/>
    </row>
    <row r="237" spans="1:24">
      <c r="A237" s="2">
        <f t="shared" si="32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1"/>
        <v>-1546.73</v>
      </c>
      <c r="T237" s="5"/>
      <c r="U237" s="6">
        <f t="shared" si="34"/>
        <v>-1546.73</v>
      </c>
      <c r="V237" s="6"/>
      <c r="W237" s="6"/>
      <c r="X237" s="26"/>
    </row>
    <row r="238" spans="1:24">
      <c r="A238" s="2">
        <f t="shared" si="32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1"/>
        <v>-9.0949470177292804E-13</v>
      </c>
      <c r="T238" s="5"/>
      <c r="U238" s="6">
        <f t="shared" si="34"/>
        <v>-9.0949470177292804E-13</v>
      </c>
      <c r="V238" s="6"/>
      <c r="W238" s="6"/>
      <c r="X238" s="26"/>
    </row>
    <row r="239" spans="1:24">
      <c r="A239" s="2">
        <f t="shared" si="32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1"/>
        <v>-963.29</v>
      </c>
      <c r="T239" s="2"/>
      <c r="U239" s="4">
        <f t="shared" si="34"/>
        <v>-963.29</v>
      </c>
      <c r="V239" s="4"/>
      <c r="W239" s="4"/>
      <c r="X239" s="83"/>
    </row>
    <row r="240" spans="1:24">
      <c r="A240" s="2">
        <f t="shared" si="32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1"/>
        <v>9979.2199999999993</v>
      </c>
      <c r="T240" s="5"/>
      <c r="U240" s="6">
        <f t="shared" si="34"/>
        <v>9979.2199999999993</v>
      </c>
      <c r="V240" s="6"/>
      <c r="W240" s="6"/>
      <c r="X240" s="26"/>
    </row>
    <row r="241" spans="1:24">
      <c r="A241" s="2">
        <f t="shared" si="32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1"/>
        <v>883.12</v>
      </c>
      <c r="T241" s="5"/>
      <c r="U241" s="6">
        <f t="shared" si="34"/>
        <v>883.12</v>
      </c>
      <c r="V241" s="6"/>
      <c r="W241" s="6"/>
      <c r="X241" s="26"/>
    </row>
    <row r="242" spans="1:24">
      <c r="A242" s="2">
        <f t="shared" si="32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1"/>
        <v>-73459.06</v>
      </c>
      <c r="T242" s="5"/>
      <c r="U242" s="6">
        <f t="shared" si="34"/>
        <v>-73459.06</v>
      </c>
      <c r="V242" s="6"/>
      <c r="W242" s="6"/>
      <c r="X242" s="26"/>
    </row>
    <row r="243" spans="1:24">
      <c r="A243" s="2">
        <f t="shared" si="32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1"/>
        <v>121472.93999999999</v>
      </c>
      <c r="T243" s="5"/>
      <c r="U243" s="6">
        <f t="shared" si="34"/>
        <v>121472.93999999999</v>
      </c>
      <c r="V243" s="6"/>
      <c r="W243" s="6"/>
      <c r="X243" s="83"/>
    </row>
    <row r="244" spans="1:24">
      <c r="A244" s="2">
        <f t="shared" si="32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1"/>
        <v>2370630.61</v>
      </c>
      <c r="T244" s="5"/>
      <c r="U244" s="6">
        <f t="shared" si="34"/>
        <v>2370630.61</v>
      </c>
      <c r="V244" s="6"/>
      <c r="W244" s="6"/>
      <c r="X244" s="26"/>
    </row>
    <row r="245" spans="1:24">
      <c r="A245" s="2">
        <f t="shared" si="32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1"/>
        <v>7556.18</v>
      </c>
      <c r="T245" s="5"/>
      <c r="U245" s="6"/>
      <c r="V245" s="6"/>
      <c r="W245" s="6"/>
      <c r="X245" s="26">
        <f>+S245</f>
        <v>7556.18</v>
      </c>
    </row>
    <row r="246" spans="1:24">
      <c r="A246" s="2">
        <f t="shared" si="32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1"/>
        <v>40205.72</v>
      </c>
      <c r="T246" s="2"/>
      <c r="U246" s="4"/>
      <c r="V246" s="4"/>
      <c r="W246" s="4"/>
      <c r="X246" s="26">
        <f>+S246</f>
        <v>40205.72</v>
      </c>
    </row>
    <row r="247" spans="1:24">
      <c r="A247" s="2">
        <f t="shared" si="32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1"/>
        <v>14062.5</v>
      </c>
      <c r="T247" s="2"/>
      <c r="U247" s="4"/>
      <c r="V247" s="4"/>
      <c r="W247" s="4"/>
      <c r="X247" s="26">
        <f>+S247</f>
        <v>14062.5</v>
      </c>
    </row>
    <row r="248" spans="1:24">
      <c r="A248" s="2">
        <f t="shared" si="32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1"/>
        <v>2806</v>
      </c>
      <c r="T248" s="5"/>
      <c r="U248" s="41"/>
      <c r="V248" s="6"/>
      <c r="W248" s="6"/>
      <c r="X248" s="26">
        <f>+S248</f>
        <v>2806</v>
      </c>
    </row>
    <row r="249" spans="1:24">
      <c r="A249" s="2">
        <f t="shared" si="32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1"/>
        <v>16218041.33</v>
      </c>
      <c r="T249" s="5"/>
      <c r="U249" s="41">
        <f>+S249</f>
        <v>16218041.33</v>
      </c>
      <c r="V249" s="6"/>
      <c r="W249" s="6"/>
      <c r="X249" s="26"/>
    </row>
    <row r="250" spans="1:24">
      <c r="A250" s="2">
        <f t="shared" si="32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1"/>
        <v>0</v>
      </c>
      <c r="T250" s="5"/>
      <c r="U250" s="41">
        <f>+S250</f>
        <v>0</v>
      </c>
      <c r="V250" s="6"/>
      <c r="W250" s="6"/>
      <c r="X250" s="26"/>
    </row>
    <row r="251" spans="1:24">
      <c r="A251" s="2">
        <f t="shared" si="32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1"/>
        <v>1819592.15</v>
      </c>
      <c r="T251" s="5"/>
      <c r="U251" s="41"/>
      <c r="V251" s="6"/>
      <c r="W251" s="6"/>
      <c r="X251" s="26">
        <f t="shared" ref="X251:X267" si="35">+S251</f>
        <v>1819592.15</v>
      </c>
    </row>
    <row r="252" spans="1:24">
      <c r="A252" s="2">
        <f t="shared" si="32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1"/>
        <v>6572098.1799999997</v>
      </c>
      <c r="T252" s="5"/>
      <c r="U252" s="41">
        <f>+S252</f>
        <v>6572098.1799999997</v>
      </c>
      <c r="V252" s="6"/>
      <c r="W252" s="6"/>
      <c r="X252" s="26"/>
    </row>
    <row r="253" spans="1:24">
      <c r="A253" s="2">
        <f t="shared" si="32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1"/>
        <v>0</v>
      </c>
      <c r="T253" s="5"/>
      <c r="U253" s="41">
        <f>+S253</f>
        <v>0</v>
      </c>
      <c r="V253" s="6"/>
      <c r="W253" s="6"/>
      <c r="X253" s="26"/>
    </row>
    <row r="254" spans="1:24">
      <c r="A254" s="2">
        <f t="shared" si="32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1"/>
        <v>98643.06</v>
      </c>
      <c r="T254" s="5"/>
      <c r="U254" s="6"/>
      <c r="V254" s="6"/>
      <c r="W254" s="6"/>
      <c r="X254" s="26">
        <f t="shared" si="35"/>
        <v>98643.06</v>
      </c>
    </row>
    <row r="255" spans="1:24">
      <c r="A255" s="2">
        <f t="shared" si="32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1"/>
        <v>0</v>
      </c>
      <c r="T255" s="5"/>
      <c r="U255" s="6"/>
      <c r="V255" s="6"/>
      <c r="W255" s="6"/>
      <c r="X255" s="26">
        <f t="shared" si="35"/>
        <v>0</v>
      </c>
    </row>
    <row r="256" spans="1:24">
      <c r="A256" s="2">
        <f t="shared" si="32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1"/>
        <v>0</v>
      </c>
      <c r="T256" s="5"/>
      <c r="U256" s="6"/>
      <c r="V256" s="6"/>
      <c r="W256" s="6"/>
      <c r="X256" s="26">
        <f t="shared" si="35"/>
        <v>0</v>
      </c>
    </row>
    <row r="257" spans="1:24">
      <c r="A257" s="2">
        <f t="shared" si="32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1"/>
        <v>0</v>
      </c>
      <c r="T257" s="5"/>
      <c r="U257" s="6"/>
      <c r="V257" s="6"/>
      <c r="W257" s="6"/>
      <c r="X257" s="26">
        <f t="shared" si="35"/>
        <v>0</v>
      </c>
    </row>
    <row r="258" spans="1:24">
      <c r="A258" s="2">
        <f t="shared" si="32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1"/>
        <v>0</v>
      </c>
      <c r="T258" s="5"/>
      <c r="U258" s="6"/>
      <c r="V258" s="6"/>
      <c r="W258" s="6"/>
      <c r="X258" s="26">
        <f t="shared" si="35"/>
        <v>0</v>
      </c>
    </row>
    <row r="259" spans="1:24">
      <c r="A259" s="2">
        <f t="shared" si="32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1"/>
        <v>105521.48</v>
      </c>
      <c r="T259" s="5"/>
      <c r="U259" s="6"/>
      <c r="V259" s="6"/>
      <c r="W259" s="6"/>
      <c r="X259" s="26">
        <f t="shared" si="35"/>
        <v>105521.48</v>
      </c>
    </row>
    <row r="260" spans="1:24">
      <c r="A260" s="2">
        <f t="shared" si="32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1"/>
        <v>-1360079.25</v>
      </c>
      <c r="T260" s="5"/>
      <c r="U260" s="6"/>
      <c r="V260" s="6"/>
      <c r="W260" s="6"/>
      <c r="X260" s="26">
        <f t="shared" si="35"/>
        <v>-1360079.25</v>
      </c>
    </row>
    <row r="261" spans="1:24">
      <c r="A261" s="2">
        <f t="shared" si="32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1"/>
        <v>2418602.59</v>
      </c>
      <c r="T261" s="5"/>
      <c r="U261" s="6"/>
      <c r="V261" s="6"/>
      <c r="W261" s="6"/>
      <c r="X261" s="26">
        <f t="shared" si="35"/>
        <v>2418602.59</v>
      </c>
    </row>
    <row r="262" spans="1:24">
      <c r="A262" s="2">
        <f t="shared" si="32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1"/>
        <v>-1164044.82</v>
      </c>
      <c r="T262" s="5"/>
      <c r="U262" s="6"/>
      <c r="V262" s="6"/>
      <c r="W262" s="6"/>
      <c r="X262" s="26">
        <f t="shared" si="35"/>
        <v>-1164044.82</v>
      </c>
    </row>
    <row r="263" spans="1:24">
      <c r="A263" s="2">
        <f t="shared" si="32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1"/>
        <v>-7545664.8799999999</v>
      </c>
      <c r="T263" s="5"/>
      <c r="U263" s="6"/>
      <c r="V263" s="6"/>
      <c r="W263" s="6"/>
      <c r="X263" s="26">
        <f t="shared" si="35"/>
        <v>-7545664.8799999999</v>
      </c>
    </row>
    <row r="264" spans="1:24">
      <c r="A264" s="2">
        <f t="shared" si="32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1"/>
        <v>0</v>
      </c>
      <c r="T264" s="5"/>
      <c r="U264" s="6"/>
      <c r="V264" s="6"/>
      <c r="W264" s="6"/>
      <c r="X264" s="26">
        <f t="shared" si="35"/>
        <v>0</v>
      </c>
    </row>
    <row r="265" spans="1:24">
      <c r="A265" s="2">
        <f t="shared" si="32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1"/>
        <v>7592820.75</v>
      </c>
      <c r="T265" s="5"/>
      <c r="U265" s="6"/>
      <c r="V265" s="6"/>
      <c r="W265" s="6"/>
      <c r="X265" s="26">
        <f t="shared" si="35"/>
        <v>7592820.75</v>
      </c>
    </row>
    <row r="266" spans="1:24">
      <c r="A266" s="2">
        <f t="shared" si="32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1"/>
        <v>-47155.87</v>
      </c>
      <c r="T266" s="5"/>
      <c r="U266" s="6"/>
      <c r="V266" s="6"/>
      <c r="W266" s="6"/>
      <c r="X266" s="26">
        <f t="shared" si="35"/>
        <v>-47155.87</v>
      </c>
    </row>
    <row r="267" spans="1:24">
      <c r="A267" s="2">
        <f t="shared" si="32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1"/>
        <v>4405213</v>
      </c>
      <c r="T267" s="5"/>
      <c r="U267" s="6"/>
      <c r="V267" s="6"/>
      <c r="W267" s="6"/>
      <c r="X267" s="26">
        <f t="shared" si="35"/>
        <v>4405213</v>
      </c>
    </row>
    <row r="268" spans="1:24">
      <c r="A268" s="2">
        <f t="shared" si="32"/>
        <v>254</v>
      </c>
      <c r="B268" s="2"/>
      <c r="C268" s="2"/>
      <c r="D268" s="2"/>
      <c r="E268" s="23" t="s">
        <v>453</v>
      </c>
      <c r="F268" s="28">
        <f t="shared" ref="F268:R268" si="36">SUM(F211:F267)</f>
        <v>78608508.219999969</v>
      </c>
      <c r="G268" s="28">
        <f t="shared" si="36"/>
        <v>82958816.010000005</v>
      </c>
      <c r="H268" s="28">
        <f t="shared" si="36"/>
        <v>83117560.469999984</v>
      </c>
      <c r="I268" s="28">
        <f t="shared" si="36"/>
        <v>83407057.019999996</v>
      </c>
      <c r="J268" s="28">
        <f t="shared" si="36"/>
        <v>84194940.200000003</v>
      </c>
      <c r="K268" s="28">
        <f t="shared" si="36"/>
        <v>83887103.320000023</v>
      </c>
      <c r="L268" s="28">
        <f t="shared" si="36"/>
        <v>85047868.13000001</v>
      </c>
      <c r="M268" s="28">
        <f t="shared" si="36"/>
        <v>85638967.939999998</v>
      </c>
      <c r="N268" s="28">
        <f t="shared" si="36"/>
        <v>85995217.929999992</v>
      </c>
      <c r="O268" s="28">
        <f t="shared" si="36"/>
        <v>87356779.379999995</v>
      </c>
      <c r="P268" s="28">
        <f t="shared" si="36"/>
        <v>86818910.600000024</v>
      </c>
      <c r="Q268" s="28">
        <f t="shared" si="36"/>
        <v>86686917.339999989</v>
      </c>
      <c r="R268" s="28">
        <f t="shared" si="36"/>
        <v>90797163.850000009</v>
      </c>
      <c r="S268" s="25">
        <f t="shared" si="31"/>
        <v>84194940.200000003</v>
      </c>
      <c r="T268" s="5"/>
      <c r="U268" s="6"/>
      <c r="V268" s="6"/>
      <c r="W268" s="6"/>
      <c r="X268" s="26"/>
    </row>
    <row r="269" spans="1:24">
      <c r="A269" s="2">
        <f t="shared" si="32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25"/>
      <c r="T269" s="5"/>
      <c r="U269" s="6"/>
      <c r="V269" s="6"/>
      <c r="W269" s="6"/>
      <c r="X269" s="26"/>
    </row>
    <row r="270" spans="1:24">
      <c r="A270" s="2">
        <f t="shared" si="32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 t="shared" si="31"/>
        <v>70342716.599999994</v>
      </c>
      <c r="T270" s="5"/>
      <c r="U270" s="6"/>
      <c r="V270" s="6"/>
      <c r="W270" s="6">
        <f>+S270</f>
        <v>70342716.599999994</v>
      </c>
      <c r="X270" s="26"/>
    </row>
    <row r="271" spans="1:24">
      <c r="A271" s="2">
        <f t="shared" si="32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 t="shared" si="31"/>
        <v>18985259.670000002</v>
      </c>
      <c r="T271" s="5"/>
      <c r="U271" s="6"/>
      <c r="V271" s="6"/>
      <c r="W271" s="6">
        <f>+S271</f>
        <v>18985259.670000002</v>
      </c>
      <c r="X271" s="26"/>
    </row>
    <row r="272" spans="1:24">
      <c r="A272" s="2">
        <f t="shared" si="32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 t="shared" ref="S272:S335" si="37">+J272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38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 t="shared" si="37"/>
        <v>2536308.91</v>
      </c>
      <c r="T273" s="5"/>
      <c r="U273" s="6"/>
      <c r="V273" s="6"/>
      <c r="W273" s="6">
        <f>+S273</f>
        <v>2536308.91</v>
      </c>
      <c r="X273" s="26"/>
    </row>
    <row r="274" spans="1:24">
      <c r="A274" s="2">
        <f t="shared" si="38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R274" si="39">SUM(G270:G273)</f>
        <v>27696643.009999998</v>
      </c>
      <c r="H274" s="28">
        <f t="shared" si="39"/>
        <v>53021880.219999999</v>
      </c>
      <c r="I274" s="28">
        <f t="shared" si="39"/>
        <v>75414859.480000004</v>
      </c>
      <c r="J274" s="28">
        <f t="shared" si="39"/>
        <v>91864285.179999992</v>
      </c>
      <c r="K274" s="28">
        <f t="shared" si="39"/>
        <v>101973923.8</v>
      </c>
      <c r="L274" s="28">
        <f t="shared" si="39"/>
        <v>111748016.5</v>
      </c>
      <c r="M274" s="28">
        <f t="shared" si="39"/>
        <v>120631585.06</v>
      </c>
      <c r="N274" s="28">
        <f t="shared" si="39"/>
        <v>128639398.23</v>
      </c>
      <c r="O274" s="28">
        <f t="shared" si="39"/>
        <v>139109278.55000001</v>
      </c>
      <c r="P274" s="28">
        <f t="shared" si="39"/>
        <v>154835968.17000002</v>
      </c>
      <c r="Q274" s="28">
        <f t="shared" si="39"/>
        <v>175673456.35000002</v>
      </c>
      <c r="R274" s="28">
        <f t="shared" si="39"/>
        <v>200944910.62</v>
      </c>
      <c r="S274" s="25">
        <f t="shared" si="37"/>
        <v>91864285.179999992</v>
      </c>
      <c r="T274" s="5"/>
      <c r="U274" s="6"/>
      <c r="V274" s="6"/>
      <c r="W274" s="6"/>
      <c r="X274" s="26"/>
    </row>
    <row r="275" spans="1:24">
      <c r="A275" s="2">
        <f t="shared" si="38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25"/>
      <c r="T275" s="2"/>
      <c r="U275" s="4"/>
      <c r="V275" s="4"/>
      <c r="W275" s="4"/>
      <c r="X275" s="83"/>
    </row>
    <row r="276" spans="1:24">
      <c r="A276" s="2">
        <f t="shared" si="38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si="37"/>
        <v>0</v>
      </c>
      <c r="T276" s="2"/>
      <c r="U276" s="4"/>
      <c r="V276" s="4"/>
      <c r="W276" s="4">
        <f t="shared" ref="W276:W293" si="40">+S276</f>
        <v>0</v>
      </c>
      <c r="X276" s="83"/>
    </row>
    <row r="277" spans="1:24">
      <c r="A277" s="2">
        <f t="shared" si="38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37"/>
        <v>0</v>
      </c>
      <c r="T277" s="2"/>
      <c r="U277" s="4"/>
      <c r="V277" s="4"/>
      <c r="W277" s="4">
        <f t="shared" si="40"/>
        <v>0</v>
      </c>
      <c r="X277" s="83"/>
    </row>
    <row r="278" spans="1:24">
      <c r="A278" s="2">
        <f t="shared" si="38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37"/>
        <v>0</v>
      </c>
      <c r="T278" s="2"/>
      <c r="U278" s="4"/>
      <c r="V278" s="4"/>
      <c r="W278" s="4">
        <f t="shared" si="40"/>
        <v>0</v>
      </c>
      <c r="X278" s="83"/>
    </row>
    <row r="279" spans="1:24">
      <c r="A279" s="2">
        <f t="shared" si="38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37"/>
        <v>64220.19</v>
      </c>
      <c r="T279" s="2"/>
      <c r="U279" s="4"/>
      <c r="V279" s="4"/>
      <c r="W279" s="4">
        <f t="shared" si="40"/>
        <v>64220.19</v>
      </c>
      <c r="X279" s="83"/>
    </row>
    <row r="280" spans="1:24">
      <c r="A280" s="2">
        <f t="shared" si="38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37"/>
        <v>225321.31</v>
      </c>
      <c r="T280" s="2"/>
      <c r="U280" s="4"/>
      <c r="V280" s="4"/>
      <c r="W280" s="4">
        <f t="shared" si="40"/>
        <v>225321.31</v>
      </c>
      <c r="X280" s="83"/>
    </row>
    <row r="281" spans="1:24">
      <c r="A281" s="2">
        <f t="shared" si="38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37"/>
        <v>5369821.1399999997</v>
      </c>
      <c r="T281" s="2"/>
      <c r="U281" s="4"/>
      <c r="V281" s="4"/>
      <c r="W281" s="4">
        <f t="shared" si="40"/>
        <v>5369821.1399999997</v>
      </c>
      <c r="X281" s="83"/>
    </row>
    <row r="282" spans="1:24">
      <c r="A282" s="2">
        <f t="shared" si="38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37"/>
        <v>4164721.85</v>
      </c>
      <c r="T282" s="2"/>
      <c r="U282" s="4"/>
      <c r="V282" s="4"/>
      <c r="W282" s="4">
        <f t="shared" si="40"/>
        <v>4164721.85</v>
      </c>
      <c r="X282" s="83"/>
    </row>
    <row r="283" spans="1:24">
      <c r="A283" s="2">
        <f t="shared" si="38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37"/>
        <v>29374.560000000001</v>
      </c>
      <c r="T283" s="2"/>
      <c r="U283" s="4"/>
      <c r="V283" s="4"/>
      <c r="W283" s="4">
        <f t="shared" si="40"/>
        <v>29374.560000000001</v>
      </c>
      <c r="X283" s="83"/>
    </row>
    <row r="284" spans="1:24">
      <c r="A284" s="2">
        <f t="shared" si="38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37"/>
        <v>681436.02</v>
      </c>
      <c r="T284" s="2"/>
      <c r="U284" s="4"/>
      <c r="V284" s="4"/>
      <c r="W284" s="4">
        <f t="shared" si="40"/>
        <v>681436.02</v>
      </c>
      <c r="X284" s="83"/>
    </row>
    <row r="285" spans="1:24">
      <c r="A285" s="2">
        <f t="shared" si="38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37"/>
        <v>113126.71</v>
      </c>
      <c r="T285" s="2"/>
      <c r="U285" s="4"/>
      <c r="V285" s="4"/>
      <c r="W285" s="4">
        <f t="shared" si="40"/>
        <v>113126.71</v>
      </c>
      <c r="X285" s="83"/>
    </row>
    <row r="286" spans="1:24">
      <c r="A286" s="2">
        <f t="shared" si="38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37"/>
        <v>603090.49</v>
      </c>
      <c r="T286" s="2"/>
      <c r="U286" s="4"/>
      <c r="V286" s="4"/>
      <c r="W286" s="4">
        <f t="shared" si="40"/>
        <v>603090.49</v>
      </c>
      <c r="X286" s="83"/>
    </row>
    <row r="287" spans="1:24">
      <c r="A287" s="2">
        <f t="shared" si="38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37"/>
        <v>93394</v>
      </c>
      <c r="T287" s="2"/>
      <c r="U287" s="4"/>
      <c r="V287" s="4"/>
      <c r="W287" s="4">
        <f t="shared" si="40"/>
        <v>93394</v>
      </c>
      <c r="X287" s="83"/>
    </row>
    <row r="288" spans="1:24">
      <c r="A288" s="2">
        <f t="shared" si="38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37"/>
        <v>516228</v>
      </c>
      <c r="T288" s="2"/>
      <c r="U288" s="4"/>
      <c r="V288" s="4"/>
      <c r="W288" s="4">
        <f t="shared" si="40"/>
        <v>516228</v>
      </c>
      <c r="X288" s="83"/>
    </row>
    <row r="289" spans="1:24">
      <c r="A289" s="2">
        <f t="shared" si="38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37"/>
        <v>872495</v>
      </c>
      <c r="T289" s="2"/>
      <c r="U289" s="4"/>
      <c r="V289" s="4"/>
      <c r="W289" s="4">
        <f t="shared" si="40"/>
        <v>872495</v>
      </c>
      <c r="X289" s="83"/>
    </row>
    <row r="290" spans="1:24">
      <c r="A290" s="2">
        <f t="shared" si="38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37"/>
        <v>919.59</v>
      </c>
      <c r="T290" s="2"/>
      <c r="U290" s="4"/>
      <c r="V290" s="4"/>
      <c r="W290" s="4">
        <f t="shared" si="40"/>
        <v>919.59</v>
      </c>
      <c r="X290" s="83"/>
    </row>
    <row r="291" spans="1:24">
      <c r="A291" s="2">
        <f t="shared" si="38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37"/>
        <v>1591.66</v>
      </c>
      <c r="T291" s="2"/>
      <c r="U291" s="4"/>
      <c r="V291" s="4"/>
      <c r="W291" s="4">
        <f t="shared" si="40"/>
        <v>1591.66</v>
      </c>
      <c r="X291" s="83"/>
    </row>
    <row r="292" spans="1:24">
      <c r="A292" s="2">
        <f t="shared" si="38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37"/>
        <v>20785.689999999999</v>
      </c>
      <c r="T292" s="2"/>
      <c r="U292" s="4"/>
      <c r="V292" s="4"/>
      <c r="W292" s="4">
        <f t="shared" si="40"/>
        <v>20785.689999999999</v>
      </c>
      <c r="X292" s="83"/>
    </row>
    <row r="293" spans="1:24">
      <c r="A293" s="2">
        <f t="shared" si="38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37"/>
        <v>835744.55</v>
      </c>
      <c r="T293" s="2"/>
      <c r="U293" s="4"/>
      <c r="V293" s="4"/>
      <c r="W293" s="4">
        <f t="shared" si="40"/>
        <v>835744.55</v>
      </c>
      <c r="X293" s="83"/>
    </row>
    <row r="294" spans="1:24">
      <c r="A294" s="2">
        <f t="shared" si="38"/>
        <v>280</v>
      </c>
      <c r="B294" s="2"/>
      <c r="C294" s="2"/>
      <c r="D294" s="2"/>
      <c r="E294" s="50" t="s">
        <v>484</v>
      </c>
      <c r="F294" s="28">
        <f t="shared" ref="F294:R294" si="41">SUM(F279:F293)</f>
        <v>29055993.149999999</v>
      </c>
      <c r="G294" s="28">
        <f t="shared" si="41"/>
        <v>4110746.9500000007</v>
      </c>
      <c r="H294" s="28">
        <f t="shared" si="41"/>
        <v>7568028.5200000005</v>
      </c>
      <c r="I294" s="28">
        <f t="shared" si="41"/>
        <v>11015883.790000001</v>
      </c>
      <c r="J294" s="28">
        <f t="shared" si="41"/>
        <v>13592270.760000002</v>
      </c>
      <c r="K294" s="28">
        <f t="shared" si="41"/>
        <v>15418443.92</v>
      </c>
      <c r="L294" s="28">
        <f t="shared" si="41"/>
        <v>16918084.170000002</v>
      </c>
      <c r="M294" s="28">
        <f t="shared" si="41"/>
        <v>18289571.93</v>
      </c>
      <c r="N294" s="28">
        <f t="shared" si="41"/>
        <v>19409871.52</v>
      </c>
      <c r="O294" s="28">
        <f t="shared" si="41"/>
        <v>20812513.030000001</v>
      </c>
      <c r="P294" s="28">
        <f t="shared" si="41"/>
        <v>22691143.969999999</v>
      </c>
      <c r="Q294" s="28">
        <f t="shared" si="41"/>
        <v>25125535.849999998</v>
      </c>
      <c r="R294" s="28">
        <f t="shared" si="41"/>
        <v>28430305.460000001</v>
      </c>
      <c r="S294" s="25">
        <f t="shared" si="37"/>
        <v>13592270.760000002</v>
      </c>
      <c r="T294" s="2"/>
      <c r="U294" s="4"/>
      <c r="V294" s="4"/>
      <c r="W294" s="4"/>
      <c r="X294" s="83"/>
    </row>
    <row r="295" spans="1:24">
      <c r="A295" s="2">
        <f t="shared" si="38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25"/>
      <c r="T295" s="5"/>
      <c r="U295" s="6"/>
      <c r="V295" s="6"/>
      <c r="W295" s="6"/>
      <c r="X295" s="26"/>
    </row>
    <row r="296" spans="1:24">
      <c r="A296" s="2">
        <f t="shared" si="38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 t="shared" si="37"/>
        <v>8489935.3300000001</v>
      </c>
      <c r="T296" s="5"/>
      <c r="U296" s="6"/>
      <c r="V296" s="6"/>
      <c r="W296" s="6">
        <f>+S296</f>
        <v>8489935.3300000001</v>
      </c>
      <c r="X296" s="26"/>
    </row>
    <row r="297" spans="1:24">
      <c r="A297" s="2">
        <f t="shared" si="38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 t="shared" si="37"/>
        <v>1139861.95</v>
      </c>
      <c r="T297" s="5"/>
      <c r="U297" s="6"/>
      <c r="V297" s="6"/>
      <c r="W297" s="6">
        <f>+S297</f>
        <v>1139861.95</v>
      </c>
      <c r="X297" s="26"/>
    </row>
    <row r="298" spans="1:24">
      <c r="A298" s="2">
        <f t="shared" si="38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 t="shared" si="37"/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38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R299" si="42">SUM(G296:G298)</f>
        <v>2394888.83</v>
      </c>
      <c r="H299" s="28">
        <f t="shared" si="42"/>
        <v>4798923.55</v>
      </c>
      <c r="I299" s="28">
        <f t="shared" si="42"/>
        <v>7210168.9900000002</v>
      </c>
      <c r="J299" s="28">
        <f t="shared" si="42"/>
        <v>9629797.2799999993</v>
      </c>
      <c r="K299" s="28">
        <f t="shared" si="42"/>
        <v>12062190.43</v>
      </c>
      <c r="L299" s="28">
        <f t="shared" si="42"/>
        <v>14509338.830000002</v>
      </c>
      <c r="M299" s="28">
        <f t="shared" si="42"/>
        <v>16982990.59</v>
      </c>
      <c r="N299" s="28">
        <f t="shared" si="42"/>
        <v>19472445.800000001</v>
      </c>
      <c r="O299" s="28">
        <f t="shared" si="42"/>
        <v>21990386.379999999</v>
      </c>
      <c r="P299" s="28">
        <f t="shared" si="42"/>
        <v>24538386.02</v>
      </c>
      <c r="Q299" s="28">
        <f t="shared" si="42"/>
        <v>27119736.559999999</v>
      </c>
      <c r="R299" s="28">
        <f t="shared" si="42"/>
        <v>29789773.009999998</v>
      </c>
      <c r="S299" s="25">
        <f t="shared" si="37"/>
        <v>9629797.2799999993</v>
      </c>
      <c r="T299" s="5"/>
      <c r="U299" s="6"/>
      <c r="V299" s="6"/>
      <c r="W299" s="6"/>
      <c r="X299" s="26"/>
    </row>
    <row r="300" spans="1:24">
      <c r="A300" s="2">
        <f t="shared" si="38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25"/>
      <c r="T300" s="5"/>
      <c r="U300" s="6"/>
      <c r="V300" s="6"/>
      <c r="W300" s="6"/>
      <c r="X300" s="26"/>
    </row>
    <row r="301" spans="1:24">
      <c r="A301" s="2">
        <f t="shared" si="38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si="37"/>
        <v>0</v>
      </c>
      <c r="T301" s="5"/>
      <c r="U301" s="6"/>
      <c r="V301" s="6"/>
      <c r="W301" s="6"/>
      <c r="X301" s="26"/>
    </row>
    <row r="302" spans="1:24">
      <c r="A302" s="2">
        <f t="shared" si="38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37"/>
        <v>3713281.03</v>
      </c>
      <c r="T302" s="5"/>
      <c r="U302" s="6"/>
      <c r="V302" s="6"/>
      <c r="W302" s="6">
        <f t="shared" ref="W302:W312" si="43">+S302</f>
        <v>3713281.03</v>
      </c>
      <c r="X302" s="26"/>
    </row>
    <row r="303" spans="1:24">
      <c r="A303" s="2">
        <f t="shared" si="38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37"/>
        <v>88985.27</v>
      </c>
      <c r="T303" s="5"/>
      <c r="U303" s="6"/>
      <c r="V303" s="6"/>
      <c r="W303" s="6">
        <f t="shared" si="43"/>
        <v>88985.27</v>
      </c>
      <c r="X303" s="26"/>
    </row>
    <row r="304" spans="1:24">
      <c r="A304" s="2">
        <f t="shared" si="38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37"/>
        <v>31250.02</v>
      </c>
      <c r="T304" s="5"/>
      <c r="U304" s="6"/>
      <c r="V304" s="6"/>
      <c r="W304" s="6">
        <f t="shared" si="43"/>
        <v>31250.02</v>
      </c>
      <c r="X304" s="26"/>
    </row>
    <row r="305" spans="1:24">
      <c r="A305" s="2">
        <f t="shared" si="38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37"/>
        <v>248.8</v>
      </c>
      <c r="T305" s="5"/>
      <c r="U305" s="6"/>
      <c r="V305" s="6"/>
      <c r="W305" s="6">
        <f t="shared" si="43"/>
        <v>248.8</v>
      </c>
      <c r="X305" s="26"/>
    </row>
    <row r="306" spans="1:24">
      <c r="A306" s="2">
        <f t="shared" si="38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37"/>
        <v>46646.75</v>
      </c>
      <c r="T306" s="5"/>
      <c r="U306" s="6"/>
      <c r="V306" s="6"/>
      <c r="W306" s="6">
        <f t="shared" si="43"/>
        <v>46646.75</v>
      </c>
      <c r="X306" s="26"/>
    </row>
    <row r="307" spans="1:24">
      <c r="A307" s="2">
        <f t="shared" si="38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37"/>
        <v>12096.23</v>
      </c>
      <c r="T307" s="5"/>
      <c r="U307" s="6"/>
      <c r="V307" s="6"/>
      <c r="W307" s="6">
        <f t="shared" si="43"/>
        <v>12096.23</v>
      </c>
      <c r="X307" s="26"/>
    </row>
    <row r="308" spans="1:24">
      <c r="A308" s="2">
        <f t="shared" si="38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37"/>
        <v>897.67</v>
      </c>
      <c r="T308" s="5"/>
      <c r="U308" s="6"/>
      <c r="V308" s="6"/>
      <c r="W308" s="6">
        <f t="shared" si="43"/>
        <v>897.67</v>
      </c>
      <c r="X308" s="26"/>
    </row>
    <row r="309" spans="1:24">
      <c r="A309" s="2">
        <f t="shared" si="38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37"/>
        <v>0</v>
      </c>
      <c r="T309" s="5"/>
      <c r="U309" s="6"/>
      <c r="V309" s="6"/>
      <c r="W309" s="6">
        <f t="shared" si="43"/>
        <v>0</v>
      </c>
      <c r="X309" s="26"/>
    </row>
    <row r="310" spans="1:24">
      <c r="A310" s="2">
        <f t="shared" si="38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37"/>
        <v>27787.22</v>
      </c>
      <c r="T310" s="5"/>
      <c r="U310" s="6"/>
      <c r="V310" s="6"/>
      <c r="W310" s="6">
        <f t="shared" si="43"/>
        <v>27787.22</v>
      </c>
      <c r="X310" s="26"/>
    </row>
    <row r="311" spans="1:24">
      <c r="A311" s="2">
        <f t="shared" si="38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37"/>
        <v>66818.850000000006</v>
      </c>
      <c r="T311" s="5"/>
      <c r="U311" s="6"/>
      <c r="V311" s="6"/>
      <c r="W311" s="6">
        <f t="shared" si="43"/>
        <v>66818.850000000006</v>
      </c>
      <c r="X311" s="26"/>
    </row>
    <row r="312" spans="1:24">
      <c r="A312" s="2">
        <f t="shared" si="38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37"/>
        <v>13656.88</v>
      </c>
      <c r="T312" s="5"/>
      <c r="U312" s="6"/>
      <c r="V312" s="6"/>
      <c r="W312" s="6">
        <f t="shared" si="43"/>
        <v>13656.88</v>
      </c>
      <c r="X312" s="26"/>
    </row>
    <row r="313" spans="1:24">
      <c r="A313" s="2">
        <f t="shared" si="38"/>
        <v>299</v>
      </c>
      <c r="B313" s="2"/>
      <c r="C313" s="2"/>
      <c r="D313" s="2"/>
      <c r="E313" s="23" t="s">
        <v>509</v>
      </c>
      <c r="F313" s="28">
        <f t="shared" ref="F313:R313" si="44">SUM(F301:F312)</f>
        <v>12404036.090000002</v>
      </c>
      <c r="G313" s="28">
        <f t="shared" si="44"/>
        <v>1017346.6499999999</v>
      </c>
      <c r="H313" s="28">
        <f t="shared" si="44"/>
        <v>2009984.89</v>
      </c>
      <c r="I313" s="28">
        <f t="shared" si="44"/>
        <v>3009291.6700000004</v>
      </c>
      <c r="J313" s="28">
        <f t="shared" si="44"/>
        <v>4001668.7199999997</v>
      </c>
      <c r="K313" s="28">
        <f t="shared" si="44"/>
        <v>4998259.129999999</v>
      </c>
      <c r="L313" s="28">
        <f t="shared" si="44"/>
        <v>5989631.7300000004</v>
      </c>
      <c r="M313" s="28">
        <f t="shared" si="44"/>
        <v>6997855.7299999995</v>
      </c>
      <c r="N313" s="28">
        <f t="shared" si="44"/>
        <v>8040735.2799999993</v>
      </c>
      <c r="O313" s="28">
        <f t="shared" si="44"/>
        <v>9092823.1299999971</v>
      </c>
      <c r="P313" s="28">
        <f t="shared" si="44"/>
        <v>10107771.119999999</v>
      </c>
      <c r="Q313" s="28">
        <f t="shared" si="44"/>
        <v>11168005.91</v>
      </c>
      <c r="R313" s="28">
        <f t="shared" si="44"/>
        <v>12288416.85</v>
      </c>
      <c r="S313" s="25">
        <f t="shared" si="37"/>
        <v>4001668.7199999997</v>
      </c>
      <c r="T313" s="5"/>
      <c r="U313" s="6"/>
      <c r="V313" s="6"/>
      <c r="W313" s="6"/>
      <c r="X313" s="26"/>
    </row>
    <row r="314" spans="1:24">
      <c r="A314" s="2">
        <f t="shared" si="38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25"/>
      <c r="T314" s="5"/>
      <c r="U314" s="6"/>
      <c r="V314" s="6"/>
      <c r="W314" s="6"/>
      <c r="X314" s="26"/>
    </row>
    <row r="315" spans="1:24">
      <c r="A315" s="2">
        <f t="shared" si="38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si="37"/>
        <v>1341467.48</v>
      </c>
      <c r="T315" s="5"/>
      <c r="U315" s="6"/>
      <c r="V315" s="6"/>
      <c r="W315" s="6">
        <f t="shared" ref="W315:W335" si="45">+S315</f>
        <v>1341467.48</v>
      </c>
      <c r="X315" s="26"/>
    </row>
    <row r="316" spans="1:24">
      <c r="A316" s="2">
        <f t="shared" si="38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37"/>
        <v>522484.32</v>
      </c>
      <c r="T316" s="5"/>
      <c r="U316" s="6"/>
      <c r="V316" s="6"/>
      <c r="W316" s="6">
        <f t="shared" si="45"/>
        <v>522484.32</v>
      </c>
      <c r="X316" s="26"/>
    </row>
    <row r="317" spans="1:24">
      <c r="A317" s="2">
        <f t="shared" si="38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37"/>
        <v>4615315.21</v>
      </c>
      <c r="T317" s="5"/>
      <c r="U317" s="6"/>
      <c r="V317" s="6"/>
      <c r="W317" s="6">
        <f t="shared" si="45"/>
        <v>4615315.21</v>
      </c>
      <c r="X317" s="26"/>
    </row>
    <row r="318" spans="1:24">
      <c r="A318" s="2">
        <f t="shared" si="38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37"/>
        <v>114751.96</v>
      </c>
      <c r="T318" s="5"/>
      <c r="U318" s="6"/>
      <c r="V318" s="6"/>
      <c r="W318" s="6">
        <f t="shared" si="45"/>
        <v>114751.96</v>
      </c>
      <c r="X318" s="26"/>
    </row>
    <row r="319" spans="1:24">
      <c r="A319" s="2">
        <f t="shared" si="38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37"/>
        <v>0</v>
      </c>
      <c r="T319" s="5"/>
      <c r="U319" s="6"/>
      <c r="V319" s="6"/>
      <c r="W319" s="6">
        <f t="shared" si="45"/>
        <v>0</v>
      </c>
      <c r="X319" s="26"/>
    </row>
    <row r="320" spans="1:24">
      <c r="A320" s="2">
        <f t="shared" si="38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37"/>
        <v>0</v>
      </c>
      <c r="T320" s="5"/>
      <c r="U320" s="6"/>
      <c r="V320" s="6"/>
      <c r="W320" s="6">
        <f t="shared" si="45"/>
        <v>0</v>
      </c>
      <c r="X320" s="26"/>
    </row>
    <row r="321" spans="1:24">
      <c r="A321" s="2">
        <f t="shared" si="38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37"/>
        <v>10065.19</v>
      </c>
      <c r="T321" s="5"/>
      <c r="U321" s="6"/>
      <c r="V321" s="6"/>
      <c r="W321" s="6">
        <f t="shared" si="45"/>
        <v>10065.19</v>
      </c>
      <c r="X321" s="26"/>
    </row>
    <row r="322" spans="1:24">
      <c r="A322" s="2">
        <f t="shared" si="38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37"/>
        <v>-813237.88</v>
      </c>
      <c r="T322" s="5"/>
      <c r="U322" s="6"/>
      <c r="V322" s="6"/>
      <c r="W322" s="6">
        <f t="shared" si="45"/>
        <v>-813237.88</v>
      </c>
      <c r="X322" s="26"/>
    </row>
    <row r="323" spans="1:24">
      <c r="A323" s="2">
        <f t="shared" si="38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37"/>
        <v>-225672</v>
      </c>
      <c r="T323" s="5"/>
      <c r="U323" s="6"/>
      <c r="V323" s="6"/>
      <c r="W323" s="6">
        <f t="shared" si="45"/>
        <v>-225672</v>
      </c>
      <c r="X323" s="26"/>
    </row>
    <row r="324" spans="1:24">
      <c r="A324" s="2">
        <f t="shared" si="38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37"/>
        <v>-2797942.74</v>
      </c>
      <c r="T324" s="5"/>
      <c r="U324" s="6"/>
      <c r="V324" s="6"/>
      <c r="W324" s="6">
        <f t="shared" si="45"/>
        <v>-2797942.74</v>
      </c>
      <c r="X324" s="26"/>
    </row>
    <row r="325" spans="1:24">
      <c r="A325" s="2">
        <f t="shared" si="38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37"/>
        <v>-6926.41</v>
      </c>
      <c r="T325" s="5"/>
      <c r="U325" s="6"/>
      <c r="V325" s="6"/>
      <c r="W325" s="6">
        <f t="shared" si="45"/>
        <v>-6926.41</v>
      </c>
      <c r="X325" s="26"/>
    </row>
    <row r="326" spans="1:24">
      <c r="A326" s="2">
        <f t="shared" si="38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37"/>
        <v>0</v>
      </c>
      <c r="T326" s="5"/>
      <c r="U326" s="6"/>
      <c r="V326" s="6"/>
      <c r="W326" s="6">
        <f t="shared" si="45"/>
        <v>0</v>
      </c>
      <c r="X326" s="26"/>
    </row>
    <row r="327" spans="1:24">
      <c r="A327" s="2">
        <f t="shared" si="38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37"/>
        <v>0</v>
      </c>
      <c r="T327" s="5"/>
      <c r="U327" s="6"/>
      <c r="V327" s="6"/>
      <c r="W327" s="6">
        <f t="shared" si="45"/>
        <v>0</v>
      </c>
      <c r="X327" s="26"/>
    </row>
    <row r="328" spans="1:24">
      <c r="A328" s="2">
        <f t="shared" si="38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37"/>
        <v>-606.24</v>
      </c>
      <c r="T328" s="5"/>
      <c r="U328" s="6"/>
      <c r="V328" s="6"/>
      <c r="W328" s="6">
        <f t="shared" si="45"/>
        <v>-606.24</v>
      </c>
      <c r="X328" s="26"/>
    </row>
    <row r="329" spans="1:24">
      <c r="A329" s="2">
        <f t="shared" si="38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37"/>
        <v>0</v>
      </c>
      <c r="T329" s="5"/>
      <c r="U329" s="6"/>
      <c r="V329" s="6"/>
      <c r="W329" s="6">
        <f t="shared" si="45"/>
        <v>0</v>
      </c>
      <c r="X329" s="26"/>
    </row>
    <row r="330" spans="1:24">
      <c r="A330" s="2">
        <f t="shared" si="38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37"/>
        <v>0</v>
      </c>
      <c r="T330" s="5"/>
      <c r="U330" s="6"/>
      <c r="V330" s="6"/>
      <c r="W330" s="6">
        <f t="shared" si="45"/>
        <v>0</v>
      </c>
      <c r="X330" s="26"/>
    </row>
    <row r="331" spans="1:24">
      <c r="A331" s="2">
        <f t="shared" si="38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37"/>
        <v>0</v>
      </c>
      <c r="T331" s="5"/>
      <c r="U331" s="6"/>
      <c r="V331" s="6"/>
      <c r="W331" s="6">
        <f t="shared" si="45"/>
        <v>0</v>
      </c>
      <c r="X331" s="26"/>
    </row>
    <row r="332" spans="1:24">
      <c r="A332" s="2">
        <f t="shared" si="38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37"/>
        <v>0</v>
      </c>
      <c r="T332" s="5"/>
      <c r="U332" s="6"/>
      <c r="V332" s="6"/>
      <c r="W332" s="6">
        <f t="shared" si="45"/>
        <v>0</v>
      </c>
      <c r="X332" s="26"/>
    </row>
    <row r="333" spans="1:24">
      <c r="A333" s="2">
        <f t="shared" si="38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37"/>
        <v>0</v>
      </c>
      <c r="T333" s="5"/>
      <c r="U333" s="6"/>
      <c r="V333" s="6"/>
      <c r="W333" s="6">
        <f t="shared" si="45"/>
        <v>0</v>
      </c>
      <c r="X333" s="26"/>
    </row>
    <row r="334" spans="1:24">
      <c r="A334" s="2">
        <f t="shared" si="38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37"/>
        <v>0</v>
      </c>
      <c r="T334" s="5"/>
      <c r="U334" s="6"/>
      <c r="V334" s="6"/>
      <c r="W334" s="6">
        <f t="shared" si="45"/>
        <v>0</v>
      </c>
      <c r="X334" s="26"/>
    </row>
    <row r="335" spans="1:24">
      <c r="A335" s="2">
        <f t="shared" si="38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37"/>
        <v>-14267.33</v>
      </c>
      <c r="T335" s="5"/>
      <c r="U335" s="6"/>
      <c r="V335" s="6"/>
      <c r="W335" s="6">
        <f t="shared" si="45"/>
        <v>-14267.33</v>
      </c>
      <c r="X335" s="26"/>
    </row>
    <row r="336" spans="1:24">
      <c r="A336" s="2">
        <f t="shared" si="38"/>
        <v>322</v>
      </c>
      <c r="B336" s="2"/>
      <c r="C336" s="2"/>
      <c r="D336" s="2"/>
      <c r="E336" s="23" t="s">
        <v>532</v>
      </c>
      <c r="F336" s="28">
        <f t="shared" ref="F336:R336" si="46">SUM(F315:F335)</f>
        <v>8732811.5300000012</v>
      </c>
      <c r="G336" s="28">
        <f t="shared" si="46"/>
        <v>1357344.91</v>
      </c>
      <c r="H336" s="28">
        <f t="shared" si="46"/>
        <v>2455923.0800000005</v>
      </c>
      <c r="I336" s="28">
        <f t="shared" si="46"/>
        <v>2920498.4399999995</v>
      </c>
      <c r="J336" s="28">
        <f t="shared" si="46"/>
        <v>2745431.5599999996</v>
      </c>
      <c r="K336" s="28">
        <f t="shared" si="46"/>
        <v>1875291.6999999997</v>
      </c>
      <c r="L336" s="28">
        <f t="shared" si="46"/>
        <v>825967.32000000018</v>
      </c>
      <c r="M336" s="28">
        <f t="shared" si="46"/>
        <v>-203434.80999999901</v>
      </c>
      <c r="N336" s="28">
        <f t="shared" si="46"/>
        <v>-1179674.96</v>
      </c>
      <c r="O336" s="28">
        <f t="shared" si="46"/>
        <v>-2147272.77</v>
      </c>
      <c r="P336" s="28">
        <f t="shared" si="46"/>
        <v>-2302304.4000000004</v>
      </c>
      <c r="Q336" s="28">
        <f t="shared" si="46"/>
        <v>-1308131.1799999985</v>
      </c>
      <c r="R336" s="28">
        <f t="shared" si="46"/>
        <v>221750.09999999934</v>
      </c>
      <c r="S336" s="25">
        <f t="shared" ref="S336:S399" si="47">+J336</f>
        <v>2745431.5599999996</v>
      </c>
      <c r="T336" s="2"/>
      <c r="U336" s="4"/>
      <c r="V336" s="4"/>
      <c r="W336" s="4"/>
      <c r="X336" s="83"/>
    </row>
    <row r="337" spans="1:24">
      <c r="A337" s="2">
        <f t="shared" ref="A337:A400" si="48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25"/>
      <c r="T337" s="2"/>
      <c r="U337" s="4"/>
      <c r="V337" s="4"/>
      <c r="W337" s="4"/>
      <c r="X337" s="83"/>
    </row>
    <row r="338" spans="1:24">
      <c r="A338" s="2">
        <f t="shared" si="48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25">
        <f t="shared" si="47"/>
        <v>0</v>
      </c>
      <c r="T338" s="2"/>
      <c r="U338" s="4"/>
      <c r="V338" s="4"/>
      <c r="W338" s="4"/>
      <c r="X338" s="83"/>
    </row>
    <row r="339" spans="1:24">
      <c r="A339" s="2">
        <f t="shared" si="48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si="47"/>
        <v>0</v>
      </c>
      <c r="T339" s="2"/>
      <c r="U339" s="4"/>
      <c r="V339" s="4"/>
      <c r="W339" s="4">
        <f t="shared" ref="W339:W347" si="49">+S339</f>
        <v>0</v>
      </c>
      <c r="X339" s="83"/>
    </row>
    <row r="340" spans="1:24">
      <c r="A340" s="2">
        <f t="shared" si="48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47"/>
        <v>0</v>
      </c>
      <c r="T340" s="2"/>
      <c r="U340" s="4"/>
      <c r="V340" s="4"/>
      <c r="W340" s="4">
        <f t="shared" si="49"/>
        <v>0</v>
      </c>
      <c r="X340" s="83"/>
    </row>
    <row r="341" spans="1:24">
      <c r="A341" s="2">
        <f t="shared" si="48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47"/>
        <v>102669</v>
      </c>
      <c r="T341" s="2"/>
      <c r="U341" s="4"/>
      <c r="V341" s="4"/>
      <c r="W341" s="4">
        <f t="shared" si="49"/>
        <v>102669</v>
      </c>
      <c r="X341" s="83"/>
    </row>
    <row r="342" spans="1:24">
      <c r="A342" s="2">
        <f t="shared" si="48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47"/>
        <v>-296885</v>
      </c>
      <c r="T342" s="2"/>
      <c r="U342" s="4"/>
      <c r="V342" s="4"/>
      <c r="W342" s="4">
        <f t="shared" si="49"/>
        <v>-296885</v>
      </c>
      <c r="X342" s="83"/>
    </row>
    <row r="343" spans="1:24">
      <c r="A343" s="2">
        <f t="shared" si="48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47"/>
        <v>0</v>
      </c>
      <c r="T343" s="2"/>
      <c r="U343" s="4"/>
      <c r="V343" s="4"/>
      <c r="W343" s="4">
        <f t="shared" si="49"/>
        <v>0</v>
      </c>
      <c r="X343" s="83"/>
    </row>
    <row r="344" spans="1:24">
      <c r="A344" s="2">
        <f t="shared" si="48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47"/>
        <v>39754.480000000003</v>
      </c>
      <c r="T344" s="2"/>
      <c r="U344" s="4"/>
      <c r="V344" s="4"/>
      <c r="W344" s="4">
        <f t="shared" si="49"/>
        <v>39754.480000000003</v>
      </c>
      <c r="X344" s="83"/>
    </row>
    <row r="345" spans="1:24">
      <c r="A345" s="2">
        <f t="shared" si="48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47"/>
        <v>0</v>
      </c>
      <c r="T345" s="2"/>
      <c r="U345" s="4"/>
      <c r="V345" s="4"/>
      <c r="W345" s="4">
        <f t="shared" si="49"/>
        <v>0</v>
      </c>
      <c r="X345" s="83"/>
    </row>
    <row r="346" spans="1:24">
      <c r="A346" s="2">
        <f t="shared" si="48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47"/>
        <v>0</v>
      </c>
      <c r="T346" s="2"/>
      <c r="U346" s="4"/>
      <c r="V346" s="4"/>
      <c r="W346" s="4">
        <f t="shared" si="49"/>
        <v>0</v>
      </c>
      <c r="X346" s="83"/>
    </row>
    <row r="347" spans="1:24">
      <c r="A347" s="2">
        <f t="shared" si="48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47"/>
        <v>0</v>
      </c>
      <c r="T347" s="2"/>
      <c r="U347" s="4"/>
      <c r="V347" s="4"/>
      <c r="W347" s="4">
        <f t="shared" si="49"/>
        <v>0</v>
      </c>
      <c r="X347" s="83"/>
    </row>
    <row r="348" spans="1:24">
      <c r="A348" s="2">
        <f t="shared" si="48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47"/>
        <v>572.34</v>
      </c>
      <c r="T348" s="2"/>
      <c r="U348" s="4"/>
      <c r="V348" s="4"/>
      <c r="W348" s="4">
        <f>+S348</f>
        <v>572.34</v>
      </c>
      <c r="X348" s="83"/>
    </row>
    <row r="349" spans="1:24">
      <c r="A349" s="2">
        <f t="shared" si="48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R349" si="50">SUM(G339:G348)</f>
        <v>-43358.83</v>
      </c>
      <c r="H349" s="28">
        <f t="shared" si="50"/>
        <v>296047.94</v>
      </c>
      <c r="I349" s="28">
        <f t="shared" si="50"/>
        <v>-275821.55</v>
      </c>
      <c r="J349" s="28">
        <f t="shared" si="50"/>
        <v>-153889.18</v>
      </c>
      <c r="K349" s="28">
        <f t="shared" si="50"/>
        <v>780436.14</v>
      </c>
      <c r="L349" s="28">
        <f t="shared" si="50"/>
        <v>811712.05999999994</v>
      </c>
      <c r="M349" s="28">
        <f t="shared" si="50"/>
        <v>811949.08</v>
      </c>
      <c r="N349" s="28">
        <f t="shared" si="50"/>
        <v>747892.35000000009</v>
      </c>
      <c r="O349" s="28">
        <f t="shared" si="50"/>
        <v>406424.87000000005</v>
      </c>
      <c r="P349" s="28">
        <f t="shared" si="50"/>
        <v>1018160.4400000001</v>
      </c>
      <c r="Q349" s="28">
        <f t="shared" si="50"/>
        <v>1000493.1</v>
      </c>
      <c r="R349" s="28">
        <f t="shared" si="50"/>
        <v>1382743.1300000001</v>
      </c>
      <c r="S349" s="25">
        <f t="shared" si="47"/>
        <v>-153889.18</v>
      </c>
      <c r="T349" s="2"/>
      <c r="U349" s="4"/>
      <c r="V349" s="4"/>
      <c r="W349" s="4"/>
      <c r="X349" s="83"/>
    </row>
    <row r="350" spans="1:24">
      <c r="A350" s="2">
        <f t="shared" si="48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25"/>
      <c r="T350" s="2"/>
      <c r="U350" s="4"/>
      <c r="V350" s="4"/>
      <c r="W350" s="4"/>
      <c r="X350" s="83"/>
    </row>
    <row r="351" spans="1:24">
      <c r="A351" s="2">
        <f t="shared" si="48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 t="shared" si="47"/>
        <v>2550000</v>
      </c>
      <c r="T351" s="2"/>
      <c r="U351" s="4"/>
      <c r="V351" s="4"/>
      <c r="W351" s="4">
        <f>+S351</f>
        <v>2550000</v>
      </c>
      <c r="X351" s="83"/>
    </row>
    <row r="352" spans="1:24">
      <c r="A352" s="2">
        <f t="shared" si="48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R352" si="51">+G351</f>
        <v>0</v>
      </c>
      <c r="H352" s="28">
        <f t="shared" si="51"/>
        <v>2550000</v>
      </c>
      <c r="I352" s="28">
        <f t="shared" si="51"/>
        <v>2550000</v>
      </c>
      <c r="J352" s="28">
        <f t="shared" si="51"/>
        <v>2550000</v>
      </c>
      <c r="K352" s="28">
        <f t="shared" si="51"/>
        <v>5100000</v>
      </c>
      <c r="L352" s="28">
        <f t="shared" si="51"/>
        <v>5100000</v>
      </c>
      <c r="M352" s="28">
        <f t="shared" si="51"/>
        <v>5100000</v>
      </c>
      <c r="N352" s="28">
        <f t="shared" si="51"/>
        <v>7650000</v>
      </c>
      <c r="O352" s="28">
        <f t="shared" si="51"/>
        <v>7650000</v>
      </c>
      <c r="P352" s="28">
        <f t="shared" si="51"/>
        <v>7650000</v>
      </c>
      <c r="Q352" s="28">
        <f t="shared" si="51"/>
        <v>10610000</v>
      </c>
      <c r="R352" s="28">
        <f t="shared" si="51"/>
        <v>10610000</v>
      </c>
      <c r="S352" s="25">
        <f t="shared" si="47"/>
        <v>2550000</v>
      </c>
      <c r="T352" s="2"/>
      <c r="U352" s="4"/>
      <c r="V352" s="4"/>
      <c r="W352" s="4"/>
      <c r="X352" s="83"/>
    </row>
    <row r="353" spans="1:24">
      <c r="A353" s="2">
        <f t="shared" si="48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25">
        <f t="shared" si="47"/>
        <v>0</v>
      </c>
      <c r="T353" s="2"/>
      <c r="U353" s="4"/>
      <c r="V353" s="4"/>
      <c r="W353" s="4"/>
      <c r="X353" s="83"/>
    </row>
    <row r="354" spans="1:24" ht="15.75" thickBot="1">
      <c r="A354" s="2">
        <f t="shared" si="48"/>
        <v>340</v>
      </c>
      <c r="B354" s="104"/>
      <c r="C354" s="104"/>
      <c r="D354" s="104"/>
      <c r="E354" s="105" t="s">
        <v>557</v>
      </c>
      <c r="F354" s="106">
        <f t="shared" ref="F354:R354" si="52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52"/>
        <v>755596030.13999987</v>
      </c>
      <c r="H354" s="106">
        <f t="shared" si="52"/>
        <v>785949713.56999993</v>
      </c>
      <c r="I354" s="106">
        <f t="shared" si="52"/>
        <v>809849531.25999987</v>
      </c>
      <c r="J354" s="106">
        <f t="shared" si="52"/>
        <v>821119251.98000026</v>
      </c>
      <c r="K354" s="106">
        <f t="shared" si="52"/>
        <v>834114722.88999987</v>
      </c>
      <c r="L354" s="106">
        <f t="shared" si="52"/>
        <v>850558705.20000017</v>
      </c>
      <c r="M354" s="106">
        <f t="shared" si="52"/>
        <v>868721350.27999997</v>
      </c>
      <c r="N354" s="106">
        <f t="shared" si="52"/>
        <v>891100472.71000004</v>
      </c>
      <c r="O354" s="106">
        <f t="shared" si="52"/>
        <v>918592888.94000041</v>
      </c>
      <c r="P354" s="106">
        <f t="shared" si="52"/>
        <v>955424093.4599998</v>
      </c>
      <c r="Q354" s="106">
        <f t="shared" si="52"/>
        <v>1022043333.5399998</v>
      </c>
      <c r="R354" s="106">
        <f t="shared" si="52"/>
        <v>1117173255.4100006</v>
      </c>
      <c r="S354" s="25">
        <f t="shared" si="47"/>
        <v>821119251.98000026</v>
      </c>
      <c r="T354" s="104"/>
      <c r="U354" s="107"/>
      <c r="V354" s="107"/>
      <c r="W354" s="107"/>
      <c r="X354" s="108"/>
    </row>
    <row r="355" spans="1:24" ht="15.75" thickTop="1">
      <c r="A355" s="2">
        <f t="shared" si="48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25">
        <f>+S352+S349+S336+S313+S299+S294+S274+S268+S209+S206+S174+S175+S176+S177+S178+S179+S180+S181+S182+S183+S184+S185+S186+S187+S188+S172+S160+S142+S116+S57+S42+S32</f>
        <v>821119251.98000002</v>
      </c>
      <c r="T355" s="2"/>
      <c r="U355" s="4"/>
      <c r="V355" s="4"/>
      <c r="W355" s="4"/>
      <c r="X355" s="83"/>
    </row>
    <row r="356" spans="1:24">
      <c r="A356" s="2">
        <f t="shared" si="48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25">
        <f t="shared" si="47"/>
        <v>0</v>
      </c>
      <c r="T356" s="5"/>
      <c r="U356" s="6"/>
      <c r="V356" s="6"/>
      <c r="W356" s="6"/>
      <c r="X356" s="26"/>
    </row>
    <row r="357" spans="1:24">
      <c r="A357" s="2">
        <f t="shared" si="48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si="47"/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48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47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48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47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48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47"/>
        <v>283372.51</v>
      </c>
      <c r="T360" s="5"/>
      <c r="U360" s="6"/>
      <c r="V360" s="6"/>
      <c r="W360" s="6">
        <f t="shared" ref="W360:W365" si="53">+S360</f>
        <v>283372.51</v>
      </c>
      <c r="X360" s="26"/>
    </row>
    <row r="361" spans="1:24">
      <c r="A361" s="2">
        <f t="shared" si="48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47"/>
        <v>0</v>
      </c>
      <c r="T361" s="5"/>
      <c r="U361" s="6"/>
      <c r="V361" s="6"/>
      <c r="W361" s="6">
        <f t="shared" si="53"/>
        <v>0</v>
      </c>
      <c r="X361" s="26"/>
    </row>
    <row r="362" spans="1:24">
      <c r="A362" s="2">
        <f t="shared" si="48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47"/>
        <v>-192117553.21000001</v>
      </c>
      <c r="T362" s="5"/>
      <c r="U362" s="6"/>
      <c r="V362" s="6"/>
      <c r="W362" s="6">
        <f t="shared" si="53"/>
        <v>-192117553.21000001</v>
      </c>
      <c r="X362" s="26"/>
    </row>
    <row r="363" spans="1:24">
      <c r="A363" s="2">
        <f t="shared" si="48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47"/>
        <v>0</v>
      </c>
      <c r="T363" s="5"/>
      <c r="U363" s="6"/>
      <c r="V363" s="6"/>
      <c r="W363" s="6">
        <f t="shared" si="53"/>
        <v>0</v>
      </c>
      <c r="X363" s="26"/>
    </row>
    <row r="364" spans="1:24">
      <c r="A364" s="2">
        <f t="shared" si="48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47"/>
        <v>-1810739.96</v>
      </c>
      <c r="T364" s="5"/>
      <c r="U364" s="6"/>
      <c r="V364" s="6"/>
      <c r="W364" s="6">
        <f t="shared" si="53"/>
        <v>-1810739.96</v>
      </c>
      <c r="X364" s="26"/>
    </row>
    <row r="365" spans="1:24">
      <c r="A365" s="2">
        <f t="shared" si="48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47"/>
        <v>266398.95</v>
      </c>
      <c r="T365" s="5"/>
      <c r="U365" s="6"/>
      <c r="V365" s="6"/>
      <c r="W365" s="6">
        <f t="shared" si="53"/>
        <v>266398.95</v>
      </c>
      <c r="X365" s="26"/>
    </row>
    <row r="366" spans="1:24">
      <c r="A366" s="2">
        <f t="shared" si="48"/>
        <v>352</v>
      </c>
      <c r="B366" s="2"/>
      <c r="C366" s="2"/>
      <c r="D366" s="2"/>
      <c r="E366" s="50" t="s">
        <v>575</v>
      </c>
      <c r="F366" s="28">
        <f t="shared" ref="F366:R366" si="54">SUM(F357:F365)</f>
        <v>-225638946.18000001</v>
      </c>
      <c r="G366" s="28">
        <f t="shared" si="54"/>
        <v>-224510927.53</v>
      </c>
      <c r="H366" s="28">
        <f t="shared" si="54"/>
        <v>-224073041.16000003</v>
      </c>
      <c r="I366" s="28">
        <f t="shared" si="54"/>
        <v>-224070618.16000003</v>
      </c>
      <c r="J366" s="28">
        <f t="shared" si="54"/>
        <v>-224068195.16000003</v>
      </c>
      <c r="K366" s="28">
        <f t="shared" si="54"/>
        <v>-224065772.16000003</v>
      </c>
      <c r="L366" s="28">
        <f t="shared" si="54"/>
        <v>-224063349.16000003</v>
      </c>
      <c r="M366" s="28">
        <f t="shared" si="54"/>
        <v>-224060926.16000003</v>
      </c>
      <c r="N366" s="28">
        <f t="shared" si="54"/>
        <v>-224058503.16000003</v>
      </c>
      <c r="O366" s="28">
        <f t="shared" si="54"/>
        <v>-254056080.16000003</v>
      </c>
      <c r="P366" s="28">
        <f t="shared" si="54"/>
        <v>-254053657.16000003</v>
      </c>
      <c r="Q366" s="28">
        <f t="shared" si="54"/>
        <v>-254051234.16000003</v>
      </c>
      <c r="R366" s="28">
        <f t="shared" si="54"/>
        <v>-254809227.50999999</v>
      </c>
      <c r="S366" s="25">
        <f t="shared" si="47"/>
        <v>-224068195.16000003</v>
      </c>
      <c r="T366" s="5"/>
      <c r="U366" s="6"/>
      <c r="V366" s="6"/>
      <c r="W366" s="6"/>
      <c r="X366" s="26"/>
    </row>
    <row r="367" spans="1:24">
      <c r="A367" s="2">
        <f t="shared" si="48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25"/>
      <c r="T367" s="5"/>
      <c r="U367" s="6"/>
      <c r="V367" s="6"/>
      <c r="W367" s="6"/>
      <c r="X367" s="26"/>
    </row>
    <row r="368" spans="1:24">
      <c r="A368" s="2">
        <f t="shared" si="48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47"/>
        <v>-20000000</v>
      </c>
      <c r="T368" s="5"/>
      <c r="U368" s="6"/>
      <c r="V368" s="6"/>
      <c r="W368" s="6">
        <f t="shared" ref="W368:W380" si="55">+S368</f>
        <v>-20000000</v>
      </c>
      <c r="X368" s="26"/>
    </row>
    <row r="369" spans="1:24">
      <c r="A369" s="2">
        <f t="shared" si="48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47"/>
        <v>-15000000</v>
      </c>
      <c r="T369" s="5"/>
      <c r="U369" s="6"/>
      <c r="V369" s="6"/>
      <c r="W369" s="6">
        <f t="shared" si="55"/>
        <v>-15000000</v>
      </c>
      <c r="X369" s="26"/>
    </row>
    <row r="370" spans="1:24">
      <c r="A370" s="2">
        <f t="shared" si="48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47"/>
        <v>-24406000</v>
      </c>
      <c r="T370" s="5"/>
      <c r="U370" s="6"/>
      <c r="V370" s="6"/>
      <c r="W370" s="6">
        <f t="shared" si="55"/>
        <v>-24406000</v>
      </c>
      <c r="X370" s="26"/>
    </row>
    <row r="371" spans="1:24">
      <c r="A371" s="2">
        <f t="shared" si="48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47"/>
        <v>-15000000</v>
      </c>
      <c r="T371" s="5"/>
      <c r="U371" s="6"/>
      <c r="V371" s="6"/>
      <c r="W371" s="6">
        <f t="shared" si="55"/>
        <v>-15000000</v>
      </c>
      <c r="X371" s="26"/>
    </row>
    <row r="372" spans="1:24">
      <c r="A372" s="2">
        <f t="shared" si="48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47"/>
        <v>-40000000</v>
      </c>
      <c r="T372" s="5"/>
      <c r="U372" s="6"/>
      <c r="V372" s="6"/>
      <c r="W372" s="6">
        <f t="shared" si="55"/>
        <v>-40000000</v>
      </c>
      <c r="X372" s="26"/>
    </row>
    <row r="373" spans="1:24">
      <c r="A373" s="2">
        <f t="shared" si="48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47"/>
        <v>-25000000</v>
      </c>
      <c r="T373" s="5"/>
      <c r="U373" s="6"/>
      <c r="V373" s="6"/>
      <c r="W373" s="6">
        <f t="shared" si="55"/>
        <v>-25000000</v>
      </c>
      <c r="X373" s="26"/>
    </row>
    <row r="374" spans="1:24">
      <c r="A374" s="2">
        <f t="shared" si="48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47"/>
        <v>-25000000</v>
      </c>
      <c r="T374" s="5"/>
      <c r="U374" s="6"/>
      <c r="V374" s="6"/>
      <c r="W374" s="6">
        <f t="shared" si="55"/>
        <v>-25000000</v>
      </c>
      <c r="X374" s="26"/>
    </row>
    <row r="375" spans="1:24">
      <c r="A375" s="2">
        <f t="shared" si="48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47"/>
        <v>-12500000</v>
      </c>
      <c r="T375" s="5"/>
      <c r="U375" s="6"/>
      <c r="V375" s="6"/>
      <c r="W375" s="6">
        <f t="shared" si="55"/>
        <v>-12500000</v>
      </c>
      <c r="X375" s="26"/>
    </row>
    <row r="376" spans="1:24">
      <c r="A376" s="2">
        <f t="shared" si="48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47"/>
        <v>-12500000</v>
      </c>
      <c r="T376" s="5"/>
      <c r="U376" s="6"/>
      <c r="V376" s="6"/>
      <c r="W376" s="6">
        <f t="shared" si="55"/>
        <v>-12500000</v>
      </c>
      <c r="X376" s="26"/>
    </row>
    <row r="377" spans="1:24">
      <c r="A377" s="2">
        <f t="shared" si="48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47"/>
        <v>-12500000</v>
      </c>
      <c r="T377" s="5"/>
      <c r="U377" s="6"/>
      <c r="V377" s="6"/>
      <c r="W377" s="6">
        <f t="shared" si="55"/>
        <v>-12500000</v>
      </c>
      <c r="X377" s="26"/>
    </row>
    <row r="378" spans="1:24">
      <c r="A378" s="2">
        <f t="shared" si="48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47"/>
        <v>-12500000</v>
      </c>
      <c r="T378" s="5"/>
      <c r="U378" s="6"/>
      <c r="V378" s="6"/>
      <c r="W378" s="6">
        <f t="shared" si="55"/>
        <v>-12500000</v>
      </c>
      <c r="X378" s="26"/>
    </row>
    <row r="379" spans="1:24">
      <c r="A379" s="2">
        <f t="shared" si="48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47"/>
        <v>1606482.48</v>
      </c>
      <c r="T379" s="5"/>
      <c r="U379" s="6"/>
      <c r="V379" s="6"/>
      <c r="W379" s="6">
        <f t="shared" si="55"/>
        <v>1606482.48</v>
      </c>
      <c r="X379" s="26"/>
    </row>
    <row r="380" spans="1:24">
      <c r="A380" s="2">
        <f t="shared" si="48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47"/>
        <v>-4200000</v>
      </c>
      <c r="T380" s="5"/>
      <c r="U380" s="6"/>
      <c r="V380" s="6"/>
      <c r="W380" s="6">
        <f t="shared" si="55"/>
        <v>-4200000</v>
      </c>
      <c r="X380" s="26"/>
    </row>
    <row r="381" spans="1:24">
      <c r="A381" s="2">
        <f t="shared" si="48"/>
        <v>367</v>
      </c>
      <c r="B381" s="2"/>
      <c r="C381" s="2"/>
      <c r="D381" s="2"/>
      <c r="E381" s="50" t="s">
        <v>591</v>
      </c>
      <c r="F381" s="28">
        <f t="shared" ref="F381:R381" si="56">SUM(F368:F380)</f>
        <v>-230084028.38999999</v>
      </c>
      <c r="G381" s="28">
        <f t="shared" si="56"/>
        <v>-228943922.84999999</v>
      </c>
      <c r="H381" s="28">
        <f t="shared" si="56"/>
        <v>-227079737.68000001</v>
      </c>
      <c r="I381" s="28">
        <f t="shared" si="56"/>
        <v>-218689627.59999999</v>
      </c>
      <c r="J381" s="28">
        <f t="shared" si="56"/>
        <v>-216999517.52000001</v>
      </c>
      <c r="K381" s="28">
        <f t="shared" si="56"/>
        <v>-214854588.80000001</v>
      </c>
      <c r="L381" s="28">
        <f t="shared" si="56"/>
        <v>-217364477.81999999</v>
      </c>
      <c r="M381" s="28">
        <f t="shared" si="56"/>
        <v>-223224366.84</v>
      </c>
      <c r="N381" s="28">
        <f t="shared" si="56"/>
        <v>-234684255.86000001</v>
      </c>
      <c r="O381" s="28">
        <f t="shared" si="56"/>
        <v>-219894144.88</v>
      </c>
      <c r="P381" s="28">
        <f t="shared" si="56"/>
        <v>-232104033.90000001</v>
      </c>
      <c r="Q381" s="28">
        <f t="shared" si="56"/>
        <v>-246675330.22</v>
      </c>
      <c r="R381" s="28">
        <f t="shared" si="56"/>
        <v>-266685211.97999999</v>
      </c>
      <c r="S381" s="25">
        <f t="shared" si="47"/>
        <v>-216999517.52000001</v>
      </c>
      <c r="T381" s="5"/>
      <c r="U381" s="6"/>
      <c r="V381" s="6"/>
      <c r="W381" s="6"/>
      <c r="X381" s="26"/>
    </row>
    <row r="382" spans="1:24">
      <c r="A382" s="2">
        <f t="shared" si="48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25">
        <f t="shared" si="47"/>
        <v>0</v>
      </c>
      <c r="T382" s="2"/>
      <c r="U382" s="4"/>
      <c r="V382" s="4"/>
      <c r="W382" s="4"/>
      <c r="X382" s="83"/>
    </row>
    <row r="383" spans="1:24">
      <c r="A383" s="2">
        <f t="shared" si="48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si="47"/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48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4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48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47"/>
        <v>0</v>
      </c>
      <c r="T385" s="2"/>
      <c r="U385" s="4"/>
      <c r="V385" s="4"/>
      <c r="W385" s="4"/>
      <c r="X385" s="83"/>
    </row>
    <row r="386" spans="1:24">
      <c r="A386" s="2">
        <f t="shared" si="48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47"/>
        <v>-2271164.38</v>
      </c>
      <c r="T386" s="2"/>
      <c r="U386" s="4"/>
      <c r="V386" s="4">
        <f t="shared" ref="V386:V398" si="57">+S386</f>
        <v>-2271164.38</v>
      </c>
      <c r="W386" s="4"/>
      <c r="X386" s="83"/>
    </row>
    <row r="387" spans="1:24">
      <c r="A387" s="2">
        <f t="shared" si="48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47"/>
        <v>-40027.61</v>
      </c>
      <c r="T387" s="5"/>
      <c r="U387" s="6"/>
      <c r="V387" s="6">
        <f t="shared" si="57"/>
        <v>-40027.61</v>
      </c>
      <c r="W387" s="6"/>
      <c r="X387" s="26"/>
    </row>
    <row r="388" spans="1:24">
      <c r="A388" s="2">
        <f t="shared" si="48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47"/>
        <v>-10095715.27</v>
      </c>
      <c r="T388" s="5"/>
      <c r="U388" s="6"/>
      <c r="V388" s="6">
        <f t="shared" si="57"/>
        <v>-10095715.27</v>
      </c>
      <c r="W388" s="6"/>
      <c r="X388" s="26"/>
    </row>
    <row r="389" spans="1:24">
      <c r="A389" s="2">
        <f t="shared" si="48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47"/>
        <v>-101286.78</v>
      </c>
      <c r="T389" s="5"/>
      <c r="U389" s="6"/>
      <c r="V389" s="6">
        <f t="shared" si="57"/>
        <v>-101286.78</v>
      </c>
      <c r="W389" s="6"/>
      <c r="X389" s="26"/>
    </row>
    <row r="390" spans="1:24">
      <c r="A390" s="2">
        <f t="shared" si="48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47"/>
        <v>-2338930.25</v>
      </c>
      <c r="T390" s="5"/>
      <c r="U390" s="6"/>
      <c r="V390" s="6">
        <f t="shared" si="57"/>
        <v>-2338930.25</v>
      </c>
      <c r="W390" s="6"/>
      <c r="X390" s="26"/>
    </row>
    <row r="391" spans="1:24">
      <c r="A391" s="2">
        <f t="shared" si="48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47"/>
        <v>-605787.44999999995</v>
      </c>
      <c r="T391" s="5"/>
      <c r="U391" s="6"/>
      <c r="V391" s="6">
        <f t="shared" si="57"/>
        <v>-605787.44999999995</v>
      </c>
      <c r="W391" s="6"/>
      <c r="X391" s="26"/>
    </row>
    <row r="392" spans="1:24">
      <c r="A392" s="2">
        <f t="shared" si="48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47"/>
        <v>-3383.39</v>
      </c>
      <c r="T392" s="5"/>
      <c r="U392" s="6"/>
      <c r="V392" s="6">
        <f t="shared" si="57"/>
        <v>-3383.39</v>
      </c>
      <c r="W392" s="6"/>
      <c r="X392" s="26"/>
    </row>
    <row r="393" spans="1:24">
      <c r="A393" s="2">
        <f t="shared" si="48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47"/>
        <v>0</v>
      </c>
      <c r="T393" s="5"/>
      <c r="U393" s="6"/>
      <c r="V393" s="6">
        <f t="shared" si="57"/>
        <v>0</v>
      </c>
      <c r="W393" s="6"/>
      <c r="X393" s="26"/>
    </row>
    <row r="394" spans="1:24">
      <c r="A394" s="2">
        <f t="shared" si="48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47"/>
        <v>1.45519152283669E-11</v>
      </c>
      <c r="T394" s="5"/>
      <c r="U394" s="6"/>
      <c r="V394" s="6">
        <f t="shared" si="57"/>
        <v>1.45519152283669E-11</v>
      </c>
      <c r="W394" s="6"/>
      <c r="X394" s="26"/>
    </row>
    <row r="395" spans="1:24">
      <c r="A395" s="2">
        <f t="shared" si="48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47"/>
        <v>-16097.29</v>
      </c>
      <c r="T395" s="5"/>
      <c r="U395" s="6"/>
      <c r="V395" s="6">
        <f t="shared" si="57"/>
        <v>-16097.29</v>
      </c>
      <c r="W395" s="6"/>
      <c r="X395" s="26"/>
    </row>
    <row r="396" spans="1:24">
      <c r="A396" s="2">
        <f t="shared" si="48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47"/>
        <v>0</v>
      </c>
      <c r="T396" s="5"/>
      <c r="U396" s="6"/>
      <c r="V396" s="6">
        <f t="shared" si="57"/>
        <v>0</v>
      </c>
      <c r="W396" s="6"/>
      <c r="X396" s="26"/>
    </row>
    <row r="397" spans="1:24">
      <c r="A397" s="2">
        <f t="shared" si="48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47"/>
        <v>-26.4499999999971</v>
      </c>
      <c r="T397" s="5"/>
      <c r="U397" s="6"/>
      <c r="V397" s="6">
        <f t="shared" si="57"/>
        <v>-26.4499999999971</v>
      </c>
      <c r="W397" s="6"/>
      <c r="X397" s="26"/>
    </row>
    <row r="398" spans="1:24">
      <c r="A398" s="2">
        <f t="shared" si="48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47"/>
        <v>-824919.94</v>
      </c>
      <c r="T398" s="5"/>
      <c r="U398" s="6"/>
      <c r="V398" s="6">
        <f t="shared" si="57"/>
        <v>-824919.94</v>
      </c>
      <c r="W398" s="6"/>
      <c r="X398" s="26"/>
    </row>
    <row r="399" spans="1:24">
      <c r="A399" s="2">
        <f t="shared" si="48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47"/>
        <v>0</v>
      </c>
      <c r="T399" s="5"/>
      <c r="U399" s="6"/>
      <c r="V399" s="6"/>
      <c r="W399" s="6"/>
      <c r="X399" s="26"/>
    </row>
    <row r="400" spans="1:24">
      <c r="A400" s="2">
        <f t="shared" si="48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ref="S400:S463" si="58">+J400</f>
        <v>-1395691.25</v>
      </c>
      <c r="T400" s="5"/>
      <c r="U400" s="6"/>
      <c r="V400" s="6"/>
      <c r="W400" s="6"/>
      <c r="X400" s="26">
        <f>+S400</f>
        <v>-1395691.25</v>
      </c>
    </row>
    <row r="401" spans="1:24">
      <c r="A401" s="2">
        <f t="shared" ref="A401:A464" si="5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58"/>
        <v>0</v>
      </c>
      <c r="T401" s="5"/>
      <c r="U401" s="6"/>
      <c r="V401" s="6"/>
      <c r="W401" s="6"/>
      <c r="X401" s="26">
        <f t="shared" ref="X401:X407" si="60">+S401</f>
        <v>0</v>
      </c>
    </row>
    <row r="402" spans="1:24">
      <c r="A402" s="2">
        <f t="shared" si="5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58"/>
        <v>-4617.7100000002001</v>
      </c>
      <c r="T402" s="5"/>
      <c r="U402" s="6"/>
      <c r="V402" s="6"/>
      <c r="W402" s="6"/>
      <c r="X402" s="26">
        <f t="shared" si="60"/>
        <v>-4617.7100000002001</v>
      </c>
    </row>
    <row r="403" spans="1:24">
      <c r="A403" s="2">
        <f t="shared" si="5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58"/>
        <v>0</v>
      </c>
      <c r="T403" s="5"/>
      <c r="U403" s="6"/>
      <c r="V403" s="6"/>
      <c r="W403" s="6"/>
      <c r="X403" s="26">
        <f t="shared" si="60"/>
        <v>0</v>
      </c>
    </row>
    <row r="404" spans="1:24">
      <c r="A404" s="2">
        <f t="shared" si="5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58"/>
        <v>-2.2737367544323201E-13</v>
      </c>
      <c r="T404" s="5"/>
      <c r="U404" s="6"/>
      <c r="V404" s="6"/>
      <c r="W404" s="6"/>
      <c r="X404" s="26">
        <f t="shared" si="60"/>
        <v>-2.2737367544323201E-13</v>
      </c>
    </row>
    <row r="405" spans="1:24">
      <c r="A405" s="2">
        <f t="shared" si="5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58"/>
        <v>0</v>
      </c>
      <c r="T405" s="5"/>
      <c r="U405" s="6"/>
      <c r="V405" s="6"/>
      <c r="W405" s="6"/>
      <c r="X405" s="26">
        <f t="shared" si="60"/>
        <v>0</v>
      </c>
    </row>
    <row r="406" spans="1:24">
      <c r="A406" s="2">
        <f t="shared" si="5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58"/>
        <v>0</v>
      </c>
      <c r="T406" s="5"/>
      <c r="U406" s="6"/>
      <c r="V406" s="6"/>
      <c r="W406" s="6"/>
      <c r="X406" s="26"/>
    </row>
    <row r="407" spans="1:24">
      <c r="A407" s="2">
        <f t="shared" si="5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58"/>
        <v>-171847.13</v>
      </c>
      <c r="T407" s="5"/>
      <c r="U407" s="6"/>
      <c r="V407" s="6"/>
      <c r="W407" s="6"/>
      <c r="X407" s="26">
        <f t="shared" si="60"/>
        <v>-171847.13</v>
      </c>
    </row>
    <row r="408" spans="1:24">
      <c r="A408" s="2">
        <f t="shared" si="59"/>
        <v>394</v>
      </c>
      <c r="B408" s="2"/>
      <c r="C408" s="2"/>
      <c r="D408" s="2"/>
      <c r="E408" s="50" t="s">
        <v>635</v>
      </c>
      <c r="F408" s="28">
        <f t="shared" ref="F408:R408" si="61">SUM(F400:F407)</f>
        <v>-1690801.4200000002</v>
      </c>
      <c r="G408" s="28">
        <f t="shared" si="61"/>
        <v>-2793425.97</v>
      </c>
      <c r="H408" s="28">
        <f t="shared" si="61"/>
        <v>-3104151.63</v>
      </c>
      <c r="I408" s="28">
        <f t="shared" si="61"/>
        <v>-2720311.4400000004</v>
      </c>
      <c r="J408" s="28">
        <f t="shared" si="61"/>
        <v>-1572156.0900000003</v>
      </c>
      <c r="K408" s="28">
        <f t="shared" si="61"/>
        <v>-1420988.77</v>
      </c>
      <c r="L408" s="28">
        <f t="shared" si="61"/>
        <v>-1190608.6800000002</v>
      </c>
      <c r="M408" s="28">
        <f t="shared" si="61"/>
        <v>-1458686.4600000002</v>
      </c>
      <c r="N408" s="28">
        <f t="shared" si="61"/>
        <v>-1203535.3</v>
      </c>
      <c r="O408" s="28">
        <f t="shared" si="61"/>
        <v>-1281677.2000000004</v>
      </c>
      <c r="P408" s="28">
        <f t="shared" si="61"/>
        <v>-1682425.7300000004</v>
      </c>
      <c r="Q408" s="28">
        <f t="shared" si="61"/>
        <v>-1626851.58</v>
      </c>
      <c r="R408" s="28">
        <f t="shared" si="61"/>
        <v>-2007577.1700000002</v>
      </c>
      <c r="S408" s="25">
        <f t="shared" si="58"/>
        <v>-1572156.0900000003</v>
      </c>
      <c r="T408" s="5"/>
      <c r="U408" s="6"/>
      <c r="V408" s="6"/>
      <c r="W408" s="6"/>
      <c r="X408" s="26"/>
    </row>
    <row r="409" spans="1:24">
      <c r="A409" s="2">
        <f t="shared" si="5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25"/>
      <c r="T409" s="5"/>
      <c r="U409" s="6"/>
      <c r="V409" s="6"/>
      <c r="W409" s="6"/>
      <c r="X409" s="26"/>
    </row>
    <row r="410" spans="1:24">
      <c r="A410" s="2">
        <f t="shared" si="5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58"/>
        <v>-159.9</v>
      </c>
      <c r="T410" s="5"/>
      <c r="U410" s="6"/>
      <c r="V410" s="6">
        <f>+S410</f>
        <v>-159.9</v>
      </c>
      <c r="W410" s="6"/>
      <c r="X410" s="26"/>
    </row>
    <row r="411" spans="1:24">
      <c r="A411" s="2">
        <f t="shared" si="5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58"/>
        <v>0</v>
      </c>
      <c r="T411" s="5"/>
      <c r="U411" s="6"/>
      <c r="V411" s="6">
        <f>+S411</f>
        <v>0</v>
      </c>
      <c r="W411" s="6"/>
      <c r="X411" s="26"/>
    </row>
    <row r="412" spans="1:24">
      <c r="A412" s="2">
        <f t="shared" si="5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58"/>
        <v>-297.32</v>
      </c>
      <c r="T412" s="5"/>
      <c r="U412" s="6"/>
      <c r="V412" s="6">
        <f>+S412</f>
        <v>-297.32</v>
      </c>
      <c r="W412" s="6"/>
      <c r="X412" s="26"/>
    </row>
    <row r="413" spans="1:24">
      <c r="A413" s="2">
        <f t="shared" si="5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58"/>
        <v>-157.27000000000001</v>
      </c>
      <c r="T413" s="5"/>
      <c r="U413" s="6"/>
      <c r="V413" s="6">
        <f>+S413</f>
        <v>-157.27000000000001</v>
      </c>
      <c r="W413" s="6"/>
      <c r="X413" s="26"/>
    </row>
    <row r="414" spans="1:24">
      <c r="A414" s="2">
        <f t="shared" si="59"/>
        <v>400</v>
      </c>
      <c r="B414" s="2"/>
      <c r="C414" s="2"/>
      <c r="D414" s="2"/>
      <c r="E414" s="50" t="s">
        <v>643</v>
      </c>
      <c r="F414" s="28">
        <f t="shared" ref="F414:R414" si="62">SUM(F410:F413)</f>
        <v>-2.2737367544323201E-13</v>
      </c>
      <c r="G414" s="28">
        <f t="shared" si="62"/>
        <v>0</v>
      </c>
      <c r="H414" s="28">
        <f t="shared" si="62"/>
        <v>0</v>
      </c>
      <c r="I414" s="28">
        <f t="shared" si="62"/>
        <v>0</v>
      </c>
      <c r="J414" s="28">
        <f t="shared" si="62"/>
        <v>-614.49</v>
      </c>
      <c r="K414" s="28">
        <f t="shared" si="62"/>
        <v>0</v>
      </c>
      <c r="L414" s="28">
        <f t="shared" si="62"/>
        <v>-15863.33</v>
      </c>
      <c r="M414" s="28">
        <f t="shared" si="62"/>
        <v>-142404.87</v>
      </c>
      <c r="N414" s="28">
        <f t="shared" si="62"/>
        <v>-212875.15</v>
      </c>
      <c r="O414" s="28">
        <f t="shared" si="62"/>
        <v>-214592.15000000002</v>
      </c>
      <c r="P414" s="28">
        <f t="shared" si="62"/>
        <v>-442.86999999999819</v>
      </c>
      <c r="Q414" s="28">
        <f t="shared" si="62"/>
        <v>-2174.9299999999976</v>
      </c>
      <c r="R414" s="28">
        <f t="shared" si="62"/>
        <v>-1309.0499999999981</v>
      </c>
      <c r="S414" s="25">
        <f t="shared" si="58"/>
        <v>-614.49</v>
      </c>
      <c r="T414" s="2"/>
      <c r="U414" s="4"/>
      <c r="V414" s="4"/>
      <c r="W414" s="4"/>
      <c r="X414" s="83"/>
    </row>
    <row r="415" spans="1:24">
      <c r="A415" s="2">
        <f t="shared" si="5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25">
        <f t="shared" si="58"/>
        <v>0</v>
      </c>
      <c r="T415" s="2"/>
      <c r="U415" s="4"/>
      <c r="V415" s="4"/>
      <c r="W415" s="4"/>
      <c r="X415" s="83"/>
    </row>
    <row r="416" spans="1:24">
      <c r="A416" s="2">
        <f t="shared" si="59"/>
        <v>402</v>
      </c>
      <c r="B416" s="2"/>
      <c r="C416" s="2"/>
      <c r="D416" s="2"/>
      <c r="E416" s="50" t="s">
        <v>644</v>
      </c>
      <c r="F416" s="28">
        <f t="shared" ref="F416:R416" si="63">SUM(F383:F398)+F408+F414</f>
        <v>-31459521.429999996</v>
      </c>
      <c r="G416" s="28">
        <f t="shared" si="63"/>
        <v>-27602827.529999994</v>
      </c>
      <c r="H416" s="28">
        <f t="shared" si="63"/>
        <v>-21733270.999999996</v>
      </c>
      <c r="I416" s="28">
        <f t="shared" si="63"/>
        <v>-20434359.57</v>
      </c>
      <c r="J416" s="28">
        <f t="shared" si="63"/>
        <v>-17870109.389999997</v>
      </c>
      <c r="K416" s="28">
        <f t="shared" si="63"/>
        <v>-17947259.619999997</v>
      </c>
      <c r="L416" s="28">
        <f t="shared" si="63"/>
        <v>-17318553.23</v>
      </c>
      <c r="M416" s="28">
        <f t="shared" si="63"/>
        <v>-21992960.800000004</v>
      </c>
      <c r="N416" s="28">
        <f t="shared" si="63"/>
        <v>-24394393.989999998</v>
      </c>
      <c r="O416" s="28">
        <f t="shared" si="63"/>
        <v>-22848267.510000002</v>
      </c>
      <c r="P416" s="28">
        <f t="shared" si="63"/>
        <v>-25618007.370000005</v>
      </c>
      <c r="Q416" s="28">
        <f t="shared" si="63"/>
        <v>-39787788.860000007</v>
      </c>
      <c r="R416" s="28">
        <f t="shared" si="63"/>
        <v>-68448004.469999999</v>
      </c>
      <c r="S416" s="25">
        <f t="shared" si="58"/>
        <v>-17870109.389999997</v>
      </c>
      <c r="T416" s="2"/>
      <c r="U416" s="4"/>
      <c r="V416" s="4"/>
      <c r="W416" s="4"/>
      <c r="X416" s="83"/>
    </row>
    <row r="417" spans="1:24">
      <c r="A417" s="2">
        <f t="shared" si="5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25"/>
      <c r="T417" s="5"/>
      <c r="U417" s="6"/>
      <c r="V417" s="6"/>
      <c r="W417" s="6"/>
      <c r="X417" s="26"/>
    </row>
    <row r="418" spans="1:24">
      <c r="A418" s="2">
        <f t="shared" si="5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si="58"/>
        <v>0</v>
      </c>
      <c r="T418" s="5"/>
      <c r="U418" s="6"/>
      <c r="V418" s="6">
        <f t="shared" ref="V418:V439" si="64">+S418</f>
        <v>0</v>
      </c>
      <c r="W418" s="6"/>
      <c r="X418" s="26"/>
    </row>
    <row r="419" spans="1:24">
      <c r="A419" s="2">
        <f t="shared" si="5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58"/>
        <v>-4423949.57</v>
      </c>
      <c r="T419" s="5"/>
      <c r="U419" s="6"/>
      <c r="V419" s="6">
        <f t="shared" si="64"/>
        <v>-4423949.57</v>
      </c>
      <c r="W419" s="6"/>
      <c r="X419" s="26"/>
    </row>
    <row r="420" spans="1:24">
      <c r="A420" s="2">
        <f t="shared" si="5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58"/>
        <v>27860.71</v>
      </c>
      <c r="T420" s="5"/>
      <c r="U420" s="6"/>
      <c r="V420" s="6">
        <f t="shared" si="64"/>
        <v>27860.71</v>
      </c>
      <c r="W420" s="6"/>
      <c r="X420" s="26"/>
    </row>
    <row r="421" spans="1:24">
      <c r="A421" s="2">
        <f t="shared" si="5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58"/>
        <v>-67589.86</v>
      </c>
      <c r="T421" s="5"/>
      <c r="U421" s="6"/>
      <c r="V421" s="6">
        <f t="shared" si="64"/>
        <v>-67589.86</v>
      </c>
      <c r="W421" s="6"/>
      <c r="X421" s="26"/>
    </row>
    <row r="422" spans="1:24">
      <c r="A422" s="2">
        <f t="shared" si="5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58"/>
        <v>-40594.78</v>
      </c>
      <c r="T422" s="5"/>
      <c r="U422" s="6"/>
      <c r="V422" s="6">
        <f t="shared" si="64"/>
        <v>-40594.78</v>
      </c>
      <c r="W422" s="6"/>
      <c r="X422" s="26"/>
    </row>
    <row r="423" spans="1:24">
      <c r="A423" s="2">
        <f t="shared" si="5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58"/>
        <v>-87.1299999999992</v>
      </c>
      <c r="T423" s="5"/>
      <c r="U423" s="6"/>
      <c r="V423" s="6">
        <f t="shared" si="64"/>
        <v>-87.1299999999992</v>
      </c>
      <c r="W423" s="6"/>
      <c r="X423" s="26"/>
    </row>
    <row r="424" spans="1:24">
      <c r="A424" s="2">
        <f t="shared" si="5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58"/>
        <v>-7569.77</v>
      </c>
      <c r="T424" s="5"/>
      <c r="U424" s="6"/>
      <c r="V424" s="6">
        <f t="shared" si="64"/>
        <v>-7569.77</v>
      </c>
      <c r="W424" s="6"/>
      <c r="X424" s="26"/>
    </row>
    <row r="425" spans="1:24">
      <c r="A425" s="2">
        <f t="shared" si="5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58"/>
        <v>0</v>
      </c>
      <c r="T425" s="5"/>
      <c r="U425" s="6"/>
      <c r="V425" s="6">
        <f t="shared" si="64"/>
        <v>0</v>
      </c>
      <c r="W425" s="6"/>
      <c r="X425" s="26"/>
    </row>
    <row r="426" spans="1:24">
      <c r="A426" s="2">
        <f t="shared" si="5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58"/>
        <v>-1250.9100000000001</v>
      </c>
      <c r="T426" s="5"/>
      <c r="U426" s="6"/>
      <c r="V426" s="6">
        <f t="shared" si="64"/>
        <v>-1250.9100000000001</v>
      </c>
      <c r="W426" s="6"/>
      <c r="X426" s="26"/>
    </row>
    <row r="427" spans="1:24">
      <c r="A427" s="2">
        <f t="shared" si="5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58"/>
        <v>-11041.66</v>
      </c>
      <c r="T427" s="5"/>
      <c r="U427" s="6"/>
      <c r="V427" s="6">
        <f t="shared" si="64"/>
        <v>-11041.66</v>
      </c>
      <c r="W427" s="6"/>
      <c r="X427" s="26"/>
    </row>
    <row r="428" spans="1:24">
      <c r="A428" s="2">
        <f t="shared" si="5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58"/>
        <v>-22047.64</v>
      </c>
      <c r="T428" s="5"/>
      <c r="U428" s="6"/>
      <c r="V428" s="6">
        <f t="shared" si="64"/>
        <v>-22047.64</v>
      </c>
      <c r="W428" s="6"/>
      <c r="X428" s="26"/>
    </row>
    <row r="429" spans="1:24">
      <c r="A429" s="2">
        <f t="shared" si="5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58"/>
        <v>-7849.57</v>
      </c>
      <c r="T429" s="5"/>
      <c r="U429" s="6"/>
      <c r="V429" s="6">
        <f t="shared" si="64"/>
        <v>-7849.57</v>
      </c>
      <c r="W429" s="6"/>
      <c r="X429" s="26"/>
    </row>
    <row r="430" spans="1:24">
      <c r="A430" s="2">
        <f t="shared" si="5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58"/>
        <v>-34.29</v>
      </c>
      <c r="T430" s="5"/>
      <c r="U430" s="6"/>
      <c r="V430" s="6">
        <f t="shared" si="64"/>
        <v>-34.29</v>
      </c>
      <c r="W430" s="6"/>
      <c r="X430" s="26"/>
    </row>
    <row r="431" spans="1:24">
      <c r="A431" s="2">
        <f t="shared" si="5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58"/>
        <v>0</v>
      </c>
      <c r="T431" s="5"/>
      <c r="U431" s="6"/>
      <c r="V431" s="6">
        <f t="shared" si="64"/>
        <v>0</v>
      </c>
      <c r="W431" s="6"/>
      <c r="X431" s="26"/>
    </row>
    <row r="432" spans="1:24">
      <c r="A432" s="2">
        <f t="shared" si="5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58"/>
        <v>-340276.66</v>
      </c>
      <c r="T432" s="5"/>
      <c r="U432" s="6"/>
      <c r="V432" s="6">
        <f t="shared" si="64"/>
        <v>-340276.66</v>
      </c>
      <c r="W432" s="6"/>
      <c r="X432" s="26"/>
    </row>
    <row r="433" spans="1:24">
      <c r="A433" s="2">
        <f t="shared" si="5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58"/>
        <v>-2319375</v>
      </c>
      <c r="T433" s="5"/>
      <c r="U433" s="6"/>
      <c r="V433" s="6">
        <f t="shared" si="64"/>
        <v>-2319375</v>
      </c>
      <c r="W433" s="6"/>
      <c r="X433" s="26"/>
    </row>
    <row r="434" spans="1:24">
      <c r="A434" s="2">
        <f t="shared" si="5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58"/>
        <v>-22118.87</v>
      </c>
      <c r="T434" s="5"/>
      <c r="U434" s="6"/>
      <c r="V434" s="6">
        <f t="shared" si="64"/>
        <v>-22118.87</v>
      </c>
      <c r="W434" s="6"/>
      <c r="X434" s="26"/>
    </row>
    <row r="435" spans="1:24">
      <c r="A435" s="2">
        <f t="shared" si="5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58"/>
        <v>-1038255.43</v>
      </c>
      <c r="T435" s="5"/>
      <c r="U435" s="6"/>
      <c r="V435" s="6">
        <f t="shared" si="64"/>
        <v>-1038255.43</v>
      </c>
      <c r="W435" s="6"/>
      <c r="X435" s="26"/>
    </row>
    <row r="436" spans="1:24">
      <c r="A436" s="2">
        <f t="shared" si="5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58"/>
        <v>-6155.57</v>
      </c>
      <c r="T436" s="2"/>
      <c r="U436" s="4"/>
      <c r="V436" s="6">
        <f t="shared" si="64"/>
        <v>-6155.57</v>
      </c>
      <c r="W436" s="4"/>
      <c r="X436" s="83"/>
    </row>
    <row r="437" spans="1:24">
      <c r="A437" s="2">
        <f t="shared" si="5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58"/>
        <v>-507.26</v>
      </c>
      <c r="T437" s="2"/>
      <c r="U437" s="4"/>
      <c r="V437" s="6">
        <f t="shared" si="64"/>
        <v>-507.26</v>
      </c>
      <c r="W437" s="4"/>
      <c r="X437" s="83"/>
    </row>
    <row r="438" spans="1:24">
      <c r="A438" s="2">
        <f t="shared" si="5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58"/>
        <v>-244427.13</v>
      </c>
      <c r="T438" s="2"/>
      <c r="U438" s="4"/>
      <c r="V438" s="6">
        <f t="shared" si="64"/>
        <v>-244427.13</v>
      </c>
      <c r="W438" s="4"/>
      <c r="X438" s="83"/>
    </row>
    <row r="439" spans="1:24">
      <c r="A439" s="2">
        <f t="shared" si="5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58"/>
        <v>-1324545.1399999999</v>
      </c>
      <c r="T439" s="5"/>
      <c r="U439" s="6"/>
      <c r="V439" s="6">
        <f t="shared" si="64"/>
        <v>-1324545.1399999999</v>
      </c>
      <c r="W439" s="6"/>
      <c r="X439" s="26"/>
    </row>
    <row r="440" spans="1:24">
      <c r="A440" s="2">
        <f t="shared" si="5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58"/>
        <v>0</v>
      </c>
      <c r="T440" s="5"/>
      <c r="U440" s="6"/>
      <c r="W440" s="6">
        <f>+S440</f>
        <v>0</v>
      </c>
      <c r="X440" s="26"/>
    </row>
    <row r="441" spans="1:24">
      <c r="A441" s="2">
        <f t="shared" si="5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58"/>
        <v>-231940.19</v>
      </c>
      <c r="T441" s="5"/>
      <c r="U441" s="6"/>
      <c r="W441" s="6"/>
      <c r="X441" s="6">
        <f>+S441</f>
        <v>-231940.19</v>
      </c>
    </row>
    <row r="442" spans="1:24">
      <c r="A442" s="2">
        <f t="shared" si="5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58"/>
        <v>-748200.86</v>
      </c>
      <c r="T442" s="5"/>
      <c r="U442" s="6"/>
      <c r="W442" s="6"/>
      <c r="X442" s="6">
        <f>+S442</f>
        <v>-748200.86</v>
      </c>
    </row>
    <row r="443" spans="1:24">
      <c r="A443" s="2">
        <f t="shared" si="5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58"/>
        <v>-124666.67</v>
      </c>
      <c r="T443" s="5"/>
      <c r="U443" s="6"/>
      <c r="V443" s="6">
        <f t="shared" ref="V443:V478" si="65">+S443</f>
        <v>-124666.67</v>
      </c>
      <c r="W443" s="6"/>
      <c r="X443" s="26"/>
    </row>
    <row r="444" spans="1:24">
      <c r="A444" s="2">
        <f t="shared" si="5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58"/>
        <v>-88725</v>
      </c>
      <c r="T444" s="5"/>
      <c r="U444" s="6"/>
      <c r="V444" s="6">
        <f t="shared" si="65"/>
        <v>-88725</v>
      </c>
      <c r="W444" s="6"/>
      <c r="X444" s="26"/>
    </row>
    <row r="445" spans="1:24">
      <c r="A445" s="2">
        <f t="shared" si="5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58"/>
        <v>-320328.75</v>
      </c>
      <c r="T445" s="5"/>
      <c r="U445" s="6"/>
      <c r="V445" s="6">
        <f t="shared" si="65"/>
        <v>-320328.75</v>
      </c>
      <c r="W445" s="6"/>
      <c r="X445" s="26"/>
    </row>
    <row r="446" spans="1:24">
      <c r="A446" s="2">
        <f t="shared" si="5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58"/>
        <v>-130250</v>
      </c>
      <c r="T446" s="5"/>
      <c r="U446" s="6"/>
      <c r="V446" s="6">
        <f t="shared" si="65"/>
        <v>-130250</v>
      </c>
      <c r="W446" s="6"/>
      <c r="X446" s="26"/>
    </row>
    <row r="447" spans="1:24">
      <c r="A447" s="2">
        <f t="shared" si="5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58"/>
        <v>-386000</v>
      </c>
      <c r="T447" s="5"/>
      <c r="U447" s="6"/>
      <c r="V447" s="6">
        <f t="shared" si="65"/>
        <v>-386000</v>
      </c>
      <c r="W447" s="6"/>
      <c r="X447" s="26"/>
    </row>
    <row r="448" spans="1:24">
      <c r="A448" s="2">
        <f t="shared" si="5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58"/>
        <v>-171250</v>
      </c>
      <c r="T448" s="5"/>
      <c r="U448" s="6"/>
      <c r="V448" s="6">
        <f t="shared" si="65"/>
        <v>-171250</v>
      </c>
      <c r="W448" s="6"/>
      <c r="X448" s="26"/>
    </row>
    <row r="449" spans="1:24">
      <c r="A449" s="2">
        <f t="shared" si="5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58"/>
        <v>-181666.66</v>
      </c>
      <c r="T449" s="5"/>
      <c r="U449" s="6"/>
      <c r="V449" s="6">
        <f t="shared" si="65"/>
        <v>-181666.66</v>
      </c>
      <c r="W449" s="6"/>
      <c r="X449" s="26"/>
    </row>
    <row r="450" spans="1:24">
      <c r="A450" s="2">
        <f t="shared" si="5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58"/>
        <v>-213020.84</v>
      </c>
      <c r="T450" s="5"/>
      <c r="U450" s="6"/>
      <c r="V450" s="6">
        <f t="shared" si="65"/>
        <v>-213020.84</v>
      </c>
      <c r="W450" s="6"/>
      <c r="X450" s="26"/>
    </row>
    <row r="451" spans="1:24">
      <c r="A451" s="2">
        <f t="shared" si="5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58"/>
        <v>-220833.34</v>
      </c>
      <c r="T451" s="5"/>
      <c r="U451" s="6"/>
      <c r="V451" s="6">
        <f t="shared" si="65"/>
        <v>-220833.34</v>
      </c>
      <c r="W451" s="6"/>
      <c r="X451" s="26"/>
    </row>
    <row r="452" spans="1:24">
      <c r="A452" s="2">
        <f t="shared" si="5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58"/>
        <v>-127812.5</v>
      </c>
      <c r="T452" s="5"/>
      <c r="U452" s="6"/>
      <c r="V452" s="6">
        <f t="shared" si="65"/>
        <v>-127812.5</v>
      </c>
      <c r="W452" s="6"/>
      <c r="X452" s="26"/>
    </row>
    <row r="453" spans="1:24">
      <c r="A453" s="2">
        <f t="shared" si="5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58"/>
        <v>-132500</v>
      </c>
      <c r="T453" s="5"/>
      <c r="U453" s="6"/>
      <c r="V453" s="6">
        <f t="shared" si="65"/>
        <v>-132500</v>
      </c>
      <c r="W453" s="6"/>
      <c r="X453" s="26"/>
    </row>
    <row r="454" spans="1:24">
      <c r="A454" s="2">
        <f t="shared" si="5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58"/>
        <v>-8072.96</v>
      </c>
      <c r="T454" s="5"/>
      <c r="U454" s="6"/>
      <c r="V454" s="6">
        <f t="shared" si="65"/>
        <v>-8072.96</v>
      </c>
      <c r="W454" s="6"/>
      <c r="X454" s="26"/>
    </row>
    <row r="455" spans="1:24">
      <c r="A455" s="2">
        <f t="shared" si="5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58"/>
        <v>-8237.6600000000108</v>
      </c>
      <c r="T455" s="5"/>
      <c r="U455" s="6"/>
      <c r="V455" s="6">
        <f t="shared" si="65"/>
        <v>-8237.6600000000108</v>
      </c>
      <c r="W455" s="6"/>
      <c r="X455" s="26"/>
    </row>
    <row r="456" spans="1:24">
      <c r="A456" s="2">
        <f t="shared" si="5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58"/>
        <v>-946891.08</v>
      </c>
      <c r="T456" s="5"/>
      <c r="U456" s="6"/>
      <c r="V456" s="6">
        <f t="shared" si="65"/>
        <v>-946891.08</v>
      </c>
      <c r="W456" s="6"/>
      <c r="X456" s="26"/>
    </row>
    <row r="457" spans="1:24">
      <c r="A457" s="2">
        <f t="shared" si="5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58"/>
        <v>-445913.7</v>
      </c>
      <c r="T457" s="5"/>
      <c r="U457" s="6"/>
      <c r="V457" s="6">
        <f t="shared" si="65"/>
        <v>-445913.7</v>
      </c>
      <c r="W457" s="6"/>
      <c r="X457" s="26"/>
    </row>
    <row r="458" spans="1:24">
      <c r="A458" s="2">
        <f t="shared" si="5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58"/>
        <v>-2601531</v>
      </c>
      <c r="T458" s="5"/>
      <c r="U458" s="6"/>
      <c r="V458" s="6">
        <f t="shared" si="65"/>
        <v>-2601531</v>
      </c>
      <c r="W458" s="6"/>
      <c r="X458" s="26"/>
    </row>
    <row r="459" spans="1:24">
      <c r="A459" s="2">
        <f t="shared" si="5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58"/>
        <v>-27395.41</v>
      </c>
      <c r="T459" s="5"/>
      <c r="U459" s="6"/>
      <c r="V459" s="6">
        <f t="shared" si="65"/>
        <v>-27395.41</v>
      </c>
      <c r="W459" s="6"/>
      <c r="X459" s="26"/>
    </row>
    <row r="460" spans="1:24">
      <c r="A460" s="2">
        <f t="shared" si="5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58"/>
        <v>-580796</v>
      </c>
      <c r="T460" s="5"/>
      <c r="U460" s="6"/>
      <c r="V460" s="6">
        <f t="shared" si="65"/>
        <v>-580796</v>
      </c>
      <c r="W460" s="6"/>
      <c r="X460" s="26"/>
    </row>
    <row r="461" spans="1:24">
      <c r="A461" s="2">
        <f t="shared" si="5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58"/>
        <v>0</v>
      </c>
      <c r="T461" s="5"/>
      <c r="U461" s="6"/>
      <c r="V461" s="6">
        <f t="shared" si="65"/>
        <v>0</v>
      </c>
      <c r="W461" s="6"/>
      <c r="X461" s="26"/>
    </row>
    <row r="462" spans="1:24">
      <c r="A462" s="2">
        <f t="shared" si="5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58"/>
        <v>-2092665.97</v>
      </c>
      <c r="T462" s="5"/>
      <c r="U462" s="6"/>
      <c r="V462" s="6">
        <f t="shared" si="65"/>
        <v>-2092665.97</v>
      </c>
      <c r="W462" s="6"/>
      <c r="X462" s="26"/>
    </row>
    <row r="463" spans="1:24">
      <c r="A463" s="2">
        <f t="shared" si="5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58"/>
        <v>-79769.259999999995</v>
      </c>
      <c r="T463" s="5"/>
      <c r="U463" s="6"/>
      <c r="V463" s="6">
        <f t="shared" si="65"/>
        <v>-79769.259999999995</v>
      </c>
      <c r="W463" s="6"/>
      <c r="X463" s="26"/>
    </row>
    <row r="464" spans="1:24">
      <c r="A464" s="2">
        <f t="shared" si="5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ref="S464:S527" si="66">+J464</f>
        <v>-116515.65</v>
      </c>
      <c r="T464" s="5"/>
      <c r="U464" s="6"/>
      <c r="V464" s="6">
        <f t="shared" si="65"/>
        <v>-116515.65</v>
      </c>
      <c r="W464" s="6"/>
      <c r="X464" s="26"/>
    </row>
    <row r="465" spans="1:24">
      <c r="A465" s="2">
        <f t="shared" ref="A465:A528" si="6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66"/>
        <v>-172789.08</v>
      </c>
      <c r="T465" s="5"/>
      <c r="U465" s="6"/>
      <c r="V465" s="6">
        <f t="shared" si="65"/>
        <v>-172789.08</v>
      </c>
      <c r="W465" s="6"/>
      <c r="X465" s="26"/>
    </row>
    <row r="466" spans="1:24">
      <c r="A466" s="2">
        <f t="shared" si="6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66"/>
        <v>-514724.87</v>
      </c>
      <c r="T466" s="5"/>
      <c r="U466" s="6"/>
      <c r="V466" s="6">
        <f t="shared" si="65"/>
        <v>-514724.87</v>
      </c>
      <c r="W466" s="6"/>
      <c r="X466" s="26"/>
    </row>
    <row r="467" spans="1:24">
      <c r="A467" s="2">
        <f t="shared" si="6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66"/>
        <v>-40455.26</v>
      </c>
      <c r="T467" s="5"/>
      <c r="U467" s="6"/>
      <c r="V467" s="6">
        <f t="shared" si="65"/>
        <v>-40455.26</v>
      </c>
      <c r="W467" s="6"/>
      <c r="X467" s="26"/>
    </row>
    <row r="468" spans="1:24">
      <c r="A468" s="2">
        <f t="shared" si="6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66"/>
        <v>454844.82</v>
      </c>
      <c r="T468" s="5"/>
      <c r="U468" s="6"/>
      <c r="V468" s="6">
        <f t="shared" si="65"/>
        <v>454844.82</v>
      </c>
      <c r="W468" s="6"/>
      <c r="X468" s="26"/>
    </row>
    <row r="469" spans="1:24">
      <c r="A469" s="2">
        <f t="shared" si="6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66"/>
        <v>-581935.12</v>
      </c>
      <c r="T469" s="5"/>
      <c r="U469" s="6"/>
      <c r="V469" s="6">
        <f t="shared" si="65"/>
        <v>-581935.12</v>
      </c>
      <c r="W469" s="6"/>
      <c r="X469" s="26"/>
    </row>
    <row r="470" spans="1:24">
      <c r="A470" s="2">
        <f t="shared" si="6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66"/>
        <v>-25951.200000000001</v>
      </c>
      <c r="T470" s="5"/>
      <c r="U470" s="6"/>
      <c r="V470" s="6">
        <f t="shared" si="65"/>
        <v>-25951.200000000001</v>
      </c>
      <c r="W470" s="6"/>
      <c r="X470" s="26"/>
    </row>
    <row r="471" spans="1:24">
      <c r="A471" s="2">
        <f t="shared" si="6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66"/>
        <v>-756113.45</v>
      </c>
      <c r="T471" s="5"/>
      <c r="U471" s="6"/>
      <c r="V471" s="6">
        <f t="shared" si="65"/>
        <v>-756113.45</v>
      </c>
      <c r="W471" s="6"/>
      <c r="X471" s="26"/>
    </row>
    <row r="472" spans="1:24">
      <c r="A472" s="2">
        <f t="shared" si="6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66"/>
        <v>0</v>
      </c>
      <c r="T472" s="5"/>
      <c r="U472" s="6"/>
      <c r="V472" s="6">
        <f t="shared" si="65"/>
        <v>0</v>
      </c>
      <c r="W472" s="6"/>
      <c r="X472" s="26"/>
    </row>
    <row r="473" spans="1:24">
      <c r="A473" s="2">
        <f t="shared" si="6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66"/>
        <v>-379517.67</v>
      </c>
      <c r="T473" s="5"/>
      <c r="U473" s="6"/>
      <c r="V473" s="6">
        <f t="shared" si="65"/>
        <v>-379517.67</v>
      </c>
      <c r="W473" s="6"/>
      <c r="X473" s="26"/>
    </row>
    <row r="474" spans="1:24">
      <c r="A474" s="2">
        <f t="shared" si="6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66"/>
        <v>0</v>
      </c>
      <c r="T474" s="5"/>
      <c r="U474" s="6"/>
      <c r="V474" s="6">
        <f t="shared" si="65"/>
        <v>0</v>
      </c>
      <c r="W474" s="6"/>
      <c r="X474" s="26"/>
    </row>
    <row r="475" spans="1:24">
      <c r="A475" s="2">
        <f t="shared" si="6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66"/>
        <v>0</v>
      </c>
      <c r="T475" s="5"/>
      <c r="U475" s="6"/>
      <c r="V475" s="6">
        <f t="shared" si="65"/>
        <v>0</v>
      </c>
      <c r="W475" s="6"/>
      <c r="X475" s="26"/>
    </row>
    <row r="476" spans="1:24">
      <c r="A476" s="2">
        <f t="shared" si="6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66"/>
        <v>-24135</v>
      </c>
      <c r="T476" s="5"/>
      <c r="U476" s="6"/>
      <c r="V476" s="6">
        <f t="shared" si="65"/>
        <v>-24135</v>
      </c>
      <c r="W476" s="6"/>
      <c r="X476" s="26"/>
    </row>
    <row r="477" spans="1:24">
      <c r="A477" s="2">
        <f t="shared" si="6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66"/>
        <v>-740311.19</v>
      </c>
      <c r="T477" s="5"/>
      <c r="U477" s="6"/>
      <c r="V477" s="6">
        <f t="shared" si="65"/>
        <v>-740311.19</v>
      </c>
      <c r="W477" s="6"/>
      <c r="X477" s="26"/>
    </row>
    <row r="478" spans="1:24">
      <c r="A478" s="2">
        <f t="shared" si="6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66"/>
        <v>0</v>
      </c>
      <c r="T478" s="5"/>
      <c r="U478" s="6"/>
      <c r="V478" s="6">
        <f t="shared" si="65"/>
        <v>0</v>
      </c>
      <c r="W478" s="6"/>
      <c r="X478" s="26"/>
    </row>
    <row r="479" spans="1:24">
      <c r="A479" s="2">
        <f t="shared" si="6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66"/>
        <v>515166.04</v>
      </c>
      <c r="T479" s="5"/>
      <c r="U479" s="6"/>
      <c r="W479" s="6"/>
      <c r="X479" s="6">
        <f>+S479</f>
        <v>515166.04</v>
      </c>
    </row>
    <row r="480" spans="1:24">
      <c r="A480" s="2">
        <f t="shared" si="6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66"/>
        <v>-3371596.26</v>
      </c>
      <c r="T480" s="2"/>
      <c r="U480" s="4"/>
      <c r="V480" s="4"/>
      <c r="W480" s="4"/>
      <c r="X480" s="83">
        <f>+S480</f>
        <v>-3371596.26</v>
      </c>
    </row>
    <row r="481" spans="1:24">
      <c r="A481" s="2">
        <f t="shared" si="6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66"/>
        <v>0</v>
      </c>
      <c r="T481" s="2"/>
      <c r="U481" s="4"/>
      <c r="V481" s="4"/>
      <c r="W481" s="4"/>
      <c r="X481" s="83">
        <f t="shared" ref="X481:X493" si="68">+S481</f>
        <v>0</v>
      </c>
    </row>
    <row r="482" spans="1:24">
      <c r="A482" s="2">
        <f t="shared" si="6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66"/>
        <v>-164656.32999999999</v>
      </c>
      <c r="T482" s="2"/>
      <c r="U482" s="4"/>
      <c r="V482" s="4"/>
      <c r="W482" s="4"/>
      <c r="X482" s="83">
        <f t="shared" si="68"/>
        <v>-164656.32999999999</v>
      </c>
    </row>
    <row r="483" spans="1:24">
      <c r="A483" s="2">
        <f t="shared" si="6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66"/>
        <v>333592.8</v>
      </c>
      <c r="T483" s="2"/>
      <c r="U483" s="4"/>
      <c r="V483" s="4"/>
      <c r="W483" s="4"/>
      <c r="X483" s="83">
        <f t="shared" si="68"/>
        <v>333592.8</v>
      </c>
    </row>
    <row r="484" spans="1:24">
      <c r="A484" s="2">
        <f t="shared" si="6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66"/>
        <v>0</v>
      </c>
      <c r="T484" s="2"/>
      <c r="U484" s="4"/>
      <c r="V484" s="4"/>
      <c r="W484" s="4"/>
      <c r="X484" s="83">
        <f t="shared" si="68"/>
        <v>0</v>
      </c>
    </row>
    <row r="485" spans="1:24">
      <c r="A485" s="2">
        <f t="shared" si="6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66"/>
        <v>4.65661287307739E-10</v>
      </c>
      <c r="T485" s="2"/>
      <c r="U485" s="4"/>
      <c r="V485" s="4"/>
      <c r="W485" s="4"/>
      <c r="X485" s="83">
        <f t="shared" si="68"/>
        <v>4.65661287307739E-10</v>
      </c>
    </row>
    <row r="486" spans="1:24">
      <c r="A486" s="2">
        <f t="shared" si="6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66"/>
        <v>-134333.76999999999</v>
      </c>
      <c r="T486" s="2"/>
      <c r="U486" s="4"/>
      <c r="V486" s="4"/>
      <c r="W486" s="4"/>
      <c r="X486" s="83">
        <f t="shared" si="68"/>
        <v>-134333.76999999999</v>
      </c>
    </row>
    <row r="487" spans="1:24">
      <c r="A487" s="2">
        <f t="shared" si="6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66"/>
        <v>-3425732.68</v>
      </c>
      <c r="T487" s="2"/>
      <c r="U487" s="4"/>
      <c r="V487" s="4"/>
      <c r="W487" s="4"/>
      <c r="X487" s="83">
        <f t="shared" si="68"/>
        <v>-3425732.68</v>
      </c>
    </row>
    <row r="488" spans="1:24">
      <c r="A488" s="2">
        <f t="shared" si="6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66"/>
        <v>0</v>
      </c>
      <c r="T488" s="2"/>
      <c r="U488" s="4"/>
      <c r="V488" s="4"/>
      <c r="W488" s="4"/>
      <c r="X488" s="83">
        <f t="shared" si="68"/>
        <v>0</v>
      </c>
    </row>
    <row r="489" spans="1:24">
      <c r="A489" s="2">
        <f t="shared" si="6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66"/>
        <v>3806969.44</v>
      </c>
      <c r="T489" s="2"/>
      <c r="U489" s="4"/>
      <c r="V489" s="4"/>
      <c r="W489" s="4"/>
      <c r="X489" s="83">
        <f t="shared" si="68"/>
        <v>3806969.44</v>
      </c>
    </row>
    <row r="490" spans="1:24">
      <c r="A490" s="2">
        <f t="shared" si="6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66"/>
        <v>-970087.04</v>
      </c>
      <c r="T490" s="2"/>
      <c r="U490" s="4"/>
      <c r="V490" s="4"/>
      <c r="W490" s="4"/>
      <c r="X490" s="83">
        <f t="shared" si="68"/>
        <v>-970087.04</v>
      </c>
    </row>
    <row r="491" spans="1:24">
      <c r="A491" s="2">
        <f t="shared" si="6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66"/>
        <v>0</v>
      </c>
      <c r="T491" s="5"/>
      <c r="U491" s="6"/>
      <c r="V491" s="6"/>
      <c r="W491" s="6"/>
      <c r="X491" s="83">
        <f t="shared" si="68"/>
        <v>0</v>
      </c>
    </row>
    <row r="492" spans="1:24">
      <c r="A492" s="2">
        <f t="shared" si="6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66"/>
        <v>0</v>
      </c>
      <c r="T492" s="5"/>
      <c r="U492" s="6"/>
      <c r="V492" s="6"/>
      <c r="W492" s="6"/>
      <c r="X492" s="83">
        <f t="shared" si="68"/>
        <v>0</v>
      </c>
    </row>
    <row r="493" spans="1:24">
      <c r="A493" s="2">
        <f t="shared" si="6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66"/>
        <v>0</v>
      </c>
      <c r="T493" s="5"/>
      <c r="U493" s="6"/>
      <c r="V493" s="6"/>
      <c r="W493" s="6"/>
      <c r="X493" s="83">
        <f t="shared" si="68"/>
        <v>0</v>
      </c>
    </row>
    <row r="494" spans="1:24">
      <c r="A494" s="2">
        <f t="shared" si="6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R494" si="69">SUM(G419:G493)</f>
        <v>-29916427.679999996</v>
      </c>
      <c r="H494" s="28">
        <f t="shared" si="69"/>
        <v>-31050749.560000002</v>
      </c>
      <c r="I494" s="28">
        <f t="shared" si="69"/>
        <v>-32926628.370000012</v>
      </c>
      <c r="J494" s="28">
        <f t="shared" si="69"/>
        <v>-26026564.849999998</v>
      </c>
      <c r="K494" s="28">
        <f t="shared" si="69"/>
        <v>-29297527.000000007</v>
      </c>
      <c r="L494" s="28">
        <f t="shared" si="69"/>
        <v>-32497909.800000001</v>
      </c>
      <c r="M494" s="28">
        <f t="shared" si="69"/>
        <v>-29147546.230000008</v>
      </c>
      <c r="N494" s="28">
        <f t="shared" si="69"/>
        <v>-26761465.989999995</v>
      </c>
      <c r="O494" s="28">
        <f t="shared" si="69"/>
        <v>-27148964.500000011</v>
      </c>
      <c r="P494" s="28">
        <f t="shared" si="69"/>
        <v>-28096571.479999993</v>
      </c>
      <c r="Q494" s="28">
        <f t="shared" si="69"/>
        <v>-33838947.650000006</v>
      </c>
      <c r="R494" s="28">
        <f t="shared" si="69"/>
        <v>-32063005.899999995</v>
      </c>
      <c r="S494" s="25">
        <f t="shared" si="66"/>
        <v>-26026564.849999998</v>
      </c>
      <c r="T494" s="2"/>
      <c r="U494" s="4"/>
      <c r="V494" s="4"/>
      <c r="W494" s="4"/>
      <c r="X494" s="83"/>
    </row>
    <row r="495" spans="1:24">
      <c r="A495" s="2">
        <f t="shared" si="6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25"/>
      <c r="T495" s="5"/>
      <c r="U495" s="6"/>
      <c r="V495" s="6"/>
      <c r="W495" s="6"/>
      <c r="X495" s="26"/>
    </row>
    <row r="496" spans="1:24">
      <c r="A496" s="2">
        <f t="shared" si="6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66"/>
        <v>-12028510.41</v>
      </c>
      <c r="T496" s="5"/>
      <c r="U496" s="6"/>
      <c r="V496" s="6">
        <f t="shared" ref="V496:V501" si="70">+S496</f>
        <v>-12028510.41</v>
      </c>
      <c r="W496" s="6"/>
      <c r="X496" s="26"/>
    </row>
    <row r="497" spans="1:24">
      <c r="A497" s="2">
        <f t="shared" si="6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66"/>
        <v>0</v>
      </c>
      <c r="T497" s="5"/>
      <c r="U497" s="6"/>
      <c r="V497" s="6">
        <f t="shared" si="70"/>
        <v>0</v>
      </c>
      <c r="W497" s="6"/>
      <c r="X497" s="26"/>
    </row>
    <row r="498" spans="1:24">
      <c r="A498" s="2">
        <f t="shared" si="6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66"/>
        <v>-1557753.99</v>
      </c>
      <c r="T498" s="5"/>
      <c r="U498" s="6"/>
      <c r="V498" s="6">
        <f t="shared" si="70"/>
        <v>-1557753.99</v>
      </c>
      <c r="W498" s="6"/>
      <c r="X498" s="26"/>
    </row>
    <row r="499" spans="1:24">
      <c r="A499" s="2">
        <f t="shared" si="6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66"/>
        <v>-8198952.46</v>
      </c>
      <c r="T499" s="5"/>
      <c r="U499" s="6"/>
      <c r="V499" s="6">
        <f t="shared" si="70"/>
        <v>-8198952.46</v>
      </c>
      <c r="W499" s="6"/>
      <c r="X499" s="26"/>
    </row>
    <row r="500" spans="1:24">
      <c r="A500" s="2">
        <f t="shared" si="6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66"/>
        <v>-94311.08</v>
      </c>
      <c r="T500" s="5"/>
      <c r="U500" s="6"/>
      <c r="V500" s="6">
        <f t="shared" si="70"/>
        <v>-94311.08</v>
      </c>
      <c r="W500" s="6"/>
      <c r="X500" s="26"/>
    </row>
    <row r="501" spans="1:24">
      <c r="A501" s="2">
        <f t="shared" si="6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66"/>
        <v>-343412</v>
      </c>
      <c r="T501" s="5"/>
      <c r="U501" s="6"/>
      <c r="V501" s="6">
        <f t="shared" si="70"/>
        <v>-343412</v>
      </c>
      <c r="W501" s="6"/>
      <c r="X501" s="26"/>
    </row>
    <row r="502" spans="1:24">
      <c r="A502" s="2">
        <f t="shared" si="6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66"/>
        <v>-62337596.329999998</v>
      </c>
      <c r="T502" s="5"/>
      <c r="U502" s="6"/>
      <c r="V502" s="6"/>
      <c r="W502" s="6"/>
      <c r="X502" s="26">
        <f>+S502</f>
        <v>-62337596.329999998</v>
      </c>
    </row>
    <row r="503" spans="1:24">
      <c r="A503" s="2">
        <f t="shared" si="6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66"/>
        <v>0</v>
      </c>
      <c r="T503" s="5"/>
      <c r="U503" s="6"/>
      <c r="V503" s="6"/>
      <c r="W503" s="6"/>
      <c r="X503" s="26"/>
    </row>
    <row r="504" spans="1:24">
      <c r="A504" s="2">
        <f t="shared" si="6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66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6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66"/>
        <v>-14985.880000000099</v>
      </c>
      <c r="T505" s="5"/>
      <c r="U505" s="6"/>
      <c r="V505" s="6"/>
      <c r="W505" s="6"/>
      <c r="X505" s="26">
        <f>+S505</f>
        <v>-14985.880000000099</v>
      </c>
    </row>
    <row r="506" spans="1:24">
      <c r="A506" s="2">
        <f t="shared" si="6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66"/>
        <v>0</v>
      </c>
      <c r="T506" s="5"/>
      <c r="U506" s="6"/>
      <c r="V506" s="6"/>
      <c r="W506" s="6"/>
      <c r="X506" s="26">
        <f>+S506</f>
        <v>0</v>
      </c>
    </row>
    <row r="507" spans="1:24">
      <c r="A507" s="2">
        <f t="shared" si="6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66"/>
        <v>99992.08</v>
      </c>
      <c r="T507" s="5"/>
      <c r="U507" s="6"/>
      <c r="V507" s="6"/>
      <c r="W507" s="6"/>
      <c r="X507" s="26">
        <f>+S507</f>
        <v>99992.08</v>
      </c>
    </row>
    <row r="508" spans="1:24">
      <c r="A508" s="2">
        <f t="shared" si="6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66"/>
        <v>-1079452.97</v>
      </c>
      <c r="T508" s="5"/>
      <c r="U508" s="6"/>
      <c r="V508" s="6"/>
      <c r="W508" s="6"/>
      <c r="X508" s="26">
        <f>+S508</f>
        <v>-1079452.97</v>
      </c>
    </row>
    <row r="509" spans="1:24">
      <c r="A509" s="2">
        <f t="shared" si="6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66"/>
        <v>-911.04</v>
      </c>
      <c r="T509" s="5"/>
      <c r="U509" s="6"/>
      <c r="V509" s="6">
        <f>+S509</f>
        <v>-911.04</v>
      </c>
      <c r="W509" s="6"/>
      <c r="X509" s="26"/>
    </row>
    <row r="510" spans="1:24">
      <c r="A510" s="2">
        <f t="shared" si="6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66"/>
        <v>-72405</v>
      </c>
      <c r="T510" s="5"/>
      <c r="U510" s="6"/>
      <c r="V510" s="6">
        <f>+S510</f>
        <v>-72405</v>
      </c>
      <c r="W510" s="6"/>
      <c r="X510" s="26"/>
    </row>
    <row r="511" spans="1:24">
      <c r="A511" s="2">
        <f t="shared" si="6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66"/>
        <v>-8510386.5500000007</v>
      </c>
      <c r="T511" s="5"/>
      <c r="U511" s="6"/>
      <c r="V511" s="6">
        <f>+S511</f>
        <v>-8510386.5500000007</v>
      </c>
      <c r="W511" s="6"/>
      <c r="X511" s="26"/>
    </row>
    <row r="512" spans="1:24">
      <c r="A512" s="2">
        <f t="shared" si="6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66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6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66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6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66"/>
        <v>-51412594.920000002</v>
      </c>
      <c r="T514" s="5"/>
      <c r="U514" s="6"/>
      <c r="V514" s="6"/>
      <c r="W514" s="6"/>
      <c r="X514" s="83">
        <f>+S514</f>
        <v>-51412594.920000002</v>
      </c>
    </row>
    <row r="515" spans="1:24">
      <c r="A515" s="2">
        <f t="shared" si="6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66"/>
        <v>-9959060.0600000005</v>
      </c>
      <c r="T515" s="5"/>
      <c r="U515" s="6"/>
      <c r="V515" s="6"/>
      <c r="W515" s="6"/>
      <c r="X515" s="83">
        <f>+S515</f>
        <v>-9959060.0600000005</v>
      </c>
    </row>
    <row r="516" spans="1:24">
      <c r="A516" s="2">
        <f t="shared" si="6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66"/>
        <v>-2418602.59</v>
      </c>
      <c r="T516" s="5"/>
      <c r="U516" s="6"/>
      <c r="V516" s="6"/>
      <c r="W516" s="6"/>
      <c r="X516" s="83">
        <f>+S516</f>
        <v>-2418602.59</v>
      </c>
    </row>
    <row r="517" spans="1:24">
      <c r="A517" s="2">
        <f t="shared" si="6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66"/>
        <v>-7592820.75</v>
      </c>
      <c r="T517" s="5"/>
      <c r="U517" s="6"/>
      <c r="V517" s="6"/>
      <c r="W517" s="6"/>
      <c r="X517" s="83">
        <f>+S517</f>
        <v>-7592820.75</v>
      </c>
    </row>
    <row r="518" spans="1:24">
      <c r="A518" s="2">
        <f t="shared" si="6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66"/>
        <v>0</v>
      </c>
      <c r="T518" s="5"/>
      <c r="U518" s="6"/>
      <c r="V518" s="6"/>
      <c r="W518" s="6"/>
      <c r="X518" s="83">
        <f t="shared" ref="X518:X524" si="71">+S518</f>
        <v>0</v>
      </c>
    </row>
    <row r="519" spans="1:24">
      <c r="A519" s="2">
        <f t="shared" si="6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66"/>
        <v>0</v>
      </c>
      <c r="T519" s="5"/>
      <c r="U519" s="6"/>
      <c r="V519" s="6"/>
      <c r="W519" s="6"/>
      <c r="X519" s="83">
        <f t="shared" si="71"/>
        <v>0</v>
      </c>
    </row>
    <row r="520" spans="1:24">
      <c r="A520" s="2">
        <f t="shared" si="6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66"/>
        <v>0</v>
      </c>
      <c r="T520" s="5"/>
      <c r="U520" s="6"/>
      <c r="V520" s="6"/>
      <c r="W520" s="6"/>
      <c r="X520" s="83">
        <f t="shared" si="71"/>
        <v>0</v>
      </c>
    </row>
    <row r="521" spans="1:24">
      <c r="A521" s="2">
        <f t="shared" si="6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66"/>
        <v>0</v>
      </c>
      <c r="T521" s="5"/>
      <c r="U521" s="6"/>
      <c r="V521" s="6"/>
      <c r="W521" s="6"/>
      <c r="X521" s="83">
        <f t="shared" si="71"/>
        <v>0</v>
      </c>
    </row>
    <row r="522" spans="1:24">
      <c r="A522" s="2">
        <f t="shared" si="6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66"/>
        <v>0</v>
      </c>
      <c r="T522" s="5"/>
      <c r="U522" s="6"/>
      <c r="V522" s="6"/>
      <c r="W522" s="6"/>
      <c r="X522" s="83">
        <f t="shared" si="71"/>
        <v>0</v>
      </c>
    </row>
    <row r="523" spans="1:24">
      <c r="A523" s="2">
        <f t="shared" si="6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66"/>
        <v>0</v>
      </c>
      <c r="T523" s="5"/>
      <c r="U523" s="6"/>
      <c r="V523" s="6"/>
      <c r="W523" s="6"/>
      <c r="X523" s="83">
        <f t="shared" si="71"/>
        <v>0</v>
      </c>
    </row>
    <row r="524" spans="1:24">
      <c r="A524" s="2">
        <f t="shared" si="6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66"/>
        <v>0</v>
      </c>
      <c r="T524" s="5"/>
      <c r="U524" s="6"/>
      <c r="V524" s="6"/>
      <c r="W524" s="6"/>
      <c r="X524" s="83">
        <f t="shared" si="71"/>
        <v>0</v>
      </c>
    </row>
    <row r="525" spans="1:24">
      <c r="A525" s="2">
        <f t="shared" si="6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66"/>
        <v>0</v>
      </c>
      <c r="T525" s="5"/>
      <c r="U525" s="6"/>
      <c r="V525" s="6">
        <f>+S525</f>
        <v>0</v>
      </c>
      <c r="W525" s="6"/>
      <c r="X525" s="26"/>
    </row>
    <row r="526" spans="1:24">
      <c r="A526" s="2">
        <f t="shared" si="6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66"/>
        <v>0</v>
      </c>
      <c r="T526" s="5"/>
      <c r="U526" s="6"/>
      <c r="V526" s="6">
        <f>+S526</f>
        <v>0</v>
      </c>
      <c r="W526" s="6"/>
      <c r="X526" s="26"/>
    </row>
    <row r="527" spans="1:24">
      <c r="A527" s="2">
        <f t="shared" si="6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66"/>
        <v>46581954.18</v>
      </c>
      <c r="T527" s="5"/>
      <c r="U527" s="6"/>
      <c r="W527" s="6"/>
      <c r="X527" s="6">
        <f>+S527</f>
        <v>46581954.18</v>
      </c>
    </row>
    <row r="528" spans="1:24">
      <c r="A528" s="2">
        <f t="shared" si="67"/>
        <v>514</v>
      </c>
      <c r="B528" s="2"/>
      <c r="C528" s="2"/>
      <c r="D528" s="2"/>
      <c r="E528" s="32" t="s">
        <v>802</v>
      </c>
      <c r="F528" s="28">
        <f t="shared" ref="F528:R528" si="72">SUM(F496:F527)</f>
        <v>-122338906.30999997</v>
      </c>
      <c r="G528" s="28">
        <f t="shared" si="72"/>
        <v>-125562183.42999998</v>
      </c>
      <c r="H528" s="28">
        <f t="shared" si="72"/>
        <v>-125359001.76000002</v>
      </c>
      <c r="I528" s="28">
        <f t="shared" si="72"/>
        <v>-125601836.71000004</v>
      </c>
      <c r="J528" s="28">
        <f t="shared" si="72"/>
        <v>-125577682.70000002</v>
      </c>
      <c r="K528" s="28">
        <f t="shared" si="72"/>
        <v>-124101921.19999999</v>
      </c>
      <c r="L528" s="28">
        <f t="shared" si="72"/>
        <v>-124273394.66999999</v>
      </c>
      <c r="M528" s="28">
        <f t="shared" si="72"/>
        <v>-123582936.21000002</v>
      </c>
      <c r="N528" s="28">
        <f t="shared" si="72"/>
        <v>-124624632.51000004</v>
      </c>
      <c r="O528" s="28">
        <f t="shared" si="72"/>
        <v>-124120741.74000004</v>
      </c>
      <c r="P528" s="28">
        <f t="shared" si="72"/>
        <v>-123207202.62000003</v>
      </c>
      <c r="Q528" s="28">
        <f t="shared" si="72"/>
        <v>-120889584.75000006</v>
      </c>
      <c r="R528" s="28">
        <f t="shared" si="72"/>
        <v>-118715360.98000005</v>
      </c>
      <c r="S528" s="25">
        <f t="shared" ref="S528:S591" si="73">+J528</f>
        <v>-125577682.70000002</v>
      </c>
      <c r="T528" s="5"/>
      <c r="U528" s="6"/>
      <c r="V528" s="6"/>
      <c r="W528" s="6"/>
      <c r="X528" s="26"/>
    </row>
    <row r="529" spans="1:24">
      <c r="A529" s="2">
        <f t="shared" ref="A529:A592" si="74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25"/>
      <c r="T529" s="5"/>
      <c r="U529" s="6"/>
      <c r="V529" s="6"/>
      <c r="W529" s="6"/>
      <c r="X529" s="26"/>
    </row>
    <row r="530" spans="1:24">
      <c r="A530" s="2">
        <f t="shared" si="74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73"/>
        <v>-271845.67</v>
      </c>
      <c r="T530" s="5"/>
      <c r="U530" s="6"/>
      <c r="V530" s="6"/>
      <c r="W530" s="6"/>
      <c r="X530" s="26">
        <f>+S530</f>
        <v>-271845.67</v>
      </c>
    </row>
    <row r="531" spans="1:24">
      <c r="A531" s="2">
        <f t="shared" si="74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73"/>
        <v>10598960.15</v>
      </c>
      <c r="T531" s="5"/>
      <c r="U531" s="6"/>
      <c r="V531" s="6"/>
      <c r="W531" s="6"/>
      <c r="X531" s="26">
        <f t="shared" ref="X531:X540" si="75">+S531</f>
        <v>10598960.15</v>
      </c>
    </row>
    <row r="532" spans="1:24">
      <c r="A532" s="2">
        <f t="shared" si="74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73"/>
        <v>40718322.310000002</v>
      </c>
      <c r="T532" s="5"/>
      <c r="U532" s="6"/>
      <c r="V532" s="6"/>
      <c r="W532" s="6"/>
      <c r="X532" s="26">
        <f t="shared" si="75"/>
        <v>40718322.310000002</v>
      </c>
    </row>
    <row r="533" spans="1:24">
      <c r="A533" s="2">
        <f t="shared" si="74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73"/>
        <v>-99483213.659999996</v>
      </c>
      <c r="T533" s="5"/>
      <c r="U533" s="6"/>
      <c r="V533" s="6"/>
      <c r="W533" s="6"/>
      <c r="X533" s="26">
        <f t="shared" si="75"/>
        <v>-99483213.659999996</v>
      </c>
    </row>
    <row r="534" spans="1:24">
      <c r="A534" s="2">
        <f t="shared" si="74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73"/>
        <v>-93051.35</v>
      </c>
      <c r="T534" s="5"/>
      <c r="U534" s="6"/>
      <c r="V534" s="6"/>
      <c r="W534" s="6"/>
      <c r="X534" s="26">
        <f t="shared" si="75"/>
        <v>-93051.35</v>
      </c>
    </row>
    <row r="535" spans="1:24">
      <c r="A535" s="2">
        <f t="shared" si="74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73"/>
        <v>0</v>
      </c>
      <c r="T535" s="5"/>
      <c r="U535" s="6"/>
      <c r="V535" s="6"/>
      <c r="W535" s="6"/>
      <c r="X535" s="26">
        <f t="shared" si="75"/>
        <v>0</v>
      </c>
    </row>
    <row r="536" spans="1:24">
      <c r="A536" s="2">
        <f t="shared" si="74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73"/>
        <v>927684.27</v>
      </c>
      <c r="T536" s="5"/>
      <c r="U536" s="6"/>
      <c r="V536" s="6"/>
      <c r="W536" s="6"/>
      <c r="X536" s="26">
        <f t="shared" si="75"/>
        <v>927684.27</v>
      </c>
    </row>
    <row r="537" spans="1:24">
      <c r="A537" s="2">
        <f t="shared" si="74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73"/>
        <v>-832371.81</v>
      </c>
      <c r="T537" s="5"/>
      <c r="U537" s="6"/>
      <c r="V537" s="6"/>
      <c r="W537" s="6"/>
      <c r="X537" s="26">
        <f t="shared" si="75"/>
        <v>-832371.81</v>
      </c>
    </row>
    <row r="538" spans="1:24">
      <c r="A538" s="2">
        <f t="shared" si="74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73"/>
        <v>-4263021.22</v>
      </c>
      <c r="T538" s="5"/>
      <c r="U538" s="6"/>
      <c r="V538" s="6"/>
      <c r="W538" s="6"/>
      <c r="X538" s="26">
        <f t="shared" si="75"/>
        <v>-4263021.22</v>
      </c>
    </row>
    <row r="539" spans="1:24">
      <c r="A539" s="2">
        <f t="shared" si="74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73"/>
        <v>513627.95</v>
      </c>
      <c r="T539" s="5"/>
      <c r="U539" s="6"/>
      <c r="V539" s="6"/>
      <c r="W539" s="6"/>
      <c r="X539" s="26">
        <f t="shared" si="75"/>
        <v>513627.95</v>
      </c>
    </row>
    <row r="540" spans="1:24">
      <c r="A540" s="2">
        <f t="shared" si="74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73"/>
        <v>0</v>
      </c>
      <c r="T540" s="5"/>
      <c r="U540" s="6"/>
      <c r="V540" s="6"/>
      <c r="W540" s="6"/>
      <c r="X540" s="26">
        <f t="shared" si="75"/>
        <v>0</v>
      </c>
    </row>
    <row r="541" spans="1:24">
      <c r="A541" s="2">
        <f t="shared" si="74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73"/>
        <v>2090321.11</v>
      </c>
      <c r="T541" s="5"/>
      <c r="U541" s="6"/>
      <c r="V541" s="4"/>
      <c r="W541" s="4"/>
      <c r="X541" s="83">
        <f>+S541</f>
        <v>2090321.11</v>
      </c>
    </row>
    <row r="542" spans="1:24">
      <c r="A542" s="2">
        <f t="shared" si="74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73"/>
        <v>7977784.54</v>
      </c>
      <c r="T542" s="5"/>
      <c r="U542" s="6"/>
      <c r="V542" s="4"/>
      <c r="W542" s="4"/>
      <c r="X542" s="83">
        <f>+S542</f>
        <v>7977784.54</v>
      </c>
    </row>
    <row r="543" spans="1:24">
      <c r="A543" s="2">
        <f t="shared" si="74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73"/>
        <v>-159114.37</v>
      </c>
      <c r="T543" s="5"/>
      <c r="U543" s="6"/>
      <c r="W543" s="6"/>
      <c r="X543" s="4">
        <f>+S543</f>
        <v>-159114.37</v>
      </c>
    </row>
    <row r="544" spans="1:24">
      <c r="A544" s="2">
        <f t="shared" si="74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73"/>
        <v>-481335.67</v>
      </c>
      <c r="T544" s="5"/>
      <c r="U544" s="6"/>
      <c r="V544" s="4">
        <f t="shared" ref="V544:V550" si="76">+S544</f>
        <v>-481335.67</v>
      </c>
      <c r="W544" s="6"/>
      <c r="X544" s="26"/>
    </row>
    <row r="545" spans="1:24">
      <c r="A545" s="2">
        <f t="shared" si="74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73"/>
        <v>-30175970.079999998</v>
      </c>
      <c r="T545" s="5"/>
      <c r="U545" s="6"/>
      <c r="V545" s="4">
        <f t="shared" si="76"/>
        <v>-30175970.079999998</v>
      </c>
      <c r="W545" s="6"/>
      <c r="X545" s="26"/>
    </row>
    <row r="546" spans="1:24">
      <c r="A546" s="2">
        <f t="shared" si="74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73"/>
        <v>182957.38</v>
      </c>
      <c r="T546" s="5"/>
      <c r="U546" s="6"/>
      <c r="V546" s="4">
        <f t="shared" si="76"/>
        <v>182957.38</v>
      </c>
      <c r="W546" s="6"/>
      <c r="X546" s="26"/>
    </row>
    <row r="547" spans="1:24">
      <c r="A547" s="2">
        <f t="shared" si="74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73"/>
        <v>-114195.55</v>
      </c>
      <c r="T547" s="5"/>
      <c r="U547" s="6"/>
      <c r="V547" s="4">
        <f t="shared" si="76"/>
        <v>-114195.55</v>
      </c>
      <c r="W547" s="6"/>
      <c r="X547" s="26"/>
    </row>
    <row r="548" spans="1:24">
      <c r="A548" s="2">
        <f t="shared" si="74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73"/>
        <v>-13926.65</v>
      </c>
      <c r="T548" s="2"/>
      <c r="U548" s="4"/>
      <c r="V548" s="4">
        <f t="shared" si="76"/>
        <v>-13926.65</v>
      </c>
      <c r="W548" s="4"/>
      <c r="X548" s="83"/>
    </row>
    <row r="549" spans="1:24">
      <c r="A549" s="2">
        <f t="shared" si="74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73"/>
        <v>-42129.37</v>
      </c>
      <c r="T549" s="5"/>
      <c r="U549" s="6"/>
      <c r="V549" s="6">
        <f t="shared" si="76"/>
        <v>-42129.37</v>
      </c>
      <c r="W549" s="6"/>
      <c r="X549" s="26"/>
    </row>
    <row r="550" spans="1:24">
      <c r="A550" s="2">
        <f t="shared" si="74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73"/>
        <v>-2126988.5299999998</v>
      </c>
      <c r="T550" s="2"/>
      <c r="U550" s="4"/>
      <c r="V550" s="4">
        <f t="shared" si="76"/>
        <v>-2126988.5299999998</v>
      </c>
      <c r="W550" s="4"/>
      <c r="X550" s="83"/>
    </row>
    <row r="551" spans="1:24">
      <c r="A551" s="2">
        <f t="shared" si="74"/>
        <v>537</v>
      </c>
      <c r="B551" s="2"/>
      <c r="C551" s="2"/>
      <c r="D551" s="2"/>
      <c r="E551" s="50" t="s">
        <v>832</v>
      </c>
      <c r="F551" s="28">
        <f t="shared" ref="F551:R551" si="77">SUM(F530:F550)</f>
        <v>-77743427.170000002</v>
      </c>
      <c r="G551" s="28">
        <f t="shared" si="77"/>
        <v>-76899908.830000013</v>
      </c>
      <c r="H551" s="28">
        <f t="shared" si="77"/>
        <v>-76144183.440000027</v>
      </c>
      <c r="I551" s="28">
        <f t="shared" si="77"/>
        <v>-75293352.540000007</v>
      </c>
      <c r="J551" s="28">
        <f t="shared" si="77"/>
        <v>-75047506.219999999</v>
      </c>
      <c r="K551" s="28">
        <f t="shared" si="77"/>
        <v>-74981356.059999973</v>
      </c>
      <c r="L551" s="28">
        <f t="shared" si="77"/>
        <v>-75388285.160000011</v>
      </c>
      <c r="M551" s="28">
        <f t="shared" si="77"/>
        <v>-76143992.800000012</v>
      </c>
      <c r="N551" s="28">
        <f t="shared" si="77"/>
        <v>-76743007.349999994</v>
      </c>
      <c r="O551" s="28">
        <f t="shared" si="77"/>
        <v>-77500547.170000002</v>
      </c>
      <c r="P551" s="28">
        <f t="shared" si="77"/>
        <v>-77481054.910000041</v>
      </c>
      <c r="Q551" s="28">
        <f t="shared" si="77"/>
        <v>-79752141.87000002</v>
      </c>
      <c r="R551" s="28">
        <f t="shared" si="77"/>
        <v>-88739868.560000017</v>
      </c>
      <c r="S551" s="25">
        <f t="shared" si="73"/>
        <v>-75047506.219999999</v>
      </c>
      <c r="T551" s="5"/>
      <c r="U551" s="6"/>
      <c r="V551" s="6"/>
      <c r="W551" s="6"/>
      <c r="X551" s="26"/>
    </row>
    <row r="552" spans="1:24">
      <c r="A552" s="2">
        <f t="shared" si="74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25"/>
      <c r="T552" s="5"/>
      <c r="U552" s="6"/>
      <c r="V552" s="6"/>
      <c r="W552" s="6"/>
      <c r="X552" s="26"/>
    </row>
    <row r="553" spans="1:24">
      <c r="A553" s="2">
        <f t="shared" si="74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73"/>
        <v>-20263105.09</v>
      </c>
      <c r="T553" s="5"/>
      <c r="U553" s="6"/>
      <c r="V553" s="6"/>
      <c r="W553" s="6">
        <f t="shared" ref="W553:W618" si="78">+S553</f>
        <v>-20263105.09</v>
      </c>
      <c r="X553" s="26"/>
    </row>
    <row r="554" spans="1:24">
      <c r="A554" s="2">
        <f t="shared" si="74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73"/>
        <v>594333.87</v>
      </c>
      <c r="T554" s="5"/>
      <c r="U554" s="6"/>
      <c r="V554" s="6"/>
      <c r="W554" s="6">
        <f t="shared" si="78"/>
        <v>594333.87</v>
      </c>
      <c r="X554" s="26"/>
    </row>
    <row r="555" spans="1:24">
      <c r="A555" s="2">
        <f t="shared" si="74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73"/>
        <v>-1292645.02</v>
      </c>
      <c r="T555" s="5"/>
      <c r="U555" s="6"/>
      <c r="V555" s="6"/>
      <c r="W555" s="6">
        <f t="shared" si="78"/>
        <v>-1292645.02</v>
      </c>
      <c r="X555" s="26"/>
    </row>
    <row r="556" spans="1:24">
      <c r="A556" s="2">
        <f t="shared" si="74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73"/>
        <v>0</v>
      </c>
      <c r="T556" s="5"/>
      <c r="U556" s="6"/>
      <c r="V556" s="6"/>
      <c r="W556" s="6">
        <f t="shared" si="78"/>
        <v>0</v>
      </c>
      <c r="X556" s="26"/>
    </row>
    <row r="557" spans="1:24">
      <c r="A557" s="2">
        <f t="shared" si="74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73"/>
        <v>-11230416.050000001</v>
      </c>
      <c r="T557" s="5"/>
      <c r="U557" s="6"/>
      <c r="V557" s="6"/>
      <c r="W557" s="6">
        <f t="shared" si="78"/>
        <v>-11230416.050000001</v>
      </c>
      <c r="X557" s="26"/>
    </row>
    <row r="558" spans="1:24">
      <c r="A558" s="2">
        <f t="shared" si="74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73"/>
        <v>389620.87</v>
      </c>
      <c r="T558" s="5"/>
      <c r="U558" s="6"/>
      <c r="V558" s="6"/>
      <c r="W558" s="6">
        <f t="shared" si="78"/>
        <v>389620.87</v>
      </c>
      <c r="X558" s="26"/>
    </row>
    <row r="559" spans="1:24">
      <c r="A559" s="2">
        <f t="shared" si="74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73"/>
        <v>0</v>
      </c>
      <c r="T559" s="5"/>
      <c r="U559" s="6"/>
      <c r="V559" s="6"/>
      <c r="W559" s="6">
        <f t="shared" si="78"/>
        <v>0</v>
      </c>
      <c r="X559" s="26"/>
    </row>
    <row r="560" spans="1:24">
      <c r="A560" s="2">
        <f t="shared" si="74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73"/>
        <v>-664086.97</v>
      </c>
      <c r="T560" s="5"/>
      <c r="U560" s="6"/>
      <c r="V560" s="6"/>
      <c r="W560" s="6">
        <f t="shared" si="78"/>
        <v>-664086.97</v>
      </c>
      <c r="X560" s="26"/>
    </row>
    <row r="561" spans="1:24">
      <c r="A561" s="2">
        <f t="shared" si="74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73"/>
        <v>-63604711.270000003</v>
      </c>
      <c r="T561" s="5"/>
      <c r="U561" s="6"/>
      <c r="V561" s="6"/>
      <c r="W561" s="6">
        <f t="shared" si="78"/>
        <v>-63604711.270000003</v>
      </c>
      <c r="X561" s="26"/>
    </row>
    <row r="562" spans="1:24">
      <c r="A562" s="2">
        <f t="shared" si="74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73"/>
        <v>719289.44</v>
      </c>
      <c r="T562" s="5"/>
      <c r="U562" s="6"/>
      <c r="V562" s="6"/>
      <c r="W562" s="6">
        <f t="shared" si="78"/>
        <v>719289.44</v>
      </c>
      <c r="X562" s="26"/>
    </row>
    <row r="563" spans="1:24">
      <c r="A563" s="2">
        <f t="shared" si="74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73"/>
        <v>-955430.94</v>
      </c>
      <c r="T563" s="5"/>
      <c r="U563" s="6"/>
      <c r="V563" s="6"/>
      <c r="W563" s="6">
        <f t="shared" si="78"/>
        <v>-955430.94</v>
      </c>
      <c r="X563" s="26"/>
    </row>
    <row r="564" spans="1:24">
      <c r="A564" s="2">
        <f t="shared" si="74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73"/>
        <v>-4626184.05</v>
      </c>
      <c r="T564" s="5"/>
      <c r="U564" s="6"/>
      <c r="V564" s="6"/>
      <c r="W564" s="6">
        <f t="shared" si="78"/>
        <v>-4626184.05</v>
      </c>
      <c r="X564" s="26"/>
    </row>
    <row r="565" spans="1:24">
      <c r="A565" s="2">
        <f t="shared" si="74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73"/>
        <v>86927.9</v>
      </c>
      <c r="T565" s="5"/>
      <c r="U565" s="6"/>
      <c r="V565" s="6"/>
      <c r="W565" s="6">
        <f t="shared" si="78"/>
        <v>86927.9</v>
      </c>
      <c r="X565" s="26"/>
    </row>
    <row r="566" spans="1:24">
      <c r="A566" s="2">
        <f t="shared" si="74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73"/>
        <v>-90833.2</v>
      </c>
      <c r="T566" s="5"/>
      <c r="U566" s="6"/>
      <c r="V566" s="6"/>
      <c r="W566" s="6">
        <f t="shared" si="78"/>
        <v>-90833.2</v>
      </c>
      <c r="X566" s="26"/>
    </row>
    <row r="567" spans="1:24">
      <c r="A567" s="2">
        <f t="shared" si="74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73"/>
        <v>-2201.4899999999998</v>
      </c>
      <c r="T567" s="5"/>
      <c r="U567" s="6"/>
      <c r="V567" s="6"/>
      <c r="W567" s="6">
        <f t="shared" si="78"/>
        <v>-2201.4899999999998</v>
      </c>
      <c r="X567" s="26"/>
    </row>
    <row r="568" spans="1:24">
      <c r="A568" s="2">
        <f t="shared" si="74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73"/>
        <v>-43089710.409999996</v>
      </c>
      <c r="T568" s="5"/>
      <c r="U568" s="6"/>
      <c r="V568" s="6"/>
      <c r="W568" s="6">
        <f t="shared" si="78"/>
        <v>-43089710.409999996</v>
      </c>
      <c r="X568" s="26"/>
    </row>
    <row r="569" spans="1:24">
      <c r="A569" s="2">
        <f t="shared" si="74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73"/>
        <v>772917.89</v>
      </c>
      <c r="T569" s="5"/>
      <c r="U569" s="6"/>
      <c r="V569" s="6"/>
      <c r="W569" s="6">
        <f t="shared" si="78"/>
        <v>772917.89</v>
      </c>
      <c r="X569" s="26"/>
    </row>
    <row r="570" spans="1:24">
      <c r="A570" s="2">
        <f t="shared" si="74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73"/>
        <v>-719645.75</v>
      </c>
      <c r="T570" s="5"/>
      <c r="U570" s="6"/>
      <c r="V570" s="6"/>
      <c r="W570" s="6">
        <f t="shared" si="78"/>
        <v>-719645.75</v>
      </c>
      <c r="X570" s="26"/>
    </row>
    <row r="571" spans="1:24">
      <c r="A571" s="2">
        <f t="shared" si="74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73"/>
        <v>-16989.91</v>
      </c>
      <c r="T571" s="5"/>
      <c r="U571" s="6"/>
      <c r="V571" s="6"/>
      <c r="W571" s="6">
        <f t="shared" si="78"/>
        <v>-16989.91</v>
      </c>
      <c r="X571" s="26"/>
    </row>
    <row r="572" spans="1:24">
      <c r="A572" s="2">
        <f t="shared" si="74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73"/>
        <v>-1375.83</v>
      </c>
      <c r="T572" s="5"/>
      <c r="U572" s="6"/>
      <c r="V572" s="6"/>
      <c r="W572" s="6">
        <f t="shared" si="78"/>
        <v>-1375.83</v>
      </c>
      <c r="X572" s="26"/>
    </row>
    <row r="573" spans="1:24">
      <c r="A573" s="2">
        <f t="shared" si="74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73"/>
        <v>-1488.16</v>
      </c>
      <c r="T573" s="5"/>
      <c r="U573" s="6"/>
      <c r="V573" s="6"/>
      <c r="W573" s="6">
        <f t="shared" si="78"/>
        <v>-1488.16</v>
      </c>
      <c r="X573" s="26"/>
    </row>
    <row r="574" spans="1:24">
      <c r="A574" s="2">
        <f t="shared" si="74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73"/>
        <v>-23.68</v>
      </c>
      <c r="T574" s="5"/>
      <c r="U574" s="6"/>
      <c r="V574" s="6"/>
      <c r="W574" s="6">
        <f t="shared" si="78"/>
        <v>-23.68</v>
      </c>
      <c r="X574" s="26"/>
    </row>
    <row r="575" spans="1:24">
      <c r="A575" s="2">
        <f t="shared" si="74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73"/>
        <v>0</v>
      </c>
      <c r="T575" s="5"/>
      <c r="U575" s="6"/>
      <c r="V575" s="6"/>
      <c r="W575" s="6">
        <f t="shared" si="78"/>
        <v>0</v>
      </c>
      <c r="X575" s="26"/>
    </row>
    <row r="576" spans="1:24">
      <c r="A576" s="2">
        <f t="shared" si="74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73"/>
        <v>-549955.4</v>
      </c>
      <c r="T576" s="5"/>
      <c r="U576" s="6"/>
      <c r="V576" s="6"/>
      <c r="W576" s="6">
        <f t="shared" si="78"/>
        <v>-549955.4</v>
      </c>
      <c r="X576" s="26"/>
    </row>
    <row r="577" spans="1:24">
      <c r="A577" s="2">
        <f t="shared" si="74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73"/>
        <v>-20061.89</v>
      </c>
      <c r="T577" s="5"/>
      <c r="U577" s="6"/>
      <c r="V577" s="6"/>
      <c r="W577" s="6">
        <f t="shared" si="78"/>
        <v>-20061.89</v>
      </c>
      <c r="X577" s="26"/>
    </row>
    <row r="578" spans="1:24">
      <c r="A578" s="2">
        <f t="shared" si="74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73"/>
        <v>-13504.85</v>
      </c>
      <c r="T578" s="5"/>
      <c r="U578" s="6"/>
      <c r="V578" s="6"/>
      <c r="W578" s="6">
        <f t="shared" si="78"/>
        <v>-13504.85</v>
      </c>
      <c r="X578" s="26"/>
    </row>
    <row r="579" spans="1:24">
      <c r="A579" s="2">
        <f t="shared" si="74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73"/>
        <v>2952922.32</v>
      </c>
      <c r="T579" s="5"/>
      <c r="U579" s="6"/>
      <c r="V579" s="6"/>
      <c r="W579" s="6">
        <f t="shared" si="78"/>
        <v>2952922.32</v>
      </c>
      <c r="X579" s="26"/>
    </row>
    <row r="580" spans="1:24">
      <c r="A580" s="2">
        <f t="shared" si="74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73"/>
        <v>1654628.06</v>
      </c>
      <c r="T580" s="5"/>
      <c r="U580" s="6"/>
      <c r="V580" s="6"/>
      <c r="W580" s="6">
        <f t="shared" si="78"/>
        <v>1654628.06</v>
      </c>
      <c r="X580" s="26"/>
    </row>
    <row r="581" spans="1:24">
      <c r="A581" s="2">
        <f t="shared" si="74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73"/>
        <v>100311.96</v>
      </c>
      <c r="T581" s="5"/>
      <c r="U581" s="6"/>
      <c r="V581" s="6"/>
      <c r="W581" s="6">
        <f t="shared" si="78"/>
        <v>100311.96</v>
      </c>
      <c r="X581" s="26"/>
    </row>
    <row r="582" spans="1:24">
      <c r="A582" s="2">
        <f t="shared" si="74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73"/>
        <v>8173514.5999999996</v>
      </c>
      <c r="T582" s="5"/>
      <c r="U582" s="6"/>
      <c r="V582" s="6"/>
      <c r="W582" s="6">
        <f t="shared" si="78"/>
        <v>8173514.5999999996</v>
      </c>
      <c r="X582" s="26"/>
    </row>
    <row r="583" spans="1:24">
      <c r="A583" s="2">
        <f t="shared" si="74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73"/>
        <v>5280684.9400000004</v>
      </c>
      <c r="T583" s="5"/>
      <c r="U583" s="6"/>
      <c r="V583" s="6"/>
      <c r="W583" s="6">
        <f t="shared" si="78"/>
        <v>5280684.9400000004</v>
      </c>
      <c r="X583" s="26"/>
    </row>
    <row r="584" spans="1:24">
      <c r="A584" s="2">
        <f t="shared" si="74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73"/>
        <v>299.51</v>
      </c>
      <c r="T584" s="5"/>
      <c r="U584" s="6"/>
      <c r="V584" s="6"/>
      <c r="W584" s="6">
        <f t="shared" si="78"/>
        <v>299.51</v>
      </c>
      <c r="X584" s="26"/>
    </row>
    <row r="585" spans="1:24">
      <c r="A585" s="2">
        <f t="shared" si="74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73"/>
        <v>32330.560000000001</v>
      </c>
      <c r="T585" s="5"/>
      <c r="U585" s="6"/>
      <c r="V585" s="6"/>
      <c r="W585" s="6">
        <f t="shared" si="78"/>
        <v>32330.560000000001</v>
      </c>
      <c r="X585" s="26"/>
    </row>
    <row r="586" spans="1:24">
      <c r="A586" s="2">
        <f t="shared" si="74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73"/>
        <v>-67766.509999999995</v>
      </c>
      <c r="T586" s="5"/>
      <c r="U586" s="6"/>
      <c r="V586" s="6"/>
      <c r="W586" s="6">
        <f t="shared" si="78"/>
        <v>-67766.509999999995</v>
      </c>
      <c r="X586" s="26"/>
    </row>
    <row r="587" spans="1:24">
      <c r="A587" s="2">
        <f t="shared" si="74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73"/>
        <v>0</v>
      </c>
      <c r="T587" s="5"/>
      <c r="U587" s="6"/>
      <c r="V587" s="6"/>
      <c r="W587" s="6">
        <f t="shared" si="78"/>
        <v>0</v>
      </c>
      <c r="X587" s="26"/>
    </row>
    <row r="588" spans="1:24">
      <c r="A588" s="2">
        <f t="shared" si="74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73"/>
        <v>-3532.72</v>
      </c>
      <c r="T588" s="5"/>
      <c r="U588" s="6"/>
      <c r="V588" s="6"/>
      <c r="W588" s="6">
        <f t="shared" si="78"/>
        <v>-3532.72</v>
      </c>
      <c r="X588" s="26"/>
    </row>
    <row r="589" spans="1:24">
      <c r="A589" s="2">
        <f t="shared" si="74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73"/>
        <v>-329.89</v>
      </c>
      <c r="T589" s="5"/>
      <c r="U589" s="6"/>
      <c r="V589" s="6"/>
      <c r="W589" s="6">
        <f t="shared" si="78"/>
        <v>-329.89</v>
      </c>
      <c r="X589" s="26"/>
    </row>
    <row r="590" spans="1:24">
      <c r="A590" s="2">
        <f t="shared" si="74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73"/>
        <v>-285530.39</v>
      </c>
      <c r="T590" s="5"/>
      <c r="U590" s="6"/>
      <c r="V590" s="6"/>
      <c r="W590" s="6">
        <f t="shared" si="78"/>
        <v>-285530.39</v>
      </c>
      <c r="X590" s="26"/>
    </row>
    <row r="591" spans="1:24">
      <c r="A591" s="2">
        <f t="shared" si="74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73"/>
        <v>-38248.97</v>
      </c>
      <c r="T591" s="5"/>
      <c r="U591" s="6"/>
      <c r="V591" s="6"/>
      <c r="W591" s="6">
        <f t="shared" si="78"/>
        <v>-38248.97</v>
      </c>
      <c r="X591" s="26"/>
    </row>
    <row r="592" spans="1:24">
      <c r="A592" s="2">
        <f t="shared" si="74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ref="S592:S634" si="79">+J592</f>
        <v>0</v>
      </c>
      <c r="T592" s="5"/>
      <c r="U592" s="6"/>
      <c r="V592" s="6"/>
      <c r="W592" s="6">
        <f t="shared" si="78"/>
        <v>0</v>
      </c>
      <c r="X592" s="26"/>
    </row>
    <row r="593" spans="1:24">
      <c r="A593" s="2">
        <f t="shared" ref="A593:A642" si="80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79"/>
        <v>-925529.04</v>
      </c>
      <c r="T593" s="5"/>
      <c r="U593" s="6"/>
      <c r="V593" s="6"/>
      <c r="W593" s="6">
        <f t="shared" si="78"/>
        <v>-925529.04</v>
      </c>
      <c r="X593" s="26"/>
    </row>
    <row r="594" spans="1:24">
      <c r="A594" s="2">
        <f t="shared" si="80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79"/>
        <v>-461660.46</v>
      </c>
      <c r="T594" s="5"/>
      <c r="U594" s="6"/>
      <c r="V594" s="6"/>
      <c r="W594" s="6">
        <f t="shared" si="78"/>
        <v>-461660.46</v>
      </c>
      <c r="X594" s="26"/>
    </row>
    <row r="595" spans="1:24">
      <c r="A595" s="2">
        <f t="shared" si="80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79"/>
        <v>-5462306</v>
      </c>
      <c r="T595" s="5"/>
      <c r="U595" s="6"/>
      <c r="V595" s="6"/>
      <c r="W595" s="6">
        <f t="shared" si="78"/>
        <v>-5462306</v>
      </c>
      <c r="X595" s="26"/>
    </row>
    <row r="596" spans="1:24">
      <c r="A596" s="2">
        <f t="shared" si="80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79"/>
        <v>0</v>
      </c>
      <c r="T596" s="5"/>
      <c r="U596" s="6"/>
      <c r="V596" s="6"/>
      <c r="W596" s="6">
        <f t="shared" si="78"/>
        <v>0</v>
      </c>
      <c r="X596" s="26"/>
    </row>
    <row r="597" spans="1:24">
      <c r="A597" s="2">
        <f t="shared" si="80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79"/>
        <v>-2569800.59</v>
      </c>
      <c r="T597" s="5"/>
      <c r="U597" s="6"/>
      <c r="V597" s="6"/>
      <c r="W597" s="6">
        <f t="shared" si="78"/>
        <v>-2569800.59</v>
      </c>
      <c r="X597" s="26"/>
    </row>
    <row r="598" spans="1:24">
      <c r="A598" s="2">
        <f t="shared" si="80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79"/>
        <v>8461.83</v>
      </c>
      <c r="T598" s="5"/>
      <c r="U598" s="6"/>
      <c r="V598" s="6"/>
      <c r="W598" s="6">
        <f t="shared" si="78"/>
        <v>8461.83</v>
      </c>
      <c r="X598" s="26"/>
    </row>
    <row r="599" spans="1:24">
      <c r="A599" s="2">
        <f t="shared" si="80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79"/>
        <v>11427.32</v>
      </c>
      <c r="T599" s="5"/>
      <c r="U599" s="6"/>
      <c r="V599" s="6"/>
      <c r="W599" s="6">
        <f t="shared" si="78"/>
        <v>11427.32</v>
      </c>
      <c r="X599" s="26"/>
    </row>
    <row r="600" spans="1:24">
      <c r="A600" s="2">
        <f t="shared" si="80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79"/>
        <v>126109.18</v>
      </c>
      <c r="T600" s="5"/>
      <c r="U600" s="6"/>
      <c r="V600" s="6"/>
      <c r="W600" s="6">
        <f t="shared" si="78"/>
        <v>126109.18</v>
      </c>
      <c r="X600" s="26"/>
    </row>
    <row r="601" spans="1:24">
      <c r="A601" s="2">
        <f t="shared" si="80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79"/>
        <v>133949.06</v>
      </c>
      <c r="T601" s="5"/>
      <c r="U601" s="6"/>
      <c r="V601" s="6"/>
      <c r="W601" s="6">
        <f t="shared" si="78"/>
        <v>133949.06</v>
      </c>
      <c r="X601" s="26"/>
    </row>
    <row r="602" spans="1:24">
      <c r="A602" s="2">
        <f t="shared" si="80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79"/>
        <v>0</v>
      </c>
      <c r="T602" s="5"/>
      <c r="U602" s="6"/>
      <c r="V602" s="6"/>
      <c r="W602" s="6">
        <f t="shared" si="78"/>
        <v>0</v>
      </c>
      <c r="X602" s="26"/>
    </row>
    <row r="603" spans="1:24">
      <c r="A603" s="2">
        <f t="shared" si="80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79"/>
        <v>-3000</v>
      </c>
      <c r="T603" s="5"/>
      <c r="U603" s="6"/>
      <c r="V603" s="6"/>
      <c r="W603" s="6">
        <f t="shared" si="78"/>
        <v>-3000</v>
      </c>
      <c r="X603" s="26"/>
    </row>
    <row r="604" spans="1:24">
      <c r="A604" s="2">
        <f t="shared" si="80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79"/>
        <v>0</v>
      </c>
      <c r="T604" s="5"/>
      <c r="U604" s="6"/>
      <c r="V604" s="6"/>
      <c r="W604" s="6">
        <f t="shared" si="78"/>
        <v>0</v>
      </c>
      <c r="X604" s="26"/>
    </row>
    <row r="605" spans="1:24">
      <c r="A605" s="2">
        <f t="shared" si="80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79"/>
        <v>-38104</v>
      </c>
      <c r="T605" s="5"/>
      <c r="U605" s="6"/>
      <c r="V605" s="6"/>
      <c r="W605" s="6">
        <f t="shared" si="78"/>
        <v>-38104</v>
      </c>
      <c r="X605" s="26"/>
    </row>
    <row r="606" spans="1:24">
      <c r="A606" s="2">
        <f t="shared" si="80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79"/>
        <v>-16411.45</v>
      </c>
      <c r="T606" s="5"/>
      <c r="U606" s="6"/>
      <c r="V606" s="6"/>
      <c r="W606" s="6">
        <f t="shared" si="78"/>
        <v>-16411.45</v>
      </c>
      <c r="X606" s="26"/>
    </row>
    <row r="607" spans="1:24">
      <c r="A607" s="2">
        <f t="shared" si="80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79"/>
        <v>0</v>
      </c>
      <c r="T607" s="5"/>
      <c r="U607" s="6"/>
      <c r="V607" s="6"/>
      <c r="W607" s="6">
        <f t="shared" si="78"/>
        <v>0</v>
      </c>
      <c r="X607" s="26"/>
    </row>
    <row r="608" spans="1:24">
      <c r="A608" s="2">
        <f t="shared" si="80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79"/>
        <v>0</v>
      </c>
      <c r="T608" s="5"/>
      <c r="U608" s="6"/>
      <c r="V608" s="6"/>
      <c r="W608" s="6">
        <f t="shared" si="78"/>
        <v>0</v>
      </c>
      <c r="X608" s="26"/>
    </row>
    <row r="609" spans="1:24">
      <c r="A609" s="2">
        <f t="shared" si="80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79"/>
        <v>-117</v>
      </c>
      <c r="T609" s="5"/>
      <c r="U609" s="6"/>
      <c r="V609" s="6"/>
      <c r="W609" s="6">
        <f t="shared" si="78"/>
        <v>-117</v>
      </c>
      <c r="X609" s="26"/>
    </row>
    <row r="610" spans="1:24">
      <c r="A610" s="2">
        <f t="shared" si="80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79"/>
        <v>-11660.67</v>
      </c>
      <c r="T610" s="5"/>
      <c r="U610" s="6"/>
      <c r="V610" s="6"/>
      <c r="W610" s="6">
        <f t="shared" si="78"/>
        <v>-11660.67</v>
      </c>
      <c r="X610" s="26"/>
    </row>
    <row r="611" spans="1:24">
      <c r="A611" s="2">
        <f t="shared" si="80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79"/>
        <v>-2015.63</v>
      </c>
      <c r="T611" s="5"/>
      <c r="U611" s="6"/>
      <c r="V611" s="6"/>
      <c r="W611" s="6">
        <f t="shared" si="78"/>
        <v>-2015.63</v>
      </c>
      <c r="X611" s="26"/>
    </row>
    <row r="612" spans="1:24">
      <c r="A612" s="2">
        <f t="shared" si="80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79"/>
        <v>332.47</v>
      </c>
      <c r="T612" s="5"/>
      <c r="U612" s="6"/>
      <c r="V612" s="6"/>
      <c r="W612" s="6">
        <f t="shared" si="78"/>
        <v>332.47</v>
      </c>
      <c r="X612" s="26"/>
    </row>
    <row r="613" spans="1:24">
      <c r="A613" s="2">
        <f t="shared" si="80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79"/>
        <v>-649.15</v>
      </c>
      <c r="T613" s="5"/>
      <c r="U613" s="6"/>
      <c r="V613" s="6"/>
      <c r="W613" s="6">
        <f t="shared" si="78"/>
        <v>-649.15</v>
      </c>
      <c r="X613" s="26"/>
    </row>
    <row r="614" spans="1:24">
      <c r="A614" s="2">
        <f t="shared" si="80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79"/>
        <v>207.93</v>
      </c>
      <c r="T614" s="5"/>
      <c r="U614" s="6"/>
      <c r="V614" s="6"/>
      <c r="W614" s="6">
        <f t="shared" si="78"/>
        <v>207.93</v>
      </c>
      <c r="X614" s="26"/>
    </row>
    <row r="615" spans="1:24">
      <c r="A615" s="2">
        <f t="shared" si="80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79"/>
        <v>0</v>
      </c>
      <c r="T615" s="5"/>
      <c r="U615" s="6"/>
      <c r="V615" s="6"/>
      <c r="W615" s="6">
        <f t="shared" si="78"/>
        <v>0</v>
      </c>
      <c r="X615" s="26"/>
    </row>
    <row r="616" spans="1:24">
      <c r="A616" s="2">
        <f t="shared" si="80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79"/>
        <v>0</v>
      </c>
      <c r="T616" s="5"/>
      <c r="U616" s="6"/>
      <c r="V616" s="6"/>
      <c r="W616" s="6">
        <f t="shared" si="78"/>
        <v>0</v>
      </c>
      <c r="X616" s="26"/>
    </row>
    <row r="617" spans="1:24">
      <c r="A617" s="2">
        <f t="shared" si="80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 t="shared" si="79"/>
        <v>740311.19</v>
      </c>
      <c r="T617" s="5"/>
      <c r="U617" s="6"/>
      <c r="V617" s="6"/>
      <c r="W617" s="6">
        <f t="shared" si="78"/>
        <v>740311.19</v>
      </c>
      <c r="X617" s="26"/>
    </row>
    <row r="618" spans="1:24">
      <c r="A618" s="2">
        <f t="shared" si="80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79"/>
        <v>0</v>
      </c>
      <c r="T618" s="5"/>
      <c r="U618" s="6"/>
      <c r="V618" s="6"/>
      <c r="W618" s="6">
        <f t="shared" si="78"/>
        <v>0</v>
      </c>
      <c r="X618" s="26"/>
    </row>
    <row r="619" spans="1:24">
      <c r="A619" s="2">
        <f t="shared" si="80"/>
        <v>605</v>
      </c>
      <c r="B619" s="2"/>
      <c r="C619" s="2"/>
      <c r="D619" s="2"/>
      <c r="E619" s="50" t="s">
        <v>913</v>
      </c>
      <c r="F619" s="28">
        <f t="shared" ref="F619:R619" si="81">SUM(F553:F618)</f>
        <v>-290448859.52999997</v>
      </c>
      <c r="G619" s="28">
        <f t="shared" si="81"/>
        <v>-42074780.050000034</v>
      </c>
      <c r="H619" s="28">
        <f t="shared" si="81"/>
        <v>-80353456.210000008</v>
      </c>
      <c r="I619" s="28">
        <f t="shared" si="81"/>
        <v>-112606187.80999996</v>
      </c>
      <c r="J619" s="28">
        <f t="shared" si="81"/>
        <v>-135250451.52999994</v>
      </c>
      <c r="K619" s="28">
        <f t="shared" si="81"/>
        <v>-148556889.53</v>
      </c>
      <c r="L619" s="28">
        <f t="shared" si="81"/>
        <v>-159303829.76999998</v>
      </c>
      <c r="M619" s="28">
        <f t="shared" si="81"/>
        <v>-170174304.17999995</v>
      </c>
      <c r="N619" s="28">
        <f t="shared" si="81"/>
        <v>-179340578.68999997</v>
      </c>
      <c r="O619" s="28">
        <f t="shared" si="81"/>
        <v>-192465442.19000015</v>
      </c>
      <c r="P619" s="28">
        <f t="shared" si="81"/>
        <v>-214219930.35000005</v>
      </c>
      <c r="Q619" s="28">
        <f t="shared" si="81"/>
        <v>-246305877.76999995</v>
      </c>
      <c r="R619" s="28">
        <f t="shared" si="81"/>
        <v>-286825672.86999995</v>
      </c>
      <c r="S619" s="25">
        <f t="shared" si="79"/>
        <v>-135250451.52999994</v>
      </c>
      <c r="T619" s="5"/>
      <c r="U619" s="6"/>
      <c r="V619" s="6"/>
      <c r="W619" s="6"/>
      <c r="X619" s="26"/>
    </row>
    <row r="620" spans="1:24">
      <c r="A620" s="2">
        <f t="shared" si="80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25"/>
      <c r="T620" s="5"/>
      <c r="U620" s="6"/>
      <c r="V620" s="6"/>
      <c r="W620" s="6"/>
      <c r="X620" s="26"/>
    </row>
    <row r="621" spans="1:24">
      <c r="A621" s="2">
        <f t="shared" si="80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si="79"/>
        <v>-723.12</v>
      </c>
      <c r="T621" s="5"/>
      <c r="U621" s="6"/>
      <c r="V621" s="6"/>
      <c r="W621" s="6">
        <f>+S621</f>
        <v>-723.12</v>
      </c>
      <c r="X621" s="26"/>
    </row>
    <row r="622" spans="1:24">
      <c r="A622" s="2">
        <f t="shared" si="80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79"/>
        <v>0</v>
      </c>
      <c r="T622" s="5"/>
      <c r="U622" s="6"/>
      <c r="V622" s="6"/>
      <c r="W622" s="6">
        <f>+S622</f>
        <v>0</v>
      </c>
      <c r="X622" s="26"/>
    </row>
    <row r="623" spans="1:24">
      <c r="A623" s="2">
        <f t="shared" si="80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79"/>
        <v>-5083.37</v>
      </c>
      <c r="T623" s="5"/>
      <c r="U623" s="6"/>
      <c r="V623" s="6"/>
      <c r="W623" s="6">
        <f t="shared" ref="W623:W631" si="82">+S623</f>
        <v>-5083.37</v>
      </c>
      <c r="X623" s="26"/>
    </row>
    <row r="624" spans="1:24">
      <c r="A624" s="2">
        <f t="shared" si="80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79"/>
        <v>0</v>
      </c>
      <c r="T624" s="5"/>
      <c r="U624" s="6"/>
      <c r="V624" s="6"/>
      <c r="W624" s="6">
        <f t="shared" si="82"/>
        <v>0</v>
      </c>
      <c r="X624" s="26"/>
    </row>
    <row r="625" spans="1:24">
      <c r="A625" s="2">
        <f t="shared" si="80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79"/>
        <v>-41659.03</v>
      </c>
      <c r="T625" s="5"/>
      <c r="U625" s="6"/>
      <c r="V625" s="6"/>
      <c r="W625" s="6">
        <f t="shared" si="82"/>
        <v>-41659.03</v>
      </c>
      <c r="X625" s="26"/>
    </row>
    <row r="626" spans="1:24">
      <c r="A626" s="2">
        <f t="shared" si="80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79"/>
        <v>-108455.58</v>
      </c>
      <c r="T626" s="5"/>
      <c r="U626" s="6"/>
      <c r="V626" s="6"/>
      <c r="W626" s="6">
        <f t="shared" si="82"/>
        <v>-108455.58</v>
      </c>
      <c r="X626" s="26"/>
    </row>
    <row r="627" spans="1:24">
      <c r="A627" s="2">
        <f t="shared" si="80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79"/>
        <v>-103.75</v>
      </c>
      <c r="T627" s="5"/>
      <c r="U627" s="6"/>
      <c r="V627" s="6"/>
      <c r="W627" s="6">
        <f t="shared" si="82"/>
        <v>-103.75</v>
      </c>
      <c r="X627" s="26"/>
    </row>
    <row r="628" spans="1:24">
      <c r="A628" s="2">
        <f t="shared" si="80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79"/>
        <v>-12207.68</v>
      </c>
      <c r="T628" s="5"/>
      <c r="U628" s="6"/>
      <c r="V628" s="6"/>
      <c r="W628" s="6">
        <f t="shared" si="82"/>
        <v>-12207.68</v>
      </c>
      <c r="X628" s="26"/>
    </row>
    <row r="629" spans="1:24">
      <c r="A629" s="2">
        <f t="shared" si="80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79"/>
        <v>-47637.760000000002</v>
      </c>
      <c r="T629" s="5"/>
      <c r="U629" s="6"/>
      <c r="V629" s="6"/>
      <c r="W629" s="6">
        <f t="shared" si="82"/>
        <v>-47637.760000000002</v>
      </c>
      <c r="X629" s="26"/>
    </row>
    <row r="630" spans="1:24">
      <c r="A630" s="2">
        <f t="shared" si="80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79"/>
        <v>-58926.44</v>
      </c>
      <c r="T630" s="5"/>
      <c r="U630" s="6"/>
      <c r="V630" s="6"/>
      <c r="W630" s="6">
        <f t="shared" si="82"/>
        <v>-58926.44</v>
      </c>
      <c r="X630" s="26"/>
    </row>
    <row r="631" spans="1:24">
      <c r="A631" s="2">
        <f t="shared" si="80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79"/>
        <v>-4427.88</v>
      </c>
      <c r="T631" s="5"/>
      <c r="U631" s="6"/>
      <c r="V631" s="6"/>
      <c r="W631" s="6">
        <f t="shared" si="82"/>
        <v>-4427.88</v>
      </c>
      <c r="X631" s="26"/>
    </row>
    <row r="632" spans="1:24">
      <c r="A632" s="2">
        <f t="shared" si="80"/>
        <v>618</v>
      </c>
      <c r="B632" s="2"/>
      <c r="C632" s="2"/>
      <c r="D632" s="2"/>
      <c r="E632" s="50" t="s">
        <v>932</v>
      </c>
      <c r="F632" s="28">
        <f t="shared" ref="F632:R632" si="83">SUM(F621:F631)</f>
        <v>-1039860.6799999999</v>
      </c>
      <c r="G632" s="28">
        <f t="shared" si="83"/>
        <v>-85052.239999999991</v>
      </c>
      <c r="H632" s="28">
        <f t="shared" si="83"/>
        <v>-156272.76</v>
      </c>
      <c r="I632" s="28">
        <f t="shared" si="83"/>
        <v>-226920.5</v>
      </c>
      <c r="J632" s="28">
        <f t="shared" si="83"/>
        <v>-279224.61</v>
      </c>
      <c r="K632" s="28">
        <f t="shared" si="83"/>
        <v>-309408.52</v>
      </c>
      <c r="L632" s="28">
        <f t="shared" si="83"/>
        <v>-348905.59</v>
      </c>
      <c r="M632" s="28">
        <f t="shared" si="83"/>
        <v>-394317.06</v>
      </c>
      <c r="N632" s="28">
        <f t="shared" si="83"/>
        <v>-493635.16</v>
      </c>
      <c r="O632" s="28">
        <f t="shared" si="83"/>
        <v>-558700.79</v>
      </c>
      <c r="P632" s="28">
        <f t="shared" si="83"/>
        <v>-643635.67000000004</v>
      </c>
      <c r="Q632" s="28">
        <f t="shared" si="83"/>
        <v>-742428.25999999989</v>
      </c>
      <c r="R632" s="28">
        <f t="shared" si="83"/>
        <v>-886903.1399999999</v>
      </c>
      <c r="S632" s="25">
        <f t="shared" si="79"/>
        <v>-279224.61</v>
      </c>
      <c r="T632" s="5"/>
      <c r="U632" s="6"/>
      <c r="V632" s="6"/>
      <c r="W632" s="6"/>
      <c r="X632" s="26"/>
    </row>
    <row r="633" spans="1:24">
      <c r="A633" s="2">
        <f t="shared" si="80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25"/>
      <c r="T633" s="5"/>
      <c r="U633" s="6"/>
      <c r="V633" s="6"/>
      <c r="W633" s="6"/>
      <c r="X633" s="26"/>
    </row>
    <row r="634" spans="1:24" ht="15.75" thickBot="1">
      <c r="A634" s="2">
        <f t="shared" si="80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R634" si="84">+G632+G619+G551+G528+G494+G416+G381+G366</f>
        <v>-755596030.13999999</v>
      </c>
      <c r="H634" s="106">
        <f t="shared" si="84"/>
        <v>-785949713.57000017</v>
      </c>
      <c r="I634" s="106">
        <f t="shared" si="84"/>
        <v>-809849531.25999999</v>
      </c>
      <c r="J634" s="106">
        <f t="shared" si="84"/>
        <v>-821119251.98000002</v>
      </c>
      <c r="K634" s="106">
        <f t="shared" si="84"/>
        <v>-834114722.8900001</v>
      </c>
      <c r="L634" s="106">
        <f t="shared" si="84"/>
        <v>-850558705.20000005</v>
      </c>
      <c r="M634" s="106">
        <f t="shared" si="84"/>
        <v>-868721350.27999997</v>
      </c>
      <c r="N634" s="106">
        <f t="shared" si="84"/>
        <v>-891100472.71000004</v>
      </c>
      <c r="O634" s="106">
        <f t="shared" si="84"/>
        <v>-918592888.9400003</v>
      </c>
      <c r="P634" s="106">
        <f t="shared" si="84"/>
        <v>-955424093.46000004</v>
      </c>
      <c r="Q634" s="106">
        <f t="shared" si="84"/>
        <v>-1022043333.5400002</v>
      </c>
      <c r="R634" s="106">
        <f t="shared" si="84"/>
        <v>-1117173255.4099998</v>
      </c>
      <c r="S634" s="25">
        <f t="shared" si="79"/>
        <v>-821119251.98000002</v>
      </c>
      <c r="T634" s="126"/>
      <c r="U634" s="127"/>
      <c r="V634" s="127"/>
      <c r="W634" s="127"/>
      <c r="X634" s="128"/>
    </row>
    <row r="635" spans="1:24" ht="15.75" thickTop="1">
      <c r="A635" s="2">
        <f t="shared" si="80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80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80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85">SUM(U15:U632)</f>
        <v>136219209.84999999</v>
      </c>
      <c r="V637" s="127">
        <f t="shared" si="85"/>
        <v>-104776016.30000001</v>
      </c>
      <c r="W637" s="127">
        <f t="shared" si="85"/>
        <v>-451444814.51999992</v>
      </c>
      <c r="X637" s="127">
        <f t="shared" si="85"/>
        <v>420001620.96999997</v>
      </c>
    </row>
    <row r="638" spans="1:24">
      <c r="A638" s="2">
        <f t="shared" si="80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31443193.549999982</v>
      </c>
      <c r="W638" s="132" t="s">
        <v>937</v>
      </c>
      <c r="X638" s="133">
        <f>-W637-X637</f>
        <v>31443193.549999952</v>
      </c>
    </row>
    <row r="639" spans="1:24">
      <c r="A639" s="2">
        <f t="shared" si="80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-2.9802322387695313E-8</v>
      </c>
    </row>
    <row r="640" spans="1:24">
      <c r="A640" s="2">
        <f t="shared" si="80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80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80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642"/>
  <sheetViews>
    <sheetView view="pageBreakPreview" zoomScale="60" zoomScaleNormal="100" workbookViewId="0">
      <selection activeCell="Y3" sqref="Y3:AF6"/>
    </sheetView>
  </sheetViews>
  <sheetFormatPr defaultRowHeight="15"/>
  <cols>
    <col min="5" max="5" width="32" customWidth="1"/>
    <col min="6" max="6" width="17.28515625" bestFit="1" customWidth="1"/>
    <col min="7" max="16" width="16.5703125" bestFit="1" customWidth="1"/>
    <col min="17" max="18" width="17.28515625" bestFit="1" customWidth="1"/>
    <col min="19" max="19" width="16.5703125" bestFit="1" customWidth="1"/>
    <col min="21" max="21" width="12.28515625" bestFit="1" customWidth="1"/>
    <col min="22" max="24" width="12.85546875" bestFit="1" customWidth="1"/>
  </cols>
  <sheetData>
    <row r="1" spans="1:24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1088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1079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A4" s="1"/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5"/>
      <c r="U8" s="6"/>
      <c r="V8" s="6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1035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+I15</f>
        <v>959271873.67999995</v>
      </c>
      <c r="T15" s="5"/>
      <c r="U15" s="6"/>
      <c r="V15" s="6"/>
      <c r="W15" s="6"/>
      <c r="X15" s="26">
        <f>+S15</f>
        <v>959271873.67999995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 t="shared" ref="S16:S79" si="0">+I16</f>
        <v>46850903.719999999</v>
      </c>
      <c r="T16" s="5"/>
      <c r="U16" s="6"/>
      <c r="V16" s="6"/>
      <c r="W16" s="6"/>
      <c r="X16" s="26">
        <f>+S16</f>
        <v>46850903.719999999</v>
      </c>
    </row>
    <row r="17" spans="1:24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 t="shared" si="0"/>
        <v>9963218.9000000004</v>
      </c>
      <c r="T17" s="5"/>
      <c r="U17" s="6"/>
      <c r="V17" s="6"/>
      <c r="W17" s="6"/>
      <c r="X17" s="26">
        <f>+S17</f>
        <v>9963218.9000000004</v>
      </c>
    </row>
    <row r="18" spans="1:24">
      <c r="A18" s="2">
        <f t="shared" si="1"/>
        <v>4</v>
      </c>
      <c r="B18" s="2"/>
      <c r="C18" s="2"/>
      <c r="D18" s="2"/>
      <c r="E18" s="23" t="s">
        <v>76</v>
      </c>
      <c r="F18" s="28">
        <f t="shared" ref="F18:R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5">
        <f t="shared" si="0"/>
        <v>1016085996.3</v>
      </c>
      <c r="T18" s="5"/>
      <c r="U18" s="6"/>
      <c r="V18" s="6"/>
      <c r="W18" s="6"/>
      <c r="X18" s="26"/>
    </row>
    <row r="19" spans="1:24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25">
        <f t="shared" si="0"/>
        <v>0</v>
      </c>
      <c r="T19" s="5"/>
      <c r="U19" s="6"/>
      <c r="V19" s="6"/>
      <c r="W19" s="6"/>
      <c r="X19" s="26"/>
    </row>
    <row r="20" spans="1:24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 t="shared" si="0"/>
        <v>2890499.7</v>
      </c>
      <c r="T20" s="5"/>
      <c r="U20" s="6"/>
      <c r="V20" s="6"/>
      <c r="W20" s="6"/>
      <c r="X20" s="26">
        <f>+S20</f>
        <v>2890499.7</v>
      </c>
    </row>
    <row r="21" spans="1:24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 t="shared" si="0"/>
        <v>-330860579.06999999</v>
      </c>
      <c r="T21" s="5"/>
      <c r="U21" s="6"/>
      <c r="V21" s="6"/>
      <c r="W21" s="6"/>
      <c r="X21" s="26"/>
    </row>
    <row r="22" spans="1:24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 t="shared" si="0"/>
        <v>-14694726.68</v>
      </c>
      <c r="T22" s="5"/>
      <c r="U22" s="6"/>
      <c r="V22" s="6"/>
      <c r="W22" s="6"/>
      <c r="X22" s="26"/>
    </row>
    <row r="23" spans="1:24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 t="shared" si="0"/>
        <v>0</v>
      </c>
      <c r="T23" s="5"/>
      <c r="U23" s="6"/>
      <c r="V23" s="6"/>
      <c r="W23" s="6"/>
      <c r="X23" s="26"/>
    </row>
    <row r="24" spans="1:24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 t="shared" si="0"/>
        <v>-342664806.05000001</v>
      </c>
      <c r="T24" s="5"/>
      <c r="U24" s="6"/>
      <c r="V24" s="6"/>
      <c r="W24" s="6"/>
      <c r="X24" s="26"/>
    </row>
    <row r="25" spans="1:24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25">
        <f t="shared" si="0"/>
        <v>0</v>
      </c>
      <c r="T25" s="5"/>
      <c r="U25" s="6"/>
      <c r="V25" s="6"/>
      <c r="W25" s="6"/>
      <c r="X25" s="26"/>
    </row>
    <row r="26" spans="1:24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 t="shared" si="0"/>
        <v>-3454067.11</v>
      </c>
      <c r="T26" s="5"/>
      <c r="U26" s="6"/>
      <c r="V26" s="6"/>
      <c r="W26" s="6"/>
      <c r="X26" s="26"/>
    </row>
    <row r="27" spans="1:24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 t="shared" si="0"/>
        <v>-135518929.47</v>
      </c>
      <c r="T27" s="5"/>
      <c r="U27" s="6"/>
      <c r="V27" s="6"/>
      <c r="W27" s="6"/>
      <c r="X27" s="26"/>
    </row>
    <row r="28" spans="1:24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25">
        <f t="shared" si="0"/>
        <v>-138972996.58000001</v>
      </c>
      <c r="T28" s="5"/>
      <c r="U28" s="6"/>
      <c r="V28" s="6"/>
      <c r="W28" s="6"/>
      <c r="X28" s="26"/>
    </row>
    <row r="29" spans="1:24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25">
        <f t="shared" si="0"/>
        <v>0</v>
      </c>
      <c r="T29" s="5"/>
      <c r="U29" s="6"/>
      <c r="V29" s="6"/>
      <c r="W29" s="6"/>
      <c r="X29" s="26"/>
    </row>
    <row r="30" spans="1:24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25">
        <f t="shared" si="0"/>
        <v>-481637802.63</v>
      </c>
      <c r="T30" s="5"/>
      <c r="U30" s="6"/>
      <c r="V30" s="6"/>
      <c r="W30" s="6"/>
      <c r="X30" s="26">
        <f>+S30-S20</f>
        <v>-484528302.32999998</v>
      </c>
    </row>
    <row r="31" spans="1:24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25">
        <f t="shared" si="0"/>
        <v>0</v>
      </c>
      <c r="T31" s="5"/>
      <c r="U31" s="6"/>
      <c r="V31" s="6"/>
      <c r="W31" s="6"/>
      <c r="X31" s="26"/>
    </row>
    <row r="32" spans="1:24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R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0"/>
        <v>534448193.66999996</v>
      </c>
      <c r="T32" s="5"/>
      <c r="U32" s="6"/>
      <c r="V32" s="6"/>
      <c r="W32" s="6"/>
      <c r="X32" s="26"/>
    </row>
    <row r="33" spans="1:24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25">
        <f t="shared" si="0"/>
        <v>0</v>
      </c>
      <c r="T33" s="5"/>
      <c r="U33" s="6"/>
      <c r="V33" s="6"/>
      <c r="W33" s="6"/>
      <c r="X33" s="26"/>
    </row>
    <row r="34" spans="1:24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si="0"/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0"/>
        <v>0</v>
      </c>
      <c r="T35" s="5"/>
      <c r="U35" s="6"/>
      <c r="V35" s="6"/>
      <c r="W35" s="6"/>
      <c r="X35" s="26"/>
    </row>
    <row r="36" spans="1:24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0"/>
        <v>0</v>
      </c>
      <c r="T36" s="5"/>
      <c r="U36" s="6"/>
      <c r="V36" s="6"/>
      <c r="W36" s="6"/>
      <c r="X36" s="26"/>
    </row>
    <row r="37" spans="1:24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0"/>
        <v>1624913.09</v>
      </c>
      <c r="T37" s="5"/>
      <c r="U37" s="6"/>
      <c r="V37" s="6"/>
      <c r="W37" s="6"/>
      <c r="X37" s="26">
        <f>+S37</f>
        <v>1624913.09</v>
      </c>
    </row>
    <row r="38" spans="1:24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0"/>
        <v>10541477.949999999</v>
      </c>
      <c r="T38" s="5"/>
      <c r="U38" s="6"/>
      <c r="V38" s="6"/>
      <c r="W38" s="6"/>
      <c r="X38" s="26">
        <f>+S38</f>
        <v>10541477.949999999</v>
      </c>
    </row>
    <row r="39" spans="1:24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0"/>
        <v>148310.60999999999</v>
      </c>
      <c r="T39" s="5"/>
      <c r="U39" s="6"/>
      <c r="V39" s="6"/>
      <c r="W39" s="6"/>
      <c r="X39" s="26">
        <f>+S39</f>
        <v>148310.60999999999</v>
      </c>
    </row>
    <row r="40" spans="1:24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0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0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1"/>
        <v>28</v>
      </c>
      <c r="B42" s="2"/>
      <c r="C42" s="2"/>
      <c r="D42" s="2"/>
      <c r="E42" s="50" t="s">
        <v>107</v>
      </c>
      <c r="F42" s="28">
        <f t="shared" ref="F42:R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5">
        <f t="shared" si="0"/>
        <v>12516731.829999998</v>
      </c>
      <c r="T42" s="5"/>
      <c r="U42" s="6"/>
      <c r="V42" s="6"/>
      <c r="W42" s="6"/>
      <c r="X42" s="26"/>
    </row>
    <row r="43" spans="1:24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25">
        <f t="shared" si="0"/>
        <v>0</v>
      </c>
      <c r="T43" s="5"/>
      <c r="U43" s="6"/>
      <c r="V43" s="6"/>
      <c r="W43" s="6"/>
      <c r="X43" s="26"/>
    </row>
    <row r="44" spans="1:24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si="0"/>
        <v>0</v>
      </c>
      <c r="T44" s="5"/>
      <c r="U44" s="6">
        <f t="shared" ref="U44:U56" si="8">+S44</f>
        <v>0</v>
      </c>
      <c r="V44" s="6"/>
      <c r="W44" s="6"/>
      <c r="X44" s="26"/>
    </row>
    <row r="45" spans="1:24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0"/>
        <v>1253479.17</v>
      </c>
      <c r="T45" s="5"/>
      <c r="U45" s="6">
        <f t="shared" si="8"/>
        <v>1253479.17</v>
      </c>
      <c r="V45" s="6"/>
      <c r="W45" s="6"/>
      <c r="X45" s="26"/>
    </row>
    <row r="46" spans="1:24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0"/>
        <v>-556051.32999999996</v>
      </c>
      <c r="T46" s="5"/>
      <c r="U46" s="6">
        <f t="shared" si="8"/>
        <v>-556051.32999999996</v>
      </c>
      <c r="V46" s="6"/>
      <c r="W46" s="6"/>
      <c r="X46" s="26"/>
    </row>
    <row r="47" spans="1:24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0"/>
        <v>-5149.8700000000099</v>
      </c>
      <c r="T47" s="5"/>
      <c r="U47" s="6">
        <f t="shared" si="8"/>
        <v>-5149.8700000000099</v>
      </c>
      <c r="V47" s="6"/>
      <c r="W47" s="6"/>
      <c r="X47" s="26"/>
    </row>
    <row r="48" spans="1:24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0"/>
        <v>1780809.56</v>
      </c>
      <c r="T48" s="2"/>
      <c r="U48" s="4">
        <f>+S48</f>
        <v>1780809.56</v>
      </c>
      <c r="V48" s="4"/>
      <c r="W48" s="4"/>
      <c r="X48" s="83">
        <f>+S48-U48</f>
        <v>0</v>
      </c>
    </row>
    <row r="49" spans="1:24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0"/>
        <v>0</v>
      </c>
      <c r="T49" s="2"/>
      <c r="U49" s="4">
        <f t="shared" si="8"/>
        <v>0</v>
      </c>
      <c r="V49" s="4"/>
      <c r="W49" s="4"/>
      <c r="X49" s="83"/>
    </row>
    <row r="50" spans="1:24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0"/>
        <v>600</v>
      </c>
      <c r="T50" s="5"/>
      <c r="U50" s="6">
        <f t="shared" si="8"/>
        <v>600</v>
      </c>
      <c r="V50" s="6"/>
      <c r="W50" s="6"/>
      <c r="X50" s="26"/>
    </row>
    <row r="51" spans="1:24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0"/>
        <v>300</v>
      </c>
      <c r="T51" s="5"/>
      <c r="U51" s="6">
        <f t="shared" si="8"/>
        <v>300</v>
      </c>
      <c r="V51" s="6"/>
      <c r="W51" s="6"/>
      <c r="X51" s="26"/>
    </row>
    <row r="52" spans="1:24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0"/>
        <v>0</v>
      </c>
      <c r="T52" s="5"/>
      <c r="U52" s="6">
        <f t="shared" si="8"/>
        <v>0</v>
      </c>
      <c r="V52" s="6"/>
      <c r="W52" s="6"/>
      <c r="X52" s="26"/>
    </row>
    <row r="53" spans="1:24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0"/>
        <v>0</v>
      </c>
      <c r="T53" s="5"/>
      <c r="U53" s="6">
        <f t="shared" si="8"/>
        <v>0</v>
      </c>
      <c r="V53" s="6"/>
      <c r="W53" s="6"/>
      <c r="X53" s="26"/>
    </row>
    <row r="54" spans="1:24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0"/>
        <v>250</v>
      </c>
      <c r="T54" s="5"/>
      <c r="U54" s="6">
        <f t="shared" si="8"/>
        <v>250</v>
      </c>
      <c r="V54" s="6"/>
      <c r="W54" s="6"/>
      <c r="X54" s="26"/>
    </row>
    <row r="55" spans="1:24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0"/>
        <v>0</v>
      </c>
      <c r="T55" s="5"/>
      <c r="U55" s="6">
        <f t="shared" si="8"/>
        <v>0</v>
      </c>
      <c r="V55" s="6"/>
      <c r="W55" s="6"/>
      <c r="X55" s="26"/>
    </row>
    <row r="56" spans="1:24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0"/>
        <v>0</v>
      </c>
      <c r="T56" s="5"/>
      <c r="U56" s="6">
        <f t="shared" si="8"/>
        <v>0</v>
      </c>
      <c r="V56" s="6"/>
      <c r="W56" s="6"/>
      <c r="X56" s="26"/>
    </row>
    <row r="57" spans="1:24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9">SUM(F44:F56)</f>
        <v>2728680.08</v>
      </c>
      <c r="G57" s="28">
        <f t="shared" si="9"/>
        <v>1916272.2800000003</v>
      </c>
      <c r="H57" s="28">
        <f t="shared" si="9"/>
        <v>1838476.31</v>
      </c>
      <c r="I57" s="28">
        <f t="shared" si="9"/>
        <v>2474237.5300000003</v>
      </c>
      <c r="J57" s="28">
        <f t="shared" si="9"/>
        <v>109985.74999999988</v>
      </c>
      <c r="K57" s="28">
        <f t="shared" si="9"/>
        <v>556906.25</v>
      </c>
      <c r="L57" s="28">
        <f t="shared" si="9"/>
        <v>1146327.8899999999</v>
      </c>
      <c r="M57" s="28">
        <f t="shared" si="9"/>
        <v>149273.04999999993</v>
      </c>
      <c r="N57" s="28">
        <f t="shared" si="9"/>
        <v>1150.0000000000582</v>
      </c>
      <c r="O57" s="28">
        <f t="shared" si="9"/>
        <v>1747039.38</v>
      </c>
      <c r="P57" s="28">
        <f t="shared" si="9"/>
        <v>-113888.37999999979</v>
      </c>
      <c r="Q57" s="28">
        <f t="shared" si="9"/>
        <v>1150.0000000002192</v>
      </c>
      <c r="R57" s="28">
        <f>SUM(R44:R56)</f>
        <v>3204308.9300000006</v>
      </c>
      <c r="S57" s="25">
        <f t="shared" si="0"/>
        <v>2474237.5300000003</v>
      </c>
      <c r="T57" s="5"/>
      <c r="U57" s="6"/>
      <c r="V57" s="6"/>
      <c r="W57" s="6"/>
      <c r="X57" s="26"/>
    </row>
    <row r="58" spans="1:24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25">
        <f t="shared" si="0"/>
        <v>0</v>
      </c>
      <c r="T58" s="5"/>
      <c r="U58" s="6"/>
      <c r="V58" s="6"/>
      <c r="W58" s="6"/>
      <c r="X58" s="26"/>
    </row>
    <row r="59" spans="1:24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 t="shared" si="0"/>
        <v>0</v>
      </c>
      <c r="T59" s="5"/>
      <c r="U59" s="6">
        <f>+S59</f>
        <v>0</v>
      </c>
      <c r="V59" s="6"/>
      <c r="W59" s="6"/>
      <c r="X59" s="26"/>
    </row>
    <row r="60" spans="1:24">
      <c r="A60" s="2">
        <f t="shared" si="1"/>
        <v>46</v>
      </c>
      <c r="B60" s="2"/>
      <c r="C60" s="2"/>
      <c r="D60" s="2"/>
      <c r="E60" s="50" t="s">
        <v>136</v>
      </c>
      <c r="F60" s="28">
        <f t="shared" ref="F60:R60" si="10">+F59</f>
        <v>0</v>
      </c>
      <c r="G60" s="28">
        <f t="shared" si="10"/>
        <v>0</v>
      </c>
      <c r="H60" s="28">
        <f t="shared" si="10"/>
        <v>0</v>
      </c>
      <c r="I60" s="28">
        <f t="shared" si="10"/>
        <v>0</v>
      </c>
      <c r="J60" s="28">
        <f t="shared" si="10"/>
        <v>0</v>
      </c>
      <c r="K60" s="28">
        <f t="shared" si="10"/>
        <v>0</v>
      </c>
      <c r="L60" s="28">
        <f t="shared" si="10"/>
        <v>0</v>
      </c>
      <c r="M60" s="28">
        <f t="shared" si="10"/>
        <v>0</v>
      </c>
      <c r="N60" s="28">
        <f t="shared" si="10"/>
        <v>0</v>
      </c>
      <c r="O60" s="28">
        <f t="shared" si="10"/>
        <v>0</v>
      </c>
      <c r="P60" s="28">
        <f t="shared" si="10"/>
        <v>323765.93</v>
      </c>
      <c r="Q60" s="28">
        <f t="shared" si="10"/>
        <v>197130.52</v>
      </c>
      <c r="R60" s="28">
        <f t="shared" si="10"/>
        <v>0</v>
      </c>
      <c r="S60" s="25">
        <f t="shared" si="0"/>
        <v>0</v>
      </c>
      <c r="T60" s="5"/>
      <c r="U60" s="6"/>
      <c r="V60" s="6"/>
      <c r="W60" s="6"/>
      <c r="X60" s="26"/>
    </row>
    <row r="61" spans="1:24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25">
        <f t="shared" si="0"/>
        <v>0</v>
      </c>
      <c r="T61" s="5"/>
      <c r="U61" s="6"/>
      <c r="V61" s="6"/>
      <c r="W61" s="6"/>
      <c r="X61" s="26"/>
    </row>
    <row r="62" spans="1:24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si="0"/>
        <v>-104115</v>
      </c>
      <c r="T62" s="5"/>
      <c r="U62" s="6">
        <f t="shared" ref="U62:U73" si="11">+S62</f>
        <v>-104115</v>
      </c>
      <c r="V62" s="6"/>
      <c r="W62" s="6"/>
      <c r="X62" s="26"/>
    </row>
    <row r="63" spans="1:24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0"/>
        <v>3966179.72</v>
      </c>
      <c r="T63" s="5"/>
      <c r="U63" s="6">
        <f t="shared" si="11"/>
        <v>3966179.72</v>
      </c>
      <c r="V63" s="6"/>
      <c r="W63" s="6"/>
      <c r="X63" s="26"/>
    </row>
    <row r="64" spans="1:24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0"/>
        <v>14657314.109999999</v>
      </c>
      <c r="T64" s="5"/>
      <c r="U64" s="6">
        <f t="shared" si="11"/>
        <v>14657314.109999999</v>
      </c>
      <c r="V64" s="6"/>
      <c r="W64" s="6"/>
      <c r="X64" s="26"/>
    </row>
    <row r="65" spans="1:24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0"/>
        <v>183937.79</v>
      </c>
      <c r="T65" s="5"/>
      <c r="U65" s="6">
        <f t="shared" si="11"/>
        <v>183937.79</v>
      </c>
      <c r="V65" s="6"/>
      <c r="W65" s="6"/>
      <c r="X65" s="26"/>
    </row>
    <row r="66" spans="1:24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0"/>
        <v>231617.08</v>
      </c>
      <c r="T66" s="5"/>
      <c r="U66" s="6">
        <f t="shared" si="11"/>
        <v>231617.08</v>
      </c>
      <c r="V66" s="6"/>
      <c r="W66" s="6"/>
      <c r="X66" s="26"/>
    </row>
    <row r="67" spans="1:24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0"/>
        <v>692162.99</v>
      </c>
      <c r="T67" s="5"/>
      <c r="U67" s="6">
        <f t="shared" si="11"/>
        <v>692162.99</v>
      </c>
      <c r="V67" s="6"/>
      <c r="W67" s="6"/>
      <c r="X67" s="26"/>
    </row>
    <row r="68" spans="1:24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0"/>
        <v>2017059.67</v>
      </c>
      <c r="T68" s="5"/>
      <c r="U68" s="6">
        <f t="shared" si="11"/>
        <v>2017059.67</v>
      </c>
      <c r="V68" s="6"/>
      <c r="W68" s="6"/>
      <c r="X68" s="26"/>
    </row>
    <row r="69" spans="1:24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0"/>
        <v>1500323.46</v>
      </c>
      <c r="T69" s="5"/>
      <c r="U69" s="6">
        <f t="shared" si="11"/>
        <v>1500323.46</v>
      </c>
      <c r="V69" s="6"/>
      <c r="W69" s="6"/>
      <c r="X69" s="26"/>
    </row>
    <row r="70" spans="1:24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0"/>
        <v>0</v>
      </c>
      <c r="T70" s="5"/>
      <c r="U70" s="6">
        <f t="shared" si="11"/>
        <v>0</v>
      </c>
      <c r="V70" s="6"/>
      <c r="W70" s="6"/>
      <c r="X70" s="26"/>
    </row>
    <row r="71" spans="1:24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0"/>
        <v>484.82</v>
      </c>
      <c r="T71" s="5"/>
      <c r="U71" s="6">
        <f t="shared" si="11"/>
        <v>484.82</v>
      </c>
      <c r="V71" s="6"/>
      <c r="W71" s="6"/>
      <c r="X71" s="26"/>
    </row>
    <row r="72" spans="1:24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0"/>
        <v>1886078.7</v>
      </c>
      <c r="T72" s="5"/>
      <c r="U72" s="6">
        <f t="shared" si="11"/>
        <v>1886078.7</v>
      </c>
      <c r="V72" s="6"/>
      <c r="W72" s="6"/>
      <c r="X72" s="26"/>
    </row>
    <row r="73" spans="1:24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0"/>
        <v>0</v>
      </c>
      <c r="T73" s="5"/>
      <c r="U73" s="6">
        <f t="shared" si="11"/>
        <v>0</v>
      </c>
      <c r="V73" s="6"/>
      <c r="W73" s="6"/>
      <c r="X73" s="26"/>
    </row>
    <row r="74" spans="1:24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R74" si="12">SUM(G62:G73)</f>
        <v>25985129.739999995</v>
      </c>
      <c r="H74" s="24">
        <f t="shared" si="12"/>
        <v>21489963.910000004</v>
      </c>
      <c r="I74" s="24">
        <f t="shared" si="12"/>
        <v>25031043.339999992</v>
      </c>
      <c r="J74" s="24">
        <f t="shared" si="12"/>
        <v>19391541.48</v>
      </c>
      <c r="K74" s="24">
        <f t="shared" si="12"/>
        <v>13336927.270000001</v>
      </c>
      <c r="L74" s="24">
        <f t="shared" si="12"/>
        <v>11207105.25</v>
      </c>
      <c r="M74" s="24">
        <f t="shared" si="12"/>
        <v>8929667.6899999995</v>
      </c>
      <c r="N74" s="24">
        <f t="shared" si="12"/>
        <v>9393154.6999999955</v>
      </c>
      <c r="O74" s="24">
        <f t="shared" si="12"/>
        <v>9290701.3399999961</v>
      </c>
      <c r="P74" s="24">
        <f t="shared" si="12"/>
        <v>12139848.779999996</v>
      </c>
      <c r="Q74" s="24">
        <f t="shared" si="12"/>
        <v>13614121.359999998</v>
      </c>
      <c r="R74" s="24">
        <f t="shared" si="12"/>
        <v>19786161.890000001</v>
      </c>
      <c r="S74" s="25">
        <f t="shared" si="0"/>
        <v>25031043.339999992</v>
      </c>
      <c r="T74" s="5"/>
      <c r="U74" s="6"/>
      <c r="V74" s="6"/>
      <c r="W74" s="6"/>
      <c r="X74" s="26"/>
    </row>
    <row r="75" spans="1:24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25">
        <f t="shared" si="0"/>
        <v>0</v>
      </c>
      <c r="T75" s="5"/>
      <c r="U75" s="6"/>
      <c r="V75" s="6"/>
      <c r="W75" s="6"/>
      <c r="X75" s="26"/>
    </row>
    <row r="76" spans="1:24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si="0"/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0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0"/>
        <v>0</v>
      </c>
      <c r="T78" s="5"/>
      <c r="U78" s="6"/>
      <c r="V78" s="6"/>
      <c r="W78" s="6"/>
      <c r="X78" s="26">
        <f t="shared" ref="X78:X88" si="13">+S78</f>
        <v>0</v>
      </c>
    </row>
    <row r="79" spans="1:24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0"/>
        <v>0</v>
      </c>
      <c r="T79" s="5"/>
      <c r="U79" s="6"/>
      <c r="V79" s="6"/>
      <c r="W79" s="6"/>
      <c r="X79" s="26">
        <f t="shared" si="13"/>
        <v>0</v>
      </c>
    </row>
    <row r="80" spans="1:24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ref="S80:S143" si="14">+I80</f>
        <v>0</v>
      </c>
      <c r="T80" s="5"/>
      <c r="U80" s="6"/>
      <c r="V80" s="6"/>
      <c r="W80" s="6"/>
      <c r="X80" s="26">
        <f t="shared" si="13"/>
        <v>0</v>
      </c>
    </row>
    <row r="81" spans="1:24">
      <c r="A81" s="2">
        <f t="shared" ref="A81:A144" si="15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4"/>
        <v>0</v>
      </c>
      <c r="T81" s="5"/>
      <c r="U81" s="6"/>
      <c r="V81" s="6"/>
      <c r="W81" s="6"/>
      <c r="X81" s="26">
        <f t="shared" si="13"/>
        <v>0</v>
      </c>
    </row>
    <row r="82" spans="1:24">
      <c r="A82" s="2">
        <f t="shared" si="15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4"/>
        <v>0</v>
      </c>
      <c r="T82" s="5"/>
      <c r="U82" s="6"/>
      <c r="V82" s="6"/>
      <c r="W82" s="6"/>
      <c r="X82" s="26">
        <f t="shared" si="13"/>
        <v>0</v>
      </c>
    </row>
    <row r="83" spans="1:24">
      <c r="A83" s="2">
        <f t="shared" si="15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4"/>
        <v>0</v>
      </c>
      <c r="T83" s="5"/>
      <c r="U83" s="6"/>
      <c r="V83" s="6"/>
      <c r="W83" s="6"/>
      <c r="X83" s="26">
        <f t="shared" si="13"/>
        <v>0</v>
      </c>
    </row>
    <row r="84" spans="1:24">
      <c r="A84" s="2">
        <f t="shared" si="15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4"/>
        <v>0</v>
      </c>
      <c r="T84" s="5"/>
      <c r="U84" s="6"/>
      <c r="V84" s="6"/>
      <c r="W84" s="6"/>
      <c r="X84" s="26">
        <f t="shared" si="13"/>
        <v>0</v>
      </c>
    </row>
    <row r="85" spans="1:24">
      <c r="A85" s="2">
        <f t="shared" si="15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4"/>
        <v>0</v>
      </c>
      <c r="T85" s="5"/>
      <c r="U85" s="6"/>
      <c r="V85" s="6"/>
      <c r="W85" s="6"/>
      <c r="X85" s="26">
        <f t="shared" si="13"/>
        <v>0</v>
      </c>
    </row>
    <row r="86" spans="1:24">
      <c r="A86" s="2">
        <f t="shared" si="15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4"/>
        <v>0</v>
      </c>
      <c r="T86" s="5"/>
      <c r="U86" s="6"/>
      <c r="V86" s="6"/>
      <c r="W86" s="6"/>
      <c r="X86" s="26">
        <f t="shared" si="13"/>
        <v>0</v>
      </c>
    </row>
    <row r="87" spans="1:24">
      <c r="A87" s="2">
        <f t="shared" si="15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4"/>
        <v>0</v>
      </c>
      <c r="T87" s="5"/>
      <c r="U87" s="6"/>
      <c r="V87" s="6"/>
      <c r="W87" s="6"/>
      <c r="X87" s="26">
        <f t="shared" si="13"/>
        <v>0</v>
      </c>
    </row>
    <row r="88" spans="1:24">
      <c r="A88" s="2">
        <f t="shared" si="15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4"/>
        <v>0</v>
      </c>
      <c r="T88" s="5"/>
      <c r="U88" s="6"/>
      <c r="V88" s="6"/>
      <c r="W88" s="6"/>
      <c r="X88" s="26">
        <f t="shared" si="13"/>
        <v>0</v>
      </c>
    </row>
    <row r="89" spans="1:24">
      <c r="A89" s="2">
        <f t="shared" si="15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R89" si="16">SUM(G76:G88)</f>
        <v>0</v>
      </c>
      <c r="H89" s="28">
        <f t="shared" si="16"/>
        <v>0</v>
      </c>
      <c r="I89" s="28">
        <f t="shared" si="16"/>
        <v>0</v>
      </c>
      <c r="J89" s="28">
        <f t="shared" si="16"/>
        <v>0</v>
      </c>
      <c r="K89" s="28">
        <f t="shared" si="16"/>
        <v>171.65</v>
      </c>
      <c r="L89" s="28">
        <f t="shared" si="16"/>
        <v>3300</v>
      </c>
      <c r="M89" s="28">
        <f t="shared" si="16"/>
        <v>0</v>
      </c>
      <c r="N89" s="28">
        <f t="shared" si="16"/>
        <v>0</v>
      </c>
      <c r="O89" s="28">
        <f t="shared" si="16"/>
        <v>0</v>
      </c>
      <c r="P89" s="28">
        <f t="shared" si="16"/>
        <v>0</v>
      </c>
      <c r="Q89" s="28">
        <f t="shared" si="16"/>
        <v>17559.13</v>
      </c>
      <c r="R89" s="28">
        <f t="shared" si="16"/>
        <v>129531.37</v>
      </c>
      <c r="S89" s="25">
        <f t="shared" si="14"/>
        <v>0</v>
      </c>
      <c r="T89" s="5"/>
      <c r="U89" s="6"/>
      <c r="V89" s="6"/>
      <c r="W89" s="6"/>
      <c r="X89" s="26"/>
    </row>
    <row r="90" spans="1:24">
      <c r="A90" s="2">
        <f t="shared" si="15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25">
        <f t="shared" si="14"/>
        <v>0</v>
      </c>
      <c r="T90" s="5"/>
      <c r="U90" s="6"/>
      <c r="V90" s="6"/>
      <c r="W90" s="6"/>
      <c r="X90" s="26"/>
    </row>
    <row r="91" spans="1:24">
      <c r="A91" s="2">
        <f t="shared" si="15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 t="shared" si="14"/>
        <v>0</v>
      </c>
      <c r="T91" s="5"/>
      <c r="U91" s="6"/>
      <c r="V91" s="6"/>
      <c r="W91" s="6"/>
      <c r="X91" s="26"/>
    </row>
    <row r="92" spans="1:24">
      <c r="A92" s="2">
        <f t="shared" si="15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25">
        <f t="shared" si="14"/>
        <v>0</v>
      </c>
      <c r="T92" s="5"/>
      <c r="U92" s="6"/>
      <c r="V92" s="6"/>
      <c r="W92" s="6"/>
      <c r="X92" s="26"/>
    </row>
    <row r="93" spans="1:24">
      <c r="A93" s="2">
        <f t="shared" si="15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R93" si="17">+G91+G89+G74</f>
        <v>25985129.739999995</v>
      </c>
      <c r="H93" s="24">
        <f t="shared" si="17"/>
        <v>21489963.910000004</v>
      </c>
      <c r="I93" s="24">
        <f t="shared" si="17"/>
        <v>25031043.339999992</v>
      </c>
      <c r="J93" s="24">
        <f t="shared" si="17"/>
        <v>19391541.48</v>
      </c>
      <c r="K93" s="24">
        <f t="shared" si="17"/>
        <v>13337098.920000002</v>
      </c>
      <c r="L93" s="24">
        <f t="shared" si="17"/>
        <v>11210405.25</v>
      </c>
      <c r="M93" s="24">
        <f t="shared" si="17"/>
        <v>8929667.6899999995</v>
      </c>
      <c r="N93" s="24">
        <f t="shared" si="17"/>
        <v>9393154.6999999955</v>
      </c>
      <c r="O93" s="24">
        <f t="shared" si="17"/>
        <v>9290701.3399999961</v>
      </c>
      <c r="P93" s="24">
        <f t="shared" si="17"/>
        <v>12139848.779999996</v>
      </c>
      <c r="Q93" s="24">
        <f t="shared" si="17"/>
        <v>13631680.489999998</v>
      </c>
      <c r="R93" s="24">
        <f t="shared" si="17"/>
        <v>19915693.260000002</v>
      </c>
      <c r="S93" s="25">
        <f t="shared" si="14"/>
        <v>25031043.339999992</v>
      </c>
      <c r="T93" s="5"/>
      <c r="U93" s="6"/>
      <c r="V93" s="6"/>
      <c r="W93" s="6"/>
      <c r="X93" s="26"/>
    </row>
    <row r="94" spans="1:24">
      <c r="A94" s="2">
        <f t="shared" si="15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si="14"/>
        <v>0</v>
      </c>
      <c r="T94" s="5"/>
      <c r="U94" s="6"/>
      <c r="V94" s="6"/>
      <c r="W94" s="6"/>
      <c r="X94" s="26"/>
    </row>
    <row r="95" spans="1:24">
      <c r="A95" s="2">
        <f t="shared" si="15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14"/>
        <v>-122637.92</v>
      </c>
      <c r="T95" s="5"/>
      <c r="U95" s="6">
        <f t="shared" ref="U95:U113" si="18">+S95</f>
        <v>-122637.92</v>
      </c>
      <c r="V95" s="6"/>
      <c r="W95" s="6"/>
      <c r="X95" s="26"/>
    </row>
    <row r="96" spans="1:24">
      <c r="A96" s="2">
        <f t="shared" si="15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14"/>
        <v>-288682.78000000003</v>
      </c>
      <c r="T96" s="5"/>
      <c r="U96" s="6">
        <f t="shared" si="18"/>
        <v>-288682.78000000003</v>
      </c>
      <c r="V96" s="6"/>
      <c r="W96" s="6"/>
      <c r="X96" s="26"/>
    </row>
    <row r="97" spans="1:24">
      <c r="A97" s="2">
        <f t="shared" si="15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14"/>
        <v>46697.9</v>
      </c>
      <c r="T97" s="5"/>
      <c r="U97" s="6">
        <f t="shared" si="18"/>
        <v>46697.9</v>
      </c>
      <c r="V97" s="6"/>
      <c r="W97" s="6"/>
      <c r="X97" s="26"/>
    </row>
    <row r="98" spans="1:24">
      <c r="A98" s="2">
        <f t="shared" si="15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14"/>
        <v>161755.82</v>
      </c>
      <c r="T98" s="5"/>
      <c r="U98" s="6">
        <f t="shared" si="18"/>
        <v>161755.82</v>
      </c>
      <c r="V98" s="6"/>
      <c r="W98" s="6"/>
      <c r="X98" s="26"/>
    </row>
    <row r="99" spans="1:24">
      <c r="A99" s="2">
        <f t="shared" si="15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14"/>
        <v>-14849.66</v>
      </c>
      <c r="T99" s="5"/>
      <c r="U99" s="6">
        <f t="shared" si="18"/>
        <v>-14849.66</v>
      </c>
      <c r="V99" s="6"/>
      <c r="W99" s="6"/>
      <c r="X99" s="26"/>
    </row>
    <row r="100" spans="1:24">
      <c r="A100" s="2">
        <f t="shared" si="15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14"/>
        <v>-118364.87</v>
      </c>
      <c r="T100" s="5"/>
      <c r="U100" s="6">
        <f t="shared" si="18"/>
        <v>-118364.87</v>
      </c>
      <c r="V100" s="6"/>
      <c r="W100" s="6"/>
      <c r="X100" s="26"/>
    </row>
    <row r="101" spans="1:24">
      <c r="A101" s="2">
        <f t="shared" si="15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14"/>
        <v>-61251.71</v>
      </c>
      <c r="T101" s="5"/>
      <c r="U101" s="6">
        <f t="shared" si="18"/>
        <v>-61251.71</v>
      </c>
      <c r="V101" s="6"/>
      <c r="W101" s="6"/>
      <c r="X101" s="26"/>
    </row>
    <row r="102" spans="1:24">
      <c r="A102" s="2">
        <f t="shared" si="15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14"/>
        <v>-177212.69</v>
      </c>
      <c r="T102" s="5"/>
      <c r="U102" s="6">
        <f t="shared" si="18"/>
        <v>-177212.69</v>
      </c>
      <c r="V102" s="6"/>
      <c r="W102" s="6"/>
      <c r="X102" s="26"/>
    </row>
    <row r="103" spans="1:24">
      <c r="A103" s="2">
        <f t="shared" si="15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14"/>
        <v>-40000</v>
      </c>
      <c r="T103" s="5"/>
      <c r="U103" s="6">
        <f t="shared" si="18"/>
        <v>-40000</v>
      </c>
      <c r="V103" s="6"/>
      <c r="W103" s="6"/>
      <c r="X103" s="26"/>
    </row>
    <row r="104" spans="1:24">
      <c r="A104" s="2">
        <f t="shared" si="15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14"/>
        <v>0</v>
      </c>
      <c r="T104" s="5"/>
      <c r="U104" s="6">
        <f t="shared" si="18"/>
        <v>0</v>
      </c>
      <c r="V104" s="6"/>
      <c r="W104" s="6"/>
      <c r="X104" s="26"/>
    </row>
    <row r="105" spans="1:24">
      <c r="A105" s="2">
        <f t="shared" si="15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14"/>
        <v>0</v>
      </c>
      <c r="T105" s="5"/>
      <c r="U105" s="6">
        <f t="shared" si="18"/>
        <v>0</v>
      </c>
      <c r="V105" s="6"/>
      <c r="W105" s="6"/>
      <c r="X105" s="26"/>
    </row>
    <row r="106" spans="1:24">
      <c r="A106" s="2">
        <f t="shared" si="15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14"/>
        <v>0</v>
      </c>
      <c r="T106" s="5"/>
      <c r="U106" s="6">
        <f t="shared" si="18"/>
        <v>0</v>
      </c>
      <c r="V106" s="6"/>
      <c r="W106" s="6"/>
      <c r="X106" s="26"/>
    </row>
    <row r="107" spans="1:24">
      <c r="A107" s="2">
        <f t="shared" si="15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14"/>
        <v>0</v>
      </c>
      <c r="T107" s="5"/>
      <c r="U107" s="6">
        <f t="shared" si="18"/>
        <v>0</v>
      </c>
      <c r="V107" s="6"/>
      <c r="W107" s="6"/>
      <c r="X107" s="26"/>
    </row>
    <row r="108" spans="1:24">
      <c r="A108" s="2">
        <f t="shared" si="15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14"/>
        <v>0</v>
      </c>
      <c r="T108" s="5"/>
      <c r="U108" s="6">
        <f t="shared" si="18"/>
        <v>0</v>
      </c>
      <c r="V108" s="6"/>
      <c r="W108" s="6"/>
      <c r="X108" s="26"/>
    </row>
    <row r="109" spans="1:24">
      <c r="A109" s="2">
        <f t="shared" si="15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14"/>
        <v>0</v>
      </c>
      <c r="T109" s="5"/>
      <c r="U109" s="6">
        <f t="shared" si="18"/>
        <v>0</v>
      </c>
      <c r="V109" s="6"/>
      <c r="W109" s="6"/>
      <c r="X109" s="26"/>
    </row>
    <row r="110" spans="1:24">
      <c r="A110" s="2">
        <f t="shared" si="15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14"/>
        <v>-20000</v>
      </c>
      <c r="T110" s="5"/>
      <c r="U110" s="6">
        <f t="shared" si="18"/>
        <v>-20000</v>
      </c>
      <c r="V110" s="6"/>
      <c r="W110" s="6"/>
      <c r="X110" s="26"/>
    </row>
    <row r="111" spans="1:24">
      <c r="A111" s="2">
        <f t="shared" si="15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14"/>
        <v>16269.23</v>
      </c>
      <c r="T111" s="5"/>
      <c r="U111" s="6">
        <f t="shared" si="18"/>
        <v>16269.23</v>
      </c>
      <c r="V111" s="6"/>
      <c r="W111" s="6"/>
      <c r="X111" s="26"/>
    </row>
    <row r="112" spans="1:24">
      <c r="A112" s="2">
        <f t="shared" si="15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14"/>
        <v>-100</v>
      </c>
      <c r="T112" s="5"/>
      <c r="U112" s="6">
        <f t="shared" si="18"/>
        <v>-100</v>
      </c>
      <c r="V112" s="6"/>
      <c r="W112" s="6"/>
      <c r="X112" s="26"/>
    </row>
    <row r="113" spans="1:24">
      <c r="A113" s="2">
        <f t="shared" si="15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14"/>
        <v>0</v>
      </c>
      <c r="T113" s="5"/>
      <c r="U113" s="6">
        <f t="shared" si="18"/>
        <v>0</v>
      </c>
      <c r="V113" s="6"/>
      <c r="W113" s="6"/>
      <c r="X113" s="26"/>
    </row>
    <row r="114" spans="1:24">
      <c r="A114" s="2">
        <f t="shared" si="15"/>
        <v>100</v>
      </c>
      <c r="B114" s="2"/>
      <c r="C114" s="2"/>
      <c r="D114" s="2"/>
      <c r="E114" s="50" t="s">
        <v>203</v>
      </c>
      <c r="F114" s="88">
        <f t="shared" ref="F114:R114" si="19">SUM(F95:F113)</f>
        <v>-471320.70000000036</v>
      </c>
      <c r="G114" s="88">
        <f t="shared" si="19"/>
        <v>-590312.59000000008</v>
      </c>
      <c r="H114" s="88">
        <f t="shared" si="19"/>
        <v>-567935.16</v>
      </c>
      <c r="I114" s="88">
        <f t="shared" si="19"/>
        <v>-618376.68000000005</v>
      </c>
      <c r="J114" s="88">
        <f t="shared" si="19"/>
        <v>-601938.29</v>
      </c>
      <c r="K114" s="88">
        <f t="shared" si="19"/>
        <v>-537530.97000000009</v>
      </c>
      <c r="L114" s="88">
        <f t="shared" si="19"/>
        <v>-466422.13000000006</v>
      </c>
      <c r="M114" s="88">
        <f t="shared" si="19"/>
        <v>-400026.62000000011</v>
      </c>
      <c r="N114" s="88">
        <f t="shared" si="19"/>
        <v>-318968.16000000003</v>
      </c>
      <c r="O114" s="88">
        <f t="shared" si="19"/>
        <v>-300493.41000000003</v>
      </c>
      <c r="P114" s="88">
        <f t="shared" si="19"/>
        <v>-306880.46999999997</v>
      </c>
      <c r="Q114" s="88">
        <f t="shared" si="19"/>
        <v>-334323.0900000002</v>
      </c>
      <c r="R114" s="88">
        <f t="shared" si="19"/>
        <v>-460921.83999999991</v>
      </c>
      <c r="S114" s="25">
        <f t="shared" si="14"/>
        <v>-618376.68000000005</v>
      </c>
      <c r="T114" s="5"/>
      <c r="U114" s="6"/>
      <c r="V114" s="6"/>
      <c r="W114" s="6"/>
      <c r="X114" s="26"/>
    </row>
    <row r="115" spans="1:24">
      <c r="A115" s="2">
        <f t="shared" si="15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25">
        <f t="shared" si="14"/>
        <v>0</v>
      </c>
      <c r="T115" s="5"/>
      <c r="U115" s="6"/>
      <c r="V115" s="6"/>
      <c r="W115" s="6"/>
      <c r="X115" s="26"/>
    </row>
    <row r="116" spans="1:24">
      <c r="A116" s="2">
        <f t="shared" si="15"/>
        <v>102</v>
      </c>
      <c r="B116" s="2"/>
      <c r="C116" s="2"/>
      <c r="D116" s="2"/>
      <c r="E116" s="50" t="s">
        <v>204</v>
      </c>
      <c r="F116" s="28">
        <f t="shared" ref="F116:R116" si="20">+F93+F114</f>
        <v>19844474.879999999</v>
      </c>
      <c r="G116" s="28">
        <f t="shared" si="20"/>
        <v>25394817.149999995</v>
      </c>
      <c r="H116" s="28">
        <f t="shared" si="20"/>
        <v>20922028.750000004</v>
      </c>
      <c r="I116" s="28">
        <f t="shared" si="20"/>
        <v>24412666.659999993</v>
      </c>
      <c r="J116" s="28">
        <f t="shared" si="20"/>
        <v>18789603.190000001</v>
      </c>
      <c r="K116" s="28">
        <f t="shared" si="20"/>
        <v>12799567.950000001</v>
      </c>
      <c r="L116" s="28">
        <f t="shared" si="20"/>
        <v>10743983.119999999</v>
      </c>
      <c r="M116" s="28">
        <f t="shared" si="20"/>
        <v>8529641.0700000003</v>
      </c>
      <c r="N116" s="28">
        <f t="shared" si="20"/>
        <v>9074186.5399999954</v>
      </c>
      <c r="O116" s="28">
        <f t="shared" si="20"/>
        <v>8990207.929999996</v>
      </c>
      <c r="P116" s="28">
        <f t="shared" si="20"/>
        <v>11832968.309999995</v>
      </c>
      <c r="Q116" s="28">
        <f t="shared" si="20"/>
        <v>13297357.399999999</v>
      </c>
      <c r="R116" s="28">
        <f t="shared" si="20"/>
        <v>19454771.420000002</v>
      </c>
      <c r="S116" s="25">
        <f t="shared" si="14"/>
        <v>24412666.659999993</v>
      </c>
      <c r="T116" s="5"/>
      <c r="U116" s="6"/>
      <c r="V116" s="6"/>
      <c r="W116" s="6"/>
      <c r="X116" s="26"/>
    </row>
    <row r="117" spans="1:24">
      <c r="A117" s="2">
        <f t="shared" si="15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25">
        <f t="shared" si="14"/>
        <v>0</v>
      </c>
      <c r="T117" s="5"/>
      <c r="U117" s="6"/>
      <c r="V117" s="6"/>
      <c r="W117" s="6"/>
      <c r="X117" s="26"/>
    </row>
    <row r="118" spans="1:24">
      <c r="A118" s="2">
        <f t="shared" si="15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si="14"/>
        <v>3259038.79</v>
      </c>
      <c r="T118" s="5"/>
      <c r="U118" s="6">
        <f t="shared" ref="U118:U141" si="21">+S118</f>
        <v>3259038.79</v>
      </c>
      <c r="V118" s="6"/>
      <c r="W118" s="6"/>
      <c r="X118" s="26"/>
    </row>
    <row r="119" spans="1:24">
      <c r="A119" s="2">
        <f t="shared" si="15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14"/>
        <v>228793.99</v>
      </c>
      <c r="T119" s="5"/>
      <c r="U119" s="6">
        <f t="shared" si="21"/>
        <v>228793.99</v>
      </c>
      <c r="V119" s="6"/>
      <c r="W119" s="6"/>
      <c r="X119" s="26"/>
    </row>
    <row r="120" spans="1:24">
      <c r="A120" s="2">
        <f t="shared" si="15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14"/>
        <v>399217.88</v>
      </c>
      <c r="T120" s="5"/>
      <c r="U120" s="6">
        <f t="shared" si="21"/>
        <v>399217.88</v>
      </c>
      <c r="V120" s="6"/>
      <c r="W120" s="6"/>
      <c r="X120" s="26"/>
    </row>
    <row r="121" spans="1:24">
      <c r="A121" s="2">
        <f t="shared" si="15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14"/>
        <v>1010570.95</v>
      </c>
      <c r="T121" s="5"/>
      <c r="U121" s="6">
        <f t="shared" si="21"/>
        <v>1010570.95</v>
      </c>
      <c r="V121" s="6"/>
      <c r="W121" s="6"/>
      <c r="X121" s="26"/>
    </row>
    <row r="122" spans="1:24">
      <c r="A122" s="2">
        <f t="shared" si="15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14"/>
        <v>397713</v>
      </c>
      <c r="T122" s="5"/>
      <c r="U122" s="6">
        <f t="shared" si="21"/>
        <v>397713</v>
      </c>
      <c r="V122" s="6"/>
      <c r="W122" s="6"/>
      <c r="X122" s="26"/>
    </row>
    <row r="123" spans="1:24">
      <c r="A123" s="2">
        <f t="shared" si="15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14"/>
        <v>122349.8</v>
      </c>
      <c r="T123" s="5"/>
      <c r="U123" s="6">
        <f t="shared" si="21"/>
        <v>122349.8</v>
      </c>
      <c r="V123" s="6"/>
      <c r="W123" s="6"/>
      <c r="X123" s="26"/>
    </row>
    <row r="124" spans="1:24">
      <c r="A124" s="2">
        <f t="shared" si="15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14"/>
        <v>300749.46000000002</v>
      </c>
      <c r="T124" s="5"/>
      <c r="U124" s="6">
        <f t="shared" si="21"/>
        <v>300749.46000000002</v>
      </c>
      <c r="V124" s="6"/>
      <c r="W124" s="6"/>
      <c r="X124" s="26"/>
    </row>
    <row r="125" spans="1:24">
      <c r="A125" s="2">
        <f t="shared" si="15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14"/>
        <v>285472.36</v>
      </c>
      <c r="T125" s="5"/>
      <c r="U125" s="6">
        <f t="shared" si="21"/>
        <v>285472.36</v>
      </c>
      <c r="V125" s="6"/>
      <c r="W125" s="6"/>
      <c r="X125" s="26"/>
    </row>
    <row r="126" spans="1:24">
      <c r="A126" s="2">
        <f t="shared" si="15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14"/>
        <v>81531.960000000006</v>
      </c>
      <c r="T126" s="5"/>
      <c r="U126" s="6">
        <f t="shared" si="21"/>
        <v>81531.960000000006</v>
      </c>
      <c r="V126" s="6"/>
      <c r="W126" s="6"/>
      <c r="X126" s="26"/>
    </row>
    <row r="127" spans="1:24">
      <c r="A127" s="2">
        <f t="shared" si="15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14"/>
        <v>409712.54</v>
      </c>
      <c r="T127" s="5"/>
      <c r="U127" s="6">
        <f t="shared" si="21"/>
        <v>409712.54</v>
      </c>
      <c r="V127" s="6"/>
      <c r="W127" s="6"/>
      <c r="X127" s="26"/>
    </row>
    <row r="128" spans="1:24">
      <c r="A128" s="2">
        <f t="shared" si="15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14"/>
        <v>0</v>
      </c>
      <c r="T128" s="5"/>
      <c r="U128" s="6">
        <f t="shared" si="21"/>
        <v>0</v>
      </c>
      <c r="V128" s="6"/>
      <c r="W128" s="6"/>
      <c r="X128" s="26"/>
    </row>
    <row r="129" spans="1:24">
      <c r="A129" s="2">
        <f t="shared" si="15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14"/>
        <v>303858.11</v>
      </c>
      <c r="T129" s="5"/>
      <c r="U129" s="6">
        <f t="shared" si="21"/>
        <v>303858.11</v>
      </c>
      <c r="V129" s="6"/>
      <c r="W129" s="6"/>
      <c r="X129" s="26"/>
    </row>
    <row r="130" spans="1:24">
      <c r="A130" s="2">
        <f t="shared" si="15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14"/>
        <v>261451.99</v>
      </c>
      <c r="T130" s="5"/>
      <c r="U130" s="6">
        <f t="shared" si="21"/>
        <v>261451.99</v>
      </c>
      <c r="V130" s="6"/>
      <c r="W130" s="6"/>
      <c r="X130" s="26"/>
    </row>
    <row r="131" spans="1:24">
      <c r="A131" s="2">
        <f t="shared" si="15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14"/>
        <v>131843.76999999999</v>
      </c>
      <c r="T131" s="5"/>
      <c r="U131" s="6">
        <f t="shared" si="21"/>
        <v>131843.76999999999</v>
      </c>
      <c r="V131" s="6"/>
      <c r="W131" s="6"/>
      <c r="X131" s="26"/>
    </row>
    <row r="132" spans="1:24">
      <c r="A132" s="2">
        <f t="shared" si="15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14"/>
        <v>65465.39</v>
      </c>
      <c r="T132" s="5"/>
      <c r="U132" s="6">
        <f t="shared" si="21"/>
        <v>65465.39</v>
      </c>
      <c r="V132" s="6"/>
      <c r="W132" s="6"/>
      <c r="X132" s="26"/>
    </row>
    <row r="133" spans="1:24">
      <c r="A133" s="2">
        <f t="shared" si="15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14"/>
        <v>137608.20000000001</v>
      </c>
      <c r="T133" s="5"/>
      <c r="U133" s="6">
        <f t="shared" si="21"/>
        <v>137608.20000000001</v>
      </c>
      <c r="V133" s="6"/>
      <c r="W133" s="6"/>
      <c r="X133" s="26"/>
    </row>
    <row r="134" spans="1:24">
      <c r="A134" s="2">
        <f t="shared" si="15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14"/>
        <v>0</v>
      </c>
      <c r="T134" s="5"/>
      <c r="U134" s="6">
        <f t="shared" si="21"/>
        <v>0</v>
      </c>
      <c r="V134" s="6"/>
      <c r="W134" s="6"/>
      <c r="X134" s="26"/>
    </row>
    <row r="135" spans="1:24">
      <c r="A135" s="2">
        <f t="shared" si="15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14"/>
        <v>276976.78999999998</v>
      </c>
      <c r="T135" s="5"/>
      <c r="U135" s="6">
        <f t="shared" si="21"/>
        <v>276976.78999999998</v>
      </c>
      <c r="V135" s="6"/>
      <c r="W135" s="6"/>
      <c r="X135" s="26"/>
    </row>
    <row r="136" spans="1:24">
      <c r="A136" s="2">
        <f t="shared" si="15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14"/>
        <v>38382.980000000003</v>
      </c>
      <c r="T136" s="5"/>
      <c r="U136" s="6">
        <f t="shared" si="21"/>
        <v>38382.980000000003</v>
      </c>
      <c r="V136" s="6"/>
      <c r="W136" s="6"/>
      <c r="X136" s="26"/>
    </row>
    <row r="137" spans="1:24">
      <c r="A137" s="2">
        <f t="shared" si="15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14"/>
        <v>0</v>
      </c>
      <c r="T137" s="5"/>
      <c r="U137" s="6">
        <f t="shared" si="21"/>
        <v>0</v>
      </c>
      <c r="V137" s="6"/>
      <c r="W137" s="6"/>
      <c r="X137" s="26"/>
    </row>
    <row r="138" spans="1:24">
      <c r="A138" s="2">
        <f t="shared" si="15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14"/>
        <v>-1705.06</v>
      </c>
      <c r="T138" s="5"/>
      <c r="U138" s="6">
        <f t="shared" si="21"/>
        <v>-1705.06</v>
      </c>
      <c r="V138" s="6"/>
      <c r="W138" s="6"/>
      <c r="X138" s="26"/>
    </row>
    <row r="139" spans="1:24">
      <c r="A139" s="2">
        <f t="shared" si="15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14"/>
        <v>368439.49</v>
      </c>
      <c r="T139" s="5"/>
      <c r="U139" s="6">
        <f t="shared" si="21"/>
        <v>368439.49</v>
      </c>
      <c r="V139" s="6"/>
      <c r="W139" s="6"/>
      <c r="X139" s="26"/>
    </row>
    <row r="140" spans="1:24">
      <c r="A140" s="2">
        <f t="shared" si="15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14"/>
        <v>107285.46</v>
      </c>
      <c r="T140" s="5"/>
      <c r="U140" s="6">
        <f t="shared" si="21"/>
        <v>107285.46</v>
      </c>
      <c r="V140" s="6"/>
      <c r="W140" s="6"/>
      <c r="X140" s="26"/>
    </row>
    <row r="141" spans="1:24">
      <c r="A141" s="2">
        <f t="shared" si="15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14"/>
        <v>1797127.26</v>
      </c>
      <c r="T141" s="5"/>
      <c r="U141" s="6">
        <f t="shared" si="21"/>
        <v>1797127.26</v>
      </c>
      <c r="V141" s="6"/>
      <c r="W141" s="6"/>
      <c r="X141" s="26"/>
    </row>
    <row r="142" spans="1:24">
      <c r="A142" s="2">
        <f t="shared" si="15"/>
        <v>128</v>
      </c>
      <c r="B142" s="2"/>
      <c r="C142" s="2"/>
      <c r="D142" s="2"/>
      <c r="E142" s="23" t="s">
        <v>254</v>
      </c>
      <c r="F142" s="28">
        <f t="shared" ref="F142:R142" si="22">SUM(F118:F141)</f>
        <v>10844838.52</v>
      </c>
      <c r="G142" s="28">
        <f t="shared" si="22"/>
        <v>10579524.560000001</v>
      </c>
      <c r="H142" s="28">
        <f t="shared" si="22"/>
        <v>10061813</v>
      </c>
      <c r="I142" s="28">
        <f t="shared" si="22"/>
        <v>9981885.1100000013</v>
      </c>
      <c r="J142" s="28">
        <f t="shared" si="22"/>
        <v>9823194.4800000004</v>
      </c>
      <c r="K142" s="28">
        <f t="shared" si="22"/>
        <v>10276143.370000001</v>
      </c>
      <c r="L142" s="28">
        <f t="shared" si="22"/>
        <v>8649998.0800000001</v>
      </c>
      <c r="M142" s="28">
        <f t="shared" si="22"/>
        <v>9797598.3900000006</v>
      </c>
      <c r="N142" s="28">
        <f t="shared" si="22"/>
        <v>10298833.859999999</v>
      </c>
      <c r="O142" s="28">
        <f t="shared" si="22"/>
        <v>11141776.509999998</v>
      </c>
      <c r="P142" s="28">
        <f t="shared" si="22"/>
        <v>9799091.4800000004</v>
      </c>
      <c r="Q142" s="28">
        <f t="shared" si="22"/>
        <v>10064449.860000001</v>
      </c>
      <c r="R142" s="28">
        <f t="shared" si="22"/>
        <v>8031490.5800000001</v>
      </c>
      <c r="S142" s="25">
        <f t="shared" si="14"/>
        <v>9981885.1100000013</v>
      </c>
      <c r="T142" s="5"/>
      <c r="U142" s="6"/>
      <c r="V142" s="6"/>
      <c r="W142" s="6"/>
      <c r="X142" s="26"/>
    </row>
    <row r="143" spans="1:24">
      <c r="A143" s="2">
        <f t="shared" si="15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25">
        <f t="shared" si="14"/>
        <v>0</v>
      </c>
      <c r="T143" s="5"/>
      <c r="U143" s="6"/>
      <c r="V143" s="6"/>
      <c r="W143" s="6"/>
      <c r="X143" s="26"/>
    </row>
    <row r="144" spans="1:24">
      <c r="A144" s="2">
        <f t="shared" si="15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207" si="23">+I144</f>
        <v>935485.93</v>
      </c>
      <c r="T144" s="5"/>
      <c r="U144" s="6">
        <f t="shared" ref="U144:U159" si="24">+S144</f>
        <v>935485.93</v>
      </c>
      <c r="V144" s="6"/>
      <c r="W144" s="6"/>
      <c r="X144" s="26"/>
    </row>
    <row r="145" spans="1:24">
      <c r="A145" s="2">
        <f t="shared" ref="A145:A208" si="25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3"/>
        <v>0</v>
      </c>
      <c r="T145" s="5"/>
      <c r="U145" s="6">
        <f t="shared" si="24"/>
        <v>0</v>
      </c>
      <c r="V145" s="6"/>
      <c r="W145" s="6"/>
      <c r="X145" s="26"/>
    </row>
    <row r="146" spans="1:24">
      <c r="A146" s="2">
        <f t="shared" si="25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3"/>
        <v>0</v>
      </c>
      <c r="T146" s="5"/>
      <c r="U146" s="6">
        <f t="shared" si="24"/>
        <v>0</v>
      </c>
      <c r="V146" s="6"/>
      <c r="W146" s="6"/>
      <c r="X146" s="26"/>
    </row>
    <row r="147" spans="1:24">
      <c r="A147" s="2">
        <f t="shared" si="25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3"/>
        <v>0</v>
      </c>
      <c r="T147" s="5"/>
      <c r="U147" s="6">
        <f t="shared" si="24"/>
        <v>0</v>
      </c>
      <c r="V147" s="6"/>
      <c r="W147" s="6"/>
      <c r="X147" s="26"/>
    </row>
    <row r="148" spans="1:24">
      <c r="A148" s="2">
        <f t="shared" si="25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3"/>
        <v>188714.35</v>
      </c>
      <c r="T148" s="5"/>
      <c r="U148" s="6">
        <f t="shared" si="24"/>
        <v>188714.35</v>
      </c>
      <c r="V148" s="6"/>
      <c r="W148" s="6"/>
      <c r="X148" s="26"/>
    </row>
    <row r="149" spans="1:24">
      <c r="A149" s="2">
        <f t="shared" si="25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3"/>
        <v>159100</v>
      </c>
      <c r="T149" s="5"/>
      <c r="U149" s="6">
        <f t="shared" si="24"/>
        <v>159100</v>
      </c>
      <c r="V149" s="6"/>
      <c r="W149" s="6"/>
      <c r="X149" s="26"/>
    </row>
    <row r="150" spans="1:24">
      <c r="A150" s="2">
        <f t="shared" si="25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3"/>
        <v>0</v>
      </c>
      <c r="T150" s="5"/>
      <c r="U150" s="6">
        <f t="shared" si="24"/>
        <v>0</v>
      </c>
      <c r="V150" s="6"/>
      <c r="W150" s="6"/>
      <c r="X150" s="26"/>
    </row>
    <row r="151" spans="1:24">
      <c r="A151" s="2">
        <f t="shared" si="25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3"/>
        <v>0</v>
      </c>
      <c r="T151" s="5"/>
      <c r="U151" s="6">
        <f t="shared" si="24"/>
        <v>0</v>
      </c>
      <c r="V151" s="6"/>
      <c r="W151" s="6"/>
      <c r="X151" s="26"/>
    </row>
    <row r="152" spans="1:24">
      <c r="A152" s="2">
        <f t="shared" si="25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3"/>
        <v>144679.67999999999</v>
      </c>
      <c r="T152" s="5"/>
      <c r="U152" s="6">
        <f t="shared" si="24"/>
        <v>144679.67999999999</v>
      </c>
      <c r="V152" s="6"/>
      <c r="W152" s="6"/>
      <c r="X152" s="26"/>
    </row>
    <row r="153" spans="1:24">
      <c r="A153" s="2">
        <f t="shared" si="25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3"/>
        <v>14687.28</v>
      </c>
      <c r="T153" s="5"/>
      <c r="U153" s="6">
        <f t="shared" si="24"/>
        <v>14687.28</v>
      </c>
      <c r="V153" s="6"/>
      <c r="W153" s="6"/>
      <c r="X153" s="26"/>
    </row>
    <row r="154" spans="1:24">
      <c r="A154" s="2">
        <f t="shared" si="25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3"/>
        <v>387171</v>
      </c>
      <c r="T154" s="5"/>
      <c r="U154" s="6">
        <f t="shared" si="24"/>
        <v>387171</v>
      </c>
      <c r="V154" s="6"/>
      <c r="W154" s="6"/>
      <c r="X154" s="26"/>
    </row>
    <row r="155" spans="1:24">
      <c r="A155" s="2">
        <f t="shared" si="25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3"/>
        <v>0</v>
      </c>
      <c r="T155" s="5"/>
      <c r="U155" s="6">
        <f t="shared" si="24"/>
        <v>0</v>
      </c>
      <c r="V155" s="6"/>
      <c r="W155" s="6"/>
      <c r="X155" s="26"/>
    </row>
    <row r="156" spans="1:24">
      <c r="A156" s="2">
        <f t="shared" si="25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3"/>
        <v>0</v>
      </c>
      <c r="T156" s="5"/>
      <c r="U156" s="6">
        <f t="shared" si="24"/>
        <v>0</v>
      </c>
      <c r="V156" s="6"/>
      <c r="W156" s="6"/>
      <c r="X156" s="26"/>
    </row>
    <row r="157" spans="1:24">
      <c r="A157" s="2">
        <f t="shared" si="25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3"/>
        <v>0</v>
      </c>
      <c r="T157" s="5"/>
      <c r="U157" s="6">
        <f t="shared" si="24"/>
        <v>0</v>
      </c>
      <c r="V157" s="6"/>
      <c r="W157" s="6"/>
      <c r="X157" s="26"/>
    </row>
    <row r="158" spans="1:24">
      <c r="A158" s="2">
        <f t="shared" si="25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3"/>
        <v>0</v>
      </c>
      <c r="T158" s="5"/>
      <c r="U158" s="6">
        <f t="shared" si="24"/>
        <v>0</v>
      </c>
      <c r="V158" s="6"/>
      <c r="W158" s="6"/>
      <c r="X158" s="26"/>
    </row>
    <row r="159" spans="1:24">
      <c r="A159" s="2">
        <f t="shared" si="25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3"/>
        <v>0</v>
      </c>
      <c r="T159" s="5"/>
      <c r="U159" s="6">
        <f t="shared" si="24"/>
        <v>0</v>
      </c>
      <c r="V159" s="6"/>
      <c r="W159" s="6"/>
      <c r="X159" s="26"/>
    </row>
    <row r="160" spans="1:24">
      <c r="A160" s="2">
        <f t="shared" si="25"/>
        <v>146</v>
      </c>
      <c r="B160" s="2"/>
      <c r="C160" s="2"/>
      <c r="D160" s="2"/>
      <c r="E160" s="23" t="s">
        <v>284</v>
      </c>
      <c r="F160" s="28">
        <f t="shared" ref="F160:R160" si="26">SUM(F144:F159)</f>
        <v>3305687.93</v>
      </c>
      <c r="G160" s="28">
        <f t="shared" si="26"/>
        <v>4854283.8</v>
      </c>
      <c r="H160" s="28">
        <f t="shared" si="26"/>
        <v>2344314.3099999996</v>
      </c>
      <c r="I160" s="28">
        <f t="shared" si="26"/>
        <v>1829838.24</v>
      </c>
      <c r="J160" s="28">
        <f t="shared" si="26"/>
        <v>1685381.63</v>
      </c>
      <c r="K160" s="28">
        <f t="shared" si="26"/>
        <v>1911928.78</v>
      </c>
      <c r="L160" s="28">
        <f t="shared" si="26"/>
        <v>2032371.52</v>
      </c>
      <c r="M160" s="28">
        <f t="shared" si="26"/>
        <v>2299934.65</v>
      </c>
      <c r="N160" s="28">
        <f t="shared" si="26"/>
        <v>2841481.99</v>
      </c>
      <c r="O160" s="28">
        <f t="shared" si="26"/>
        <v>3602679.06</v>
      </c>
      <c r="P160" s="28">
        <f t="shared" si="26"/>
        <v>3207207.61</v>
      </c>
      <c r="Q160" s="28">
        <f t="shared" si="26"/>
        <v>11227914.029999999</v>
      </c>
      <c r="R160" s="28">
        <f t="shared" si="26"/>
        <v>15502937.680000003</v>
      </c>
      <c r="S160" s="25">
        <f t="shared" si="23"/>
        <v>1829838.24</v>
      </c>
      <c r="T160" s="5"/>
      <c r="U160" s="6"/>
      <c r="V160" s="6"/>
      <c r="W160" s="6"/>
      <c r="X160" s="26"/>
    </row>
    <row r="161" spans="1:24">
      <c r="A161" s="2">
        <f t="shared" si="25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25">
        <f t="shared" si="23"/>
        <v>0</v>
      </c>
      <c r="T161" s="5"/>
      <c r="U161" s="6"/>
      <c r="V161" s="6"/>
      <c r="W161" s="6"/>
      <c r="X161" s="26"/>
    </row>
    <row r="162" spans="1:24">
      <c r="A162" s="2">
        <f t="shared" si="25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si="23"/>
        <v>2689509.74</v>
      </c>
      <c r="T162" s="5"/>
      <c r="U162" s="6">
        <f t="shared" ref="U162:U171" si="27">+S162</f>
        <v>2689509.74</v>
      </c>
      <c r="V162" s="6"/>
      <c r="W162" s="6"/>
      <c r="X162" s="26"/>
    </row>
    <row r="163" spans="1:24">
      <c r="A163" s="2">
        <f t="shared" si="25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23"/>
        <v>8197233.3899999997</v>
      </c>
      <c r="T163" s="5"/>
      <c r="U163" s="6">
        <f t="shared" si="27"/>
        <v>8197233.3899999997</v>
      </c>
      <c r="V163" s="6"/>
      <c r="W163" s="6"/>
      <c r="X163" s="26"/>
    </row>
    <row r="164" spans="1:24">
      <c r="A164" s="2">
        <f t="shared" si="25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23"/>
        <v>1432195</v>
      </c>
      <c r="T164" s="5"/>
      <c r="U164" s="6">
        <f t="shared" si="27"/>
        <v>1432195</v>
      </c>
      <c r="V164" s="6"/>
      <c r="W164" s="6"/>
      <c r="X164" s="26"/>
    </row>
    <row r="165" spans="1:24">
      <c r="A165" s="2">
        <f t="shared" si="25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23"/>
        <v>5525729.21</v>
      </c>
      <c r="T165" s="5"/>
      <c r="U165" s="6">
        <f t="shared" si="27"/>
        <v>5525729.21</v>
      </c>
      <c r="V165" s="6"/>
      <c r="W165" s="6"/>
      <c r="X165" s="26"/>
    </row>
    <row r="166" spans="1:24">
      <c r="A166" s="2">
        <f t="shared" si="25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23"/>
        <v>146668.04999999999</v>
      </c>
      <c r="T166" s="5"/>
      <c r="U166" s="6">
        <f t="shared" si="27"/>
        <v>146668.04999999999</v>
      </c>
      <c r="V166" s="6"/>
      <c r="W166" s="6"/>
      <c r="X166" s="26"/>
    </row>
    <row r="167" spans="1:24">
      <c r="A167" s="2">
        <f t="shared" si="25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23"/>
        <v>139757.45000000001</v>
      </c>
      <c r="T167" s="5"/>
      <c r="U167" s="6">
        <f t="shared" si="27"/>
        <v>139757.45000000001</v>
      </c>
      <c r="V167" s="6"/>
      <c r="W167" s="6"/>
      <c r="X167" s="26"/>
    </row>
    <row r="168" spans="1:24">
      <c r="A168" s="2">
        <f t="shared" si="25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23"/>
        <v>247404.18</v>
      </c>
      <c r="T168" s="5"/>
      <c r="U168" s="6">
        <f t="shared" si="27"/>
        <v>247404.18</v>
      </c>
      <c r="V168" s="6"/>
      <c r="W168" s="6"/>
      <c r="X168" s="26"/>
    </row>
    <row r="169" spans="1:24">
      <c r="A169" s="2">
        <f t="shared" si="25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23"/>
        <v>1353081.2</v>
      </c>
      <c r="T169" s="5"/>
      <c r="U169" s="6">
        <f t="shared" si="27"/>
        <v>1353081.2</v>
      </c>
      <c r="V169" s="6"/>
      <c r="W169" s="6"/>
      <c r="X169" s="26"/>
    </row>
    <row r="170" spans="1:24">
      <c r="A170" s="2">
        <f t="shared" si="25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23"/>
        <v>111718.95</v>
      </c>
      <c r="T170" s="5"/>
      <c r="U170" s="6">
        <f t="shared" si="27"/>
        <v>111718.95</v>
      </c>
      <c r="V170" s="6"/>
      <c r="W170" s="6"/>
      <c r="X170" s="26"/>
    </row>
    <row r="171" spans="1:24">
      <c r="A171" s="2">
        <f t="shared" si="25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23"/>
        <v>650208.65</v>
      </c>
      <c r="T171" s="5"/>
      <c r="U171" s="6">
        <f t="shared" si="27"/>
        <v>650208.65</v>
      </c>
      <c r="V171" s="6"/>
      <c r="W171" s="6"/>
      <c r="X171" s="26"/>
    </row>
    <row r="172" spans="1:24">
      <c r="A172" s="2">
        <f t="shared" si="25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28">SUM(G162:G171)</f>
        <v>25017928.960000001</v>
      </c>
      <c r="H172" s="28">
        <f t="shared" si="28"/>
        <v>28570198.540000003</v>
      </c>
      <c r="I172" s="28">
        <f t="shared" si="28"/>
        <v>20493505.819999997</v>
      </c>
      <c r="J172" s="28">
        <f t="shared" si="28"/>
        <v>14378423.840000002</v>
      </c>
      <c r="K172" s="28">
        <f t="shared" si="28"/>
        <v>8220957.1800000016</v>
      </c>
      <c r="L172" s="28">
        <f t="shared" si="28"/>
        <v>7615163.4799999995</v>
      </c>
      <c r="M172" s="28">
        <f t="shared" si="28"/>
        <v>7551240.4000000004</v>
      </c>
      <c r="N172" s="28">
        <f t="shared" si="28"/>
        <v>4648431.9199999981</v>
      </c>
      <c r="O172" s="28">
        <f t="shared" si="28"/>
        <v>6657008.5300000003</v>
      </c>
      <c r="P172" s="28">
        <f t="shared" si="28"/>
        <v>11935667.9</v>
      </c>
      <c r="Q172" s="28">
        <f t="shared" si="28"/>
        <v>21169873.839999996</v>
      </c>
      <c r="R172" s="28">
        <f t="shared" si="28"/>
        <v>25164949.820000004</v>
      </c>
      <c r="S172" s="25">
        <f t="shared" si="23"/>
        <v>20493505.819999997</v>
      </c>
      <c r="T172" s="5"/>
      <c r="U172" s="6"/>
      <c r="V172" s="6"/>
      <c r="W172" s="6"/>
      <c r="X172" s="26"/>
    </row>
    <row r="173" spans="1:24">
      <c r="A173" s="2">
        <f t="shared" si="25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25">
        <f t="shared" si="23"/>
        <v>0</v>
      </c>
      <c r="T173" s="5"/>
      <c r="U173" s="6"/>
      <c r="V173" s="6"/>
      <c r="W173" s="6"/>
      <c r="X173" s="26"/>
    </row>
    <row r="174" spans="1:24">
      <c r="A174" s="2">
        <f t="shared" si="25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si="23"/>
        <v>-92082.7</v>
      </c>
      <c r="T174" s="5"/>
      <c r="U174" s="6"/>
      <c r="V174" s="6"/>
      <c r="W174" s="6"/>
      <c r="X174" s="83">
        <f>+S174</f>
        <v>-92082.7</v>
      </c>
    </row>
    <row r="175" spans="1:24">
      <c r="A175" s="2">
        <f t="shared" si="25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23"/>
        <v>-349195.1</v>
      </c>
      <c r="T175" s="5"/>
      <c r="U175" s="6"/>
      <c r="V175" s="6"/>
      <c r="W175" s="6"/>
      <c r="X175" s="83">
        <f>+S175</f>
        <v>-349195.1</v>
      </c>
    </row>
    <row r="176" spans="1:24">
      <c r="A176" s="2">
        <f t="shared" si="25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23"/>
        <v>698519.61</v>
      </c>
      <c r="T176" s="5"/>
      <c r="U176" s="6"/>
      <c r="V176" s="6"/>
      <c r="W176" s="6"/>
      <c r="X176" s="83">
        <f>+S176</f>
        <v>698519.61</v>
      </c>
    </row>
    <row r="177" spans="1:24">
      <c r="A177" s="2">
        <f t="shared" si="25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23"/>
        <v>2045061.03</v>
      </c>
      <c r="T177" s="5"/>
      <c r="U177" s="6"/>
      <c r="V177" s="6"/>
      <c r="W177" s="6"/>
      <c r="X177" s="83">
        <f>+S177</f>
        <v>2045061.03</v>
      </c>
    </row>
    <row r="178" spans="1:24">
      <c r="A178" s="2">
        <f t="shared" si="25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23"/>
        <v>11708882.130000001</v>
      </c>
      <c r="T178" s="5"/>
      <c r="U178" s="6">
        <f>+S178</f>
        <v>11708882.130000001</v>
      </c>
      <c r="V178" s="6"/>
      <c r="W178" s="6"/>
      <c r="X178" s="83"/>
    </row>
    <row r="179" spans="1:24">
      <c r="A179" s="2">
        <f t="shared" si="25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23"/>
        <v>798586.64</v>
      </c>
      <c r="T179" s="5"/>
      <c r="U179" s="6">
        <f>+S179</f>
        <v>798586.64</v>
      </c>
      <c r="V179" s="6"/>
      <c r="W179" s="6"/>
      <c r="X179" s="83"/>
    </row>
    <row r="180" spans="1:24">
      <c r="A180" s="2">
        <f t="shared" si="25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23"/>
        <v>-8059.63</v>
      </c>
      <c r="T180" s="5"/>
      <c r="U180" s="6"/>
      <c r="V180" s="6"/>
      <c r="W180" s="6"/>
      <c r="X180" s="83">
        <f>+S180</f>
        <v>-8059.63</v>
      </c>
    </row>
    <row r="181" spans="1:24">
      <c r="A181" s="2">
        <f t="shared" si="25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23"/>
        <v>2788.78</v>
      </c>
      <c r="T181" s="5"/>
      <c r="U181" s="6"/>
      <c r="V181" s="6"/>
      <c r="W181" s="6"/>
      <c r="X181" s="83">
        <f>+S181</f>
        <v>2788.78</v>
      </c>
    </row>
    <row r="182" spans="1:24">
      <c r="A182" s="2">
        <f t="shared" si="25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23"/>
        <v>61138.6</v>
      </c>
      <c r="T182" s="5"/>
      <c r="U182" s="6"/>
      <c r="V182" s="6"/>
      <c r="W182" s="6"/>
      <c r="X182" s="83">
        <f>+S182</f>
        <v>61138.6</v>
      </c>
    </row>
    <row r="183" spans="1:24">
      <c r="A183" s="2">
        <f t="shared" si="25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23"/>
        <v>-2788.77</v>
      </c>
      <c r="T183" s="5"/>
      <c r="U183" s="6"/>
      <c r="V183" s="6"/>
      <c r="W183" s="6"/>
      <c r="X183" s="83">
        <f>+S183</f>
        <v>-2788.77</v>
      </c>
    </row>
    <row r="184" spans="1:24">
      <c r="A184" s="2">
        <f t="shared" si="25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23"/>
        <v>178995.94</v>
      </c>
      <c r="T184" s="5"/>
      <c r="U184" s="6"/>
      <c r="V184" s="6"/>
      <c r="W184" s="6"/>
      <c r="X184" s="83">
        <f>+S184</f>
        <v>178995.94</v>
      </c>
    </row>
    <row r="185" spans="1:24">
      <c r="A185" s="2">
        <f t="shared" si="25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23"/>
        <v>1024831.27</v>
      </c>
      <c r="T185" s="5"/>
      <c r="U185" s="6">
        <f>+S185</f>
        <v>1024831.27</v>
      </c>
      <c r="V185" s="6"/>
      <c r="W185" s="6"/>
      <c r="X185" s="83"/>
    </row>
    <row r="186" spans="1:24">
      <c r="A186" s="2">
        <f t="shared" si="25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23"/>
        <v>69897.05</v>
      </c>
      <c r="T186" s="5"/>
      <c r="U186" s="6">
        <f>+S186</f>
        <v>69897.05</v>
      </c>
      <c r="V186" s="6"/>
      <c r="W186" s="6"/>
      <c r="X186" s="83"/>
    </row>
    <row r="187" spans="1:24">
      <c r="A187" s="2">
        <f t="shared" si="25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23"/>
        <v>79756.17</v>
      </c>
      <c r="T187" s="5"/>
      <c r="U187" s="6"/>
      <c r="V187" s="6"/>
      <c r="W187" s="6"/>
      <c r="X187" s="83">
        <f>+S187</f>
        <v>79756.17</v>
      </c>
    </row>
    <row r="188" spans="1:24">
      <c r="A188" s="2">
        <f t="shared" si="25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23"/>
        <v>269438.95</v>
      </c>
      <c r="T188" s="5"/>
      <c r="U188" s="6"/>
      <c r="V188" s="6"/>
      <c r="W188" s="6"/>
      <c r="X188" s="83">
        <f>+S188</f>
        <v>269438.95</v>
      </c>
    </row>
    <row r="189" spans="1:24">
      <c r="A189" s="2">
        <f t="shared" si="25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23"/>
        <v>0</v>
      </c>
      <c r="T189" s="5"/>
      <c r="U189" s="6">
        <f>+S189</f>
        <v>0</v>
      </c>
      <c r="V189" s="6"/>
      <c r="W189" s="6"/>
      <c r="X189" s="26"/>
    </row>
    <row r="190" spans="1:24">
      <c r="A190" s="2">
        <f t="shared" si="25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23"/>
        <v>0</v>
      </c>
      <c r="T190" s="5"/>
      <c r="U190" s="6"/>
      <c r="V190" s="6"/>
      <c r="W190" s="6"/>
      <c r="X190" s="26">
        <f>+S190</f>
        <v>0</v>
      </c>
    </row>
    <row r="191" spans="1:24">
      <c r="A191" s="2">
        <f t="shared" si="25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23"/>
        <v>1021757.96</v>
      </c>
      <c r="T191" s="5"/>
      <c r="U191" s="6"/>
      <c r="V191" s="6"/>
      <c r="W191" s="6"/>
      <c r="X191" s="26">
        <f>+S191</f>
        <v>1021757.96</v>
      </c>
    </row>
    <row r="192" spans="1:24">
      <c r="A192" s="2">
        <f t="shared" si="25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23"/>
        <v>0</v>
      </c>
      <c r="T192" s="5"/>
      <c r="U192" s="6"/>
      <c r="V192" s="6"/>
      <c r="W192" s="6"/>
      <c r="X192" s="26"/>
    </row>
    <row r="193" spans="1:24">
      <c r="A193" s="2">
        <f t="shared" si="25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23"/>
        <v>63498.71</v>
      </c>
      <c r="T193" s="5"/>
      <c r="U193" s="6"/>
      <c r="V193" s="6"/>
      <c r="W193" s="6">
        <f>+S193</f>
        <v>63498.71</v>
      </c>
      <c r="X193" s="26"/>
    </row>
    <row r="194" spans="1:24">
      <c r="A194" s="2">
        <f t="shared" si="25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23"/>
        <v>54966.22</v>
      </c>
      <c r="T194" s="5"/>
      <c r="U194" s="6"/>
      <c r="V194" s="6"/>
      <c r="W194" s="6">
        <f t="shared" ref="W194:W205" si="29">+S194</f>
        <v>54966.22</v>
      </c>
      <c r="X194" s="26"/>
    </row>
    <row r="195" spans="1:24">
      <c r="A195" s="2">
        <f t="shared" si="25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23"/>
        <v>894077.23</v>
      </c>
      <c r="T195" s="5"/>
      <c r="U195" s="6"/>
      <c r="V195" s="6"/>
      <c r="W195" s="6">
        <f t="shared" si="29"/>
        <v>894077.23</v>
      </c>
      <c r="X195" s="26"/>
    </row>
    <row r="196" spans="1:24">
      <c r="A196" s="2">
        <f t="shared" si="25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23"/>
        <v>37429.019999999997</v>
      </c>
      <c r="T196" s="5"/>
      <c r="U196" s="6"/>
      <c r="V196" s="6"/>
      <c r="W196" s="6">
        <f t="shared" si="29"/>
        <v>37429.019999999997</v>
      </c>
      <c r="X196" s="26"/>
    </row>
    <row r="197" spans="1:24">
      <c r="A197" s="2">
        <f t="shared" si="25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23"/>
        <v>147032.57999999999</v>
      </c>
      <c r="T197" s="5"/>
      <c r="U197" s="6"/>
      <c r="V197" s="6"/>
      <c r="W197" s="6">
        <f t="shared" si="29"/>
        <v>147032.57999999999</v>
      </c>
      <c r="X197" s="26"/>
    </row>
    <row r="198" spans="1:24">
      <c r="A198" s="2">
        <f t="shared" si="25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23"/>
        <v>92282.62</v>
      </c>
      <c r="T198" s="5"/>
      <c r="U198" s="6"/>
      <c r="V198" s="6"/>
      <c r="W198" s="6">
        <f t="shared" si="29"/>
        <v>92282.62</v>
      </c>
      <c r="X198" s="26"/>
    </row>
    <row r="199" spans="1:24">
      <c r="A199" s="2">
        <f t="shared" si="25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23"/>
        <v>104027.86</v>
      </c>
      <c r="T199" s="5"/>
      <c r="U199" s="6"/>
      <c r="V199" s="6"/>
      <c r="W199" s="6">
        <f t="shared" si="29"/>
        <v>104027.86</v>
      </c>
      <c r="X199" s="26"/>
    </row>
    <row r="200" spans="1:24">
      <c r="A200" s="2">
        <f t="shared" si="25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23"/>
        <v>157978.18</v>
      </c>
      <c r="T200" s="5"/>
      <c r="U200" s="6"/>
      <c r="V200" s="6"/>
      <c r="W200" s="6">
        <f t="shared" si="29"/>
        <v>157978.18</v>
      </c>
      <c r="X200" s="26"/>
    </row>
    <row r="201" spans="1:24">
      <c r="A201" s="2">
        <f t="shared" si="25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23"/>
        <v>55342.25</v>
      </c>
      <c r="T201" s="5"/>
      <c r="U201" s="6"/>
      <c r="V201" s="6"/>
      <c r="W201" s="6">
        <f t="shared" si="29"/>
        <v>55342.25</v>
      </c>
      <c r="X201" s="26"/>
    </row>
    <row r="202" spans="1:24">
      <c r="A202" s="2">
        <f t="shared" si="25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23"/>
        <v>55886.04</v>
      </c>
      <c r="T202" s="5"/>
      <c r="U202" s="6"/>
      <c r="V202" s="6"/>
      <c r="W202" s="6">
        <f t="shared" si="29"/>
        <v>55886.04</v>
      </c>
      <c r="X202" s="26"/>
    </row>
    <row r="203" spans="1:24">
      <c r="A203" s="2">
        <f t="shared" si="25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23"/>
        <v>55689.23</v>
      </c>
      <c r="T203" s="5"/>
      <c r="U203" s="6"/>
      <c r="V203" s="6"/>
      <c r="W203" s="6">
        <f t="shared" si="29"/>
        <v>55689.23</v>
      </c>
      <c r="X203" s="26"/>
    </row>
    <row r="204" spans="1:24">
      <c r="A204" s="2">
        <f t="shared" si="25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23"/>
        <v>56140.639999999999</v>
      </c>
      <c r="T204" s="5"/>
      <c r="U204" s="6"/>
      <c r="V204" s="6"/>
      <c r="W204" s="6">
        <f t="shared" si="29"/>
        <v>56140.639999999999</v>
      </c>
      <c r="X204" s="26"/>
    </row>
    <row r="205" spans="1:24">
      <c r="A205" s="2">
        <f t="shared" si="25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23"/>
        <v>-1616372.4</v>
      </c>
      <c r="T205" s="5"/>
      <c r="U205" s="6"/>
      <c r="V205" s="6"/>
      <c r="W205" s="6">
        <f t="shared" si="29"/>
        <v>-1616372.4</v>
      </c>
      <c r="X205" s="26"/>
    </row>
    <row r="206" spans="1:24">
      <c r="A206" s="2">
        <f t="shared" si="25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R206" si="30">SUM(G193:G205)</f>
        <v>171143.0399999998</v>
      </c>
      <c r="H206" s="24">
        <f t="shared" si="30"/>
        <v>164560.60999999987</v>
      </c>
      <c r="I206" s="24">
        <f t="shared" si="30"/>
        <v>157978.17999999993</v>
      </c>
      <c r="J206" s="24">
        <f t="shared" si="30"/>
        <v>151395.75</v>
      </c>
      <c r="K206" s="24">
        <f t="shared" si="30"/>
        <v>144813.32000000007</v>
      </c>
      <c r="L206" s="24">
        <f t="shared" si="30"/>
        <v>138230.89000000036</v>
      </c>
      <c r="M206" s="24">
        <f t="shared" si="30"/>
        <v>131648.45999999996</v>
      </c>
      <c r="N206" s="24">
        <f t="shared" si="30"/>
        <v>125066.03000000026</v>
      </c>
      <c r="O206" s="24">
        <f t="shared" si="30"/>
        <v>118483.60000000033</v>
      </c>
      <c r="P206" s="24">
        <f t="shared" si="30"/>
        <v>111901.16999999993</v>
      </c>
      <c r="Q206" s="24">
        <f t="shared" si="30"/>
        <v>105318.74000000022</v>
      </c>
      <c r="R206" s="24">
        <f t="shared" si="30"/>
        <v>98736.310000000289</v>
      </c>
      <c r="S206" s="25">
        <f t="shared" si="23"/>
        <v>157978.17999999993</v>
      </c>
      <c r="T206" s="5"/>
      <c r="U206" s="6"/>
      <c r="V206" s="6"/>
      <c r="W206" s="6"/>
      <c r="X206" s="26"/>
    </row>
    <row r="207" spans="1:24">
      <c r="A207" s="2">
        <f t="shared" si="25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25">
        <f t="shared" si="23"/>
        <v>0</v>
      </c>
      <c r="T207" s="5"/>
      <c r="U207" s="6"/>
      <c r="V207" s="6"/>
      <c r="W207" s="6"/>
      <c r="X207" s="26"/>
    </row>
    <row r="208" spans="1:24">
      <c r="A208" s="2">
        <f t="shared" si="25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 t="shared" ref="S208:S271" si="31">+I208</f>
        <v>775028.45</v>
      </c>
      <c r="T208" s="5"/>
      <c r="U208" s="6"/>
      <c r="V208" s="6"/>
      <c r="W208" s="6">
        <f>+S208</f>
        <v>775028.45</v>
      </c>
      <c r="X208" s="26"/>
    </row>
    <row r="209" spans="1:24">
      <c r="A209" s="2">
        <f t="shared" ref="A209:A272" si="32">+A208+1</f>
        <v>195</v>
      </c>
      <c r="B209" s="2"/>
      <c r="C209" s="2"/>
      <c r="D209" s="2"/>
      <c r="E209" s="23" t="s">
        <v>343</v>
      </c>
      <c r="F209" s="28">
        <f t="shared" ref="F209:R209" si="33">SUM(F208:F208)</f>
        <v>785271.11</v>
      </c>
      <c r="G209" s="28">
        <f t="shared" si="33"/>
        <v>781856.89</v>
      </c>
      <c r="H209" s="28">
        <f t="shared" si="33"/>
        <v>778442.67</v>
      </c>
      <c r="I209" s="28">
        <f t="shared" si="33"/>
        <v>775028.45</v>
      </c>
      <c r="J209" s="28">
        <f t="shared" si="33"/>
        <v>771614.23</v>
      </c>
      <c r="K209" s="28">
        <f t="shared" si="33"/>
        <v>768200.01</v>
      </c>
      <c r="L209" s="28">
        <f t="shared" si="33"/>
        <v>764785.79</v>
      </c>
      <c r="M209" s="28">
        <f t="shared" si="33"/>
        <v>761371.57</v>
      </c>
      <c r="N209" s="28">
        <f t="shared" si="33"/>
        <v>757957.35</v>
      </c>
      <c r="O209" s="28">
        <f t="shared" si="33"/>
        <v>754543.13</v>
      </c>
      <c r="P209" s="28">
        <f t="shared" si="33"/>
        <v>751128.91</v>
      </c>
      <c r="Q209" s="28">
        <f t="shared" si="33"/>
        <v>747714.69</v>
      </c>
      <c r="R209" s="28">
        <f t="shared" si="33"/>
        <v>744300.47</v>
      </c>
      <c r="S209" s="25">
        <f t="shared" si="31"/>
        <v>775028.45</v>
      </c>
      <c r="T209" s="5"/>
      <c r="U209" s="6"/>
      <c r="V209" s="6"/>
      <c r="W209" s="6"/>
      <c r="X209" s="26"/>
    </row>
    <row r="210" spans="1:24">
      <c r="A210" s="2">
        <f t="shared" si="32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25">
        <f t="shared" si="31"/>
        <v>0</v>
      </c>
      <c r="T210" s="5"/>
      <c r="U210" s="6"/>
      <c r="V210" s="6"/>
      <c r="W210" s="6"/>
      <c r="X210" s="26"/>
    </row>
    <row r="211" spans="1:24">
      <c r="A211" s="2">
        <f t="shared" si="32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si="31"/>
        <v>0</v>
      </c>
      <c r="T211" s="5"/>
      <c r="U211" s="6">
        <f t="shared" ref="U211:U244" si="34">+S211</f>
        <v>0</v>
      </c>
      <c r="V211" s="6"/>
      <c r="W211" s="6"/>
      <c r="X211" s="26"/>
    </row>
    <row r="212" spans="1:24">
      <c r="A212" s="2">
        <f t="shared" si="32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1"/>
        <v>0</v>
      </c>
      <c r="T212" s="2"/>
      <c r="U212" s="4">
        <f t="shared" si="34"/>
        <v>0</v>
      </c>
      <c r="V212" s="4"/>
      <c r="W212" s="4"/>
      <c r="X212" s="83"/>
    </row>
    <row r="213" spans="1:24">
      <c r="A213" s="2">
        <f t="shared" si="32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1"/>
        <v>46332277.100000001</v>
      </c>
      <c r="T213" s="2"/>
      <c r="U213" s="4">
        <f t="shared" si="34"/>
        <v>46332277.100000001</v>
      </c>
      <c r="V213" s="4"/>
      <c r="W213" s="4"/>
      <c r="X213" s="83"/>
    </row>
    <row r="214" spans="1:24">
      <c r="A214" s="2">
        <f t="shared" si="32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1"/>
        <v>930129</v>
      </c>
      <c r="T214" s="2"/>
      <c r="U214" s="4">
        <f t="shared" si="34"/>
        <v>930129</v>
      </c>
      <c r="V214" s="4"/>
      <c r="W214" s="4"/>
      <c r="X214" s="83"/>
    </row>
    <row r="215" spans="1:24">
      <c r="A215" s="2">
        <f t="shared" si="32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1"/>
        <v>542418.78</v>
      </c>
      <c r="T215" s="5"/>
      <c r="U215" s="6">
        <f t="shared" si="34"/>
        <v>542418.78</v>
      </c>
      <c r="V215" s="6"/>
      <c r="W215" s="6"/>
      <c r="X215" s="26"/>
    </row>
    <row r="216" spans="1:24">
      <c r="A216" s="2">
        <f t="shared" si="32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1"/>
        <v>462361.74</v>
      </c>
      <c r="T216" s="5"/>
      <c r="U216" s="6">
        <f t="shared" si="34"/>
        <v>462361.74</v>
      </c>
      <c r="V216" s="6"/>
      <c r="W216" s="6"/>
      <c r="X216" s="26"/>
    </row>
    <row r="217" spans="1:24">
      <c r="A217" s="2">
        <f t="shared" si="32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1"/>
        <v>172291.69</v>
      </c>
      <c r="T217" s="5"/>
      <c r="U217" s="6">
        <f t="shared" si="34"/>
        <v>172291.69</v>
      </c>
      <c r="V217" s="6"/>
      <c r="W217" s="6"/>
      <c r="X217" s="26"/>
    </row>
    <row r="218" spans="1:24">
      <c r="A218" s="2">
        <f t="shared" si="32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1"/>
        <v>1505606.22</v>
      </c>
      <c r="T218" s="5"/>
      <c r="U218" s="6">
        <f t="shared" si="34"/>
        <v>1505606.22</v>
      </c>
      <c r="V218" s="6"/>
      <c r="W218" s="6"/>
      <c r="X218" s="26"/>
    </row>
    <row r="219" spans="1:24">
      <c r="A219" s="2">
        <f t="shared" si="32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1"/>
        <v>1103442.48</v>
      </c>
      <c r="T219" s="5"/>
      <c r="U219" s="6">
        <f t="shared" si="34"/>
        <v>1103442.48</v>
      </c>
      <c r="V219" s="6"/>
      <c r="W219" s="6"/>
      <c r="X219" s="26"/>
    </row>
    <row r="220" spans="1:24">
      <c r="A220" s="2">
        <f t="shared" si="32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1"/>
        <v>1209256.4099999999</v>
      </c>
      <c r="T220" s="5"/>
      <c r="U220" s="6">
        <f t="shared" si="34"/>
        <v>1209256.4099999999</v>
      </c>
      <c r="V220" s="6"/>
      <c r="W220" s="6"/>
      <c r="X220" s="26"/>
    </row>
    <row r="221" spans="1:24">
      <c r="A221" s="2">
        <f t="shared" si="32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1"/>
        <v>366.69</v>
      </c>
      <c r="T221" s="5"/>
      <c r="U221" s="6">
        <f t="shared" si="34"/>
        <v>366.69</v>
      </c>
      <c r="V221" s="6"/>
      <c r="W221" s="6"/>
      <c r="X221" s="26"/>
    </row>
    <row r="222" spans="1:24">
      <c r="A222" s="2">
        <f t="shared" si="32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1"/>
        <v>-45312.1</v>
      </c>
      <c r="T222" s="5"/>
      <c r="U222" s="6">
        <f t="shared" si="34"/>
        <v>-45312.1</v>
      </c>
      <c r="V222" s="6"/>
      <c r="W222" s="6"/>
      <c r="X222" s="26"/>
    </row>
    <row r="223" spans="1:24">
      <c r="A223" s="2">
        <f t="shared" si="32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1"/>
        <v>0</v>
      </c>
      <c r="T223" s="5"/>
      <c r="U223" s="6">
        <f t="shared" si="34"/>
        <v>0</v>
      </c>
      <c r="V223" s="6"/>
      <c r="W223" s="6"/>
      <c r="X223" s="26"/>
    </row>
    <row r="224" spans="1:24">
      <c r="A224" s="2">
        <f t="shared" si="32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1"/>
        <v>0</v>
      </c>
      <c r="T224" s="5"/>
      <c r="U224" s="6">
        <f t="shared" si="34"/>
        <v>0</v>
      </c>
      <c r="V224" s="6"/>
      <c r="W224" s="6"/>
      <c r="X224" s="26"/>
    </row>
    <row r="225" spans="1:24">
      <c r="A225" s="2">
        <f t="shared" si="32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1"/>
        <v>-1975.75</v>
      </c>
      <c r="T225" s="5"/>
      <c r="U225" s="6">
        <f t="shared" si="34"/>
        <v>-1975.75</v>
      </c>
      <c r="V225" s="6"/>
      <c r="W225" s="6"/>
      <c r="X225" s="26"/>
    </row>
    <row r="226" spans="1:24">
      <c r="A226" s="2">
        <f t="shared" si="32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1"/>
        <v>0</v>
      </c>
      <c r="T226" s="5"/>
      <c r="U226" s="6">
        <f t="shared" si="34"/>
        <v>0</v>
      </c>
      <c r="V226" s="6"/>
      <c r="W226" s="6"/>
      <c r="X226" s="26"/>
    </row>
    <row r="227" spans="1:24">
      <c r="A227" s="2">
        <f t="shared" si="32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1"/>
        <v>0</v>
      </c>
      <c r="T227" s="5"/>
      <c r="U227" s="6">
        <f t="shared" si="34"/>
        <v>0</v>
      </c>
      <c r="V227" s="6"/>
      <c r="W227" s="6"/>
      <c r="X227" s="26"/>
    </row>
    <row r="228" spans="1:24">
      <c r="A228" s="2">
        <f t="shared" si="32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1"/>
        <v>-1102.52</v>
      </c>
      <c r="T228" s="5"/>
      <c r="U228" s="6">
        <f t="shared" si="34"/>
        <v>-1102.52</v>
      </c>
      <c r="V228" s="6"/>
      <c r="W228" s="6"/>
      <c r="X228" s="26"/>
    </row>
    <row r="229" spans="1:24">
      <c r="A229" s="2">
        <f t="shared" si="32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1"/>
        <v>0</v>
      </c>
      <c r="T229" s="5"/>
      <c r="U229" s="6">
        <f t="shared" si="34"/>
        <v>0</v>
      </c>
      <c r="V229" s="6"/>
      <c r="W229" s="6"/>
      <c r="X229" s="26"/>
    </row>
    <row r="230" spans="1:24">
      <c r="A230" s="2">
        <f t="shared" si="32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1"/>
        <v>-7.1054273576010003E-15</v>
      </c>
      <c r="T230" s="5"/>
      <c r="U230" s="6">
        <f t="shared" si="34"/>
        <v>-7.1054273576010003E-15</v>
      </c>
      <c r="V230" s="6"/>
      <c r="W230" s="6"/>
      <c r="X230" s="26"/>
    </row>
    <row r="231" spans="1:24">
      <c r="A231" s="2">
        <f t="shared" si="32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1"/>
        <v>-1524.87</v>
      </c>
      <c r="T231" s="5"/>
      <c r="U231" s="6">
        <f t="shared" si="34"/>
        <v>-1524.87</v>
      </c>
      <c r="V231" s="6"/>
      <c r="W231" s="6"/>
      <c r="X231" s="26"/>
    </row>
    <row r="232" spans="1:24">
      <c r="A232" s="2">
        <f t="shared" si="32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1"/>
        <v>-229.36</v>
      </c>
      <c r="T232" s="5"/>
      <c r="U232" s="6">
        <f t="shared" si="34"/>
        <v>-229.36</v>
      </c>
      <c r="V232" s="6"/>
      <c r="W232" s="6"/>
      <c r="X232" s="26"/>
    </row>
    <row r="233" spans="1:24">
      <c r="A233" s="2">
        <f t="shared" si="32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1"/>
        <v>0</v>
      </c>
      <c r="T233" s="5"/>
      <c r="U233" s="6">
        <f t="shared" si="34"/>
        <v>0</v>
      </c>
      <c r="V233" s="6"/>
      <c r="W233" s="6"/>
      <c r="X233" s="26"/>
    </row>
    <row r="234" spans="1:24">
      <c r="A234" s="2">
        <f t="shared" si="32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1"/>
        <v>-375.68</v>
      </c>
      <c r="T234" s="5"/>
      <c r="U234" s="6">
        <f t="shared" si="34"/>
        <v>-375.68</v>
      </c>
      <c r="V234" s="6"/>
      <c r="W234" s="6"/>
      <c r="X234" s="26"/>
    </row>
    <row r="235" spans="1:24">
      <c r="A235" s="2">
        <f t="shared" si="32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1"/>
        <v>-13.92</v>
      </c>
      <c r="T235" s="5"/>
      <c r="U235" s="6">
        <f t="shared" si="34"/>
        <v>-13.92</v>
      </c>
      <c r="V235" s="6"/>
      <c r="W235" s="6"/>
      <c r="X235" s="26"/>
    </row>
    <row r="236" spans="1:24">
      <c r="A236" s="2">
        <f t="shared" si="32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1"/>
        <v>-1673.78</v>
      </c>
      <c r="T236" s="5"/>
      <c r="U236" s="6">
        <f t="shared" si="34"/>
        <v>-1673.78</v>
      </c>
      <c r="V236" s="6"/>
      <c r="W236" s="6"/>
      <c r="X236" s="26"/>
    </row>
    <row r="237" spans="1:24">
      <c r="A237" s="2">
        <f t="shared" si="32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1"/>
        <v>-1382.39</v>
      </c>
      <c r="T237" s="5"/>
      <c r="U237" s="6">
        <f t="shared" si="34"/>
        <v>-1382.39</v>
      </c>
      <c r="V237" s="6"/>
      <c r="W237" s="6"/>
      <c r="X237" s="26"/>
    </row>
    <row r="238" spans="1:24">
      <c r="A238" s="2">
        <f t="shared" si="32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1"/>
        <v>-9.0949470177292804E-13</v>
      </c>
      <c r="T238" s="5"/>
      <c r="U238" s="6">
        <f t="shared" si="34"/>
        <v>-9.0949470177292804E-13</v>
      </c>
      <c r="V238" s="6"/>
      <c r="W238" s="6"/>
      <c r="X238" s="26"/>
    </row>
    <row r="239" spans="1:24">
      <c r="A239" s="2">
        <f t="shared" si="32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1"/>
        <v>-734.51</v>
      </c>
      <c r="T239" s="2"/>
      <c r="U239" s="4">
        <f t="shared" si="34"/>
        <v>-734.51</v>
      </c>
      <c r="V239" s="4"/>
      <c r="W239" s="4"/>
      <c r="X239" s="83"/>
    </row>
    <row r="240" spans="1:24">
      <c r="A240" s="2">
        <f t="shared" si="32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1"/>
        <v>7850.44</v>
      </c>
      <c r="T240" s="5"/>
      <c r="U240" s="6">
        <f t="shared" si="34"/>
        <v>7850.44</v>
      </c>
      <c r="V240" s="6"/>
      <c r="W240" s="6"/>
      <c r="X240" s="26"/>
    </row>
    <row r="241" spans="1:24">
      <c r="A241" s="2">
        <f t="shared" si="32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1"/>
        <v>-120.42</v>
      </c>
      <c r="T241" s="5"/>
      <c r="U241" s="6">
        <f t="shared" si="34"/>
        <v>-120.42</v>
      </c>
      <c r="V241" s="6"/>
      <c r="W241" s="6"/>
      <c r="X241" s="26"/>
    </row>
    <row r="242" spans="1:24">
      <c r="A242" s="2">
        <f t="shared" si="32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1"/>
        <v>-56992.27</v>
      </c>
      <c r="T242" s="5"/>
      <c r="U242" s="6">
        <f t="shared" si="34"/>
        <v>-56992.27</v>
      </c>
      <c r="V242" s="6"/>
      <c r="W242" s="6"/>
      <c r="X242" s="26"/>
    </row>
    <row r="243" spans="1:24">
      <c r="A243" s="2">
        <f t="shared" si="32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1"/>
        <v>152481.63999999998</v>
      </c>
      <c r="T243" s="5"/>
      <c r="U243" s="6">
        <f t="shared" si="34"/>
        <v>152481.63999999998</v>
      </c>
      <c r="V243" s="6"/>
      <c r="W243" s="6"/>
      <c r="X243" s="83"/>
    </row>
    <row r="244" spans="1:24">
      <c r="A244" s="2">
        <f t="shared" si="32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1"/>
        <v>2392972.9700000002</v>
      </c>
      <c r="T244" s="5"/>
      <c r="U244" s="6">
        <f t="shared" si="34"/>
        <v>2392972.9700000002</v>
      </c>
      <c r="V244" s="6"/>
      <c r="W244" s="6"/>
      <c r="X244" s="26"/>
    </row>
    <row r="245" spans="1:24">
      <c r="A245" s="2">
        <f t="shared" si="32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1"/>
        <v>12549.22</v>
      </c>
      <c r="T245" s="5"/>
      <c r="U245" s="6"/>
      <c r="V245" s="6"/>
      <c r="W245" s="6"/>
      <c r="X245" s="26">
        <f>+S245</f>
        <v>12549.22</v>
      </c>
    </row>
    <row r="246" spans="1:24">
      <c r="A246" s="2">
        <f t="shared" si="32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1"/>
        <v>39966.449999999997</v>
      </c>
      <c r="T246" s="2"/>
      <c r="U246" s="4"/>
      <c r="V246" s="4"/>
      <c r="W246" s="4"/>
      <c r="X246" s="26">
        <f>+S246</f>
        <v>39966.449999999997</v>
      </c>
    </row>
    <row r="247" spans="1:24">
      <c r="A247" s="2">
        <f t="shared" si="32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1"/>
        <v>16323.19</v>
      </c>
      <c r="T247" s="2"/>
      <c r="U247" s="4"/>
      <c r="V247" s="4"/>
      <c r="W247" s="4"/>
      <c r="X247" s="26">
        <f>+S247</f>
        <v>16323.19</v>
      </c>
    </row>
    <row r="248" spans="1:24">
      <c r="A248" s="2">
        <f t="shared" si="32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1"/>
        <v>2789.3</v>
      </c>
      <c r="T248" s="5"/>
      <c r="U248" s="41"/>
      <c r="V248" s="6"/>
      <c r="W248" s="6"/>
      <c r="X248" s="26">
        <f>+S248</f>
        <v>2789.3</v>
      </c>
    </row>
    <row r="249" spans="1:24">
      <c r="A249" s="2">
        <f t="shared" si="32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1"/>
        <v>16189573.91</v>
      </c>
      <c r="T249" s="5"/>
      <c r="U249" s="41">
        <f>+S249</f>
        <v>16189573.91</v>
      </c>
      <c r="V249" s="6"/>
      <c r="W249" s="6"/>
      <c r="X249" s="26"/>
    </row>
    <row r="250" spans="1:24">
      <c r="A250" s="2">
        <f t="shared" si="32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1"/>
        <v>0</v>
      </c>
      <c r="T250" s="5"/>
      <c r="U250" s="41">
        <f>+S250</f>
        <v>0</v>
      </c>
      <c r="V250" s="6"/>
      <c r="W250" s="6"/>
      <c r="X250" s="26"/>
    </row>
    <row r="251" spans="1:24">
      <c r="A251" s="2">
        <f t="shared" si="32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1"/>
        <v>1872773.75</v>
      </c>
      <c r="T251" s="5"/>
      <c r="U251" s="41"/>
      <c r="V251" s="6"/>
      <c r="W251" s="6"/>
      <c r="X251" s="26">
        <f t="shared" ref="X251:X267" si="35">+S251</f>
        <v>1872773.75</v>
      </c>
    </row>
    <row r="252" spans="1:24">
      <c r="A252" s="2">
        <f t="shared" si="32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1"/>
        <v>6420363.6900000004</v>
      </c>
      <c r="T252" s="5"/>
      <c r="U252" s="41">
        <f>+S252</f>
        <v>6420363.6900000004</v>
      </c>
      <c r="V252" s="6"/>
      <c r="W252" s="6"/>
      <c r="X252" s="26"/>
    </row>
    <row r="253" spans="1:24">
      <c r="A253" s="2">
        <f t="shared" si="32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1"/>
        <v>0</v>
      </c>
      <c r="T253" s="5"/>
      <c r="U253" s="41">
        <f>+S253</f>
        <v>0</v>
      </c>
      <c r="V253" s="6"/>
      <c r="W253" s="6"/>
      <c r="X253" s="26"/>
    </row>
    <row r="254" spans="1:24">
      <c r="A254" s="2">
        <f t="shared" si="32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1"/>
        <v>103862.92</v>
      </c>
      <c r="T254" s="5"/>
      <c r="U254" s="6"/>
      <c r="V254" s="6"/>
      <c r="W254" s="6"/>
      <c r="X254" s="26">
        <f t="shared" si="35"/>
        <v>103862.92</v>
      </c>
    </row>
    <row r="255" spans="1:24">
      <c r="A255" s="2">
        <f t="shared" si="32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1"/>
        <v>0</v>
      </c>
      <c r="T255" s="5"/>
      <c r="U255" s="6"/>
      <c r="V255" s="6"/>
      <c r="W255" s="6"/>
      <c r="X255" s="26">
        <f t="shared" si="35"/>
        <v>0</v>
      </c>
    </row>
    <row r="256" spans="1:24">
      <c r="A256" s="2">
        <f t="shared" si="32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1"/>
        <v>0</v>
      </c>
      <c r="T256" s="5"/>
      <c r="U256" s="6"/>
      <c r="V256" s="6"/>
      <c r="W256" s="6"/>
      <c r="X256" s="26">
        <f t="shared" si="35"/>
        <v>0</v>
      </c>
    </row>
    <row r="257" spans="1:24">
      <c r="A257" s="2">
        <f t="shared" si="32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1"/>
        <v>0</v>
      </c>
      <c r="T257" s="5"/>
      <c r="U257" s="6"/>
      <c r="V257" s="6"/>
      <c r="W257" s="6"/>
      <c r="X257" s="26">
        <f t="shared" si="35"/>
        <v>0</v>
      </c>
    </row>
    <row r="258" spans="1:24">
      <c r="A258" s="2">
        <f t="shared" si="32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1"/>
        <v>0</v>
      </c>
      <c r="T258" s="5"/>
      <c r="U258" s="6"/>
      <c r="V258" s="6"/>
      <c r="W258" s="6"/>
      <c r="X258" s="26">
        <f t="shared" si="35"/>
        <v>0</v>
      </c>
    </row>
    <row r="259" spans="1:24">
      <c r="A259" s="2">
        <f t="shared" si="32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1"/>
        <v>5704.35</v>
      </c>
      <c r="T259" s="5"/>
      <c r="U259" s="6"/>
      <c r="V259" s="6"/>
      <c r="W259" s="6"/>
      <c r="X259" s="26">
        <f t="shared" si="35"/>
        <v>5704.35</v>
      </c>
    </row>
    <row r="260" spans="1:24">
      <c r="A260" s="2">
        <f t="shared" si="32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1"/>
        <v>-864763.28</v>
      </c>
      <c r="T260" s="5"/>
      <c r="U260" s="6"/>
      <c r="V260" s="6"/>
      <c r="W260" s="6"/>
      <c r="X260" s="26">
        <f t="shared" si="35"/>
        <v>-864763.28</v>
      </c>
    </row>
    <row r="261" spans="1:24">
      <c r="A261" s="2">
        <f t="shared" si="32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1"/>
        <v>2507308.9</v>
      </c>
      <c r="T261" s="5"/>
      <c r="U261" s="6"/>
      <c r="V261" s="6"/>
      <c r="W261" s="6"/>
      <c r="X261" s="26">
        <f t="shared" si="35"/>
        <v>2507308.9</v>
      </c>
    </row>
    <row r="262" spans="1:24">
      <c r="A262" s="2">
        <f t="shared" si="32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1"/>
        <v>-1648249.97</v>
      </c>
      <c r="T262" s="5"/>
      <c r="U262" s="6"/>
      <c r="V262" s="6"/>
      <c r="W262" s="6"/>
      <c r="X262" s="26">
        <f t="shared" si="35"/>
        <v>-1648249.97</v>
      </c>
    </row>
    <row r="263" spans="1:24">
      <c r="A263" s="2">
        <f t="shared" si="32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1"/>
        <v>-6967711.3200000003</v>
      </c>
      <c r="T263" s="5"/>
      <c r="U263" s="6"/>
      <c r="V263" s="6"/>
      <c r="W263" s="6"/>
      <c r="X263" s="26">
        <f t="shared" si="35"/>
        <v>-6967711.3200000003</v>
      </c>
    </row>
    <row r="264" spans="1:24">
      <c r="A264" s="2">
        <f t="shared" si="32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1"/>
        <v>0</v>
      </c>
      <c r="T264" s="5"/>
      <c r="U264" s="6"/>
      <c r="V264" s="6"/>
      <c r="W264" s="6"/>
      <c r="X264" s="26">
        <f t="shared" si="35"/>
        <v>0</v>
      </c>
    </row>
    <row r="265" spans="1:24">
      <c r="A265" s="2">
        <f t="shared" si="32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1"/>
        <v>7038725.3099999996</v>
      </c>
      <c r="T265" s="5"/>
      <c r="U265" s="6"/>
      <c r="V265" s="6"/>
      <c r="W265" s="6"/>
      <c r="X265" s="26">
        <f t="shared" si="35"/>
        <v>7038725.3099999996</v>
      </c>
    </row>
    <row r="266" spans="1:24">
      <c r="A266" s="2">
        <f t="shared" si="32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1"/>
        <v>-71013.990000000005</v>
      </c>
      <c r="T266" s="5"/>
      <c r="U266" s="6"/>
      <c r="V266" s="6"/>
      <c r="W266" s="6"/>
      <c r="X266" s="26">
        <f t="shared" si="35"/>
        <v>-71013.990000000005</v>
      </c>
    </row>
    <row r="267" spans="1:24">
      <c r="A267" s="2">
        <f t="shared" si="32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1"/>
        <v>4048837</v>
      </c>
      <c r="T267" s="5"/>
      <c r="U267" s="6"/>
      <c r="V267" s="6"/>
      <c r="W267" s="6"/>
      <c r="X267" s="26">
        <f t="shared" si="35"/>
        <v>4048837</v>
      </c>
    </row>
    <row r="268" spans="1:24">
      <c r="A268" s="2">
        <f t="shared" si="32"/>
        <v>254</v>
      </c>
      <c r="B268" s="2"/>
      <c r="C268" s="2"/>
      <c r="D268" s="2"/>
      <c r="E268" s="23" t="s">
        <v>453</v>
      </c>
      <c r="F268" s="28">
        <f t="shared" ref="F268:R268" si="36">SUM(F211:F267)</f>
        <v>78608508.219999969</v>
      </c>
      <c r="G268" s="28">
        <f t="shared" si="36"/>
        <v>82958816.010000005</v>
      </c>
      <c r="H268" s="28">
        <f t="shared" si="36"/>
        <v>83117560.469999984</v>
      </c>
      <c r="I268" s="28">
        <f t="shared" si="36"/>
        <v>83407057.019999996</v>
      </c>
      <c r="J268" s="28">
        <f t="shared" si="36"/>
        <v>84194940.200000003</v>
      </c>
      <c r="K268" s="28">
        <f t="shared" si="36"/>
        <v>83887103.320000023</v>
      </c>
      <c r="L268" s="28">
        <f t="shared" si="36"/>
        <v>85047868.13000001</v>
      </c>
      <c r="M268" s="28">
        <f t="shared" si="36"/>
        <v>85638967.939999998</v>
      </c>
      <c r="N268" s="28">
        <f t="shared" si="36"/>
        <v>85995217.929999992</v>
      </c>
      <c r="O268" s="28">
        <f t="shared" si="36"/>
        <v>87356779.379999995</v>
      </c>
      <c r="P268" s="28">
        <f t="shared" si="36"/>
        <v>86818910.600000024</v>
      </c>
      <c r="Q268" s="28">
        <f t="shared" si="36"/>
        <v>86686917.339999989</v>
      </c>
      <c r="R268" s="28">
        <f t="shared" si="36"/>
        <v>90797163.850000009</v>
      </c>
      <c r="S268" s="25">
        <f t="shared" si="31"/>
        <v>83407057.019999996</v>
      </c>
      <c r="T268" s="5"/>
      <c r="U268" s="6"/>
      <c r="V268" s="6"/>
      <c r="W268" s="6"/>
      <c r="X268" s="26"/>
    </row>
    <row r="269" spans="1:24">
      <c r="A269" s="2">
        <f t="shared" si="32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25">
        <f t="shared" si="31"/>
        <v>0</v>
      </c>
      <c r="T269" s="5"/>
      <c r="U269" s="6"/>
      <c r="V269" s="6"/>
      <c r="W269" s="6"/>
      <c r="X269" s="26"/>
    </row>
    <row r="270" spans="1:24">
      <c r="A270" s="2">
        <f t="shared" si="32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 t="shared" si="31"/>
        <v>58962425.490000002</v>
      </c>
      <c r="T270" s="5"/>
      <c r="U270" s="6"/>
      <c r="V270" s="6"/>
      <c r="W270" s="6">
        <f>+S270</f>
        <v>58962425.490000002</v>
      </c>
      <c r="X270" s="26"/>
    </row>
    <row r="271" spans="1:24">
      <c r="A271" s="2">
        <f t="shared" si="32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 t="shared" si="31"/>
        <v>14511369.199999999</v>
      </c>
      <c r="T271" s="5"/>
      <c r="U271" s="6"/>
      <c r="V271" s="6"/>
      <c r="W271" s="6">
        <f>+S271</f>
        <v>14511369.199999999</v>
      </c>
      <c r="X271" s="26"/>
    </row>
    <row r="272" spans="1:24">
      <c r="A272" s="2">
        <f t="shared" si="32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 t="shared" ref="S272:S335" si="37">+I272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38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 t="shared" si="37"/>
        <v>1941064.79</v>
      </c>
      <c r="T273" s="5"/>
      <c r="U273" s="6"/>
      <c r="V273" s="6"/>
      <c r="W273" s="6">
        <f>+S273</f>
        <v>1941064.79</v>
      </c>
      <c r="X273" s="26"/>
    </row>
    <row r="274" spans="1:24">
      <c r="A274" s="2">
        <f t="shared" si="38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R274" si="39">SUM(G270:G273)</f>
        <v>27696643.009999998</v>
      </c>
      <c r="H274" s="28">
        <f t="shared" si="39"/>
        <v>53021880.219999999</v>
      </c>
      <c r="I274" s="28">
        <f t="shared" si="39"/>
        <v>75414859.480000004</v>
      </c>
      <c r="J274" s="28">
        <f t="shared" si="39"/>
        <v>91864285.179999992</v>
      </c>
      <c r="K274" s="28">
        <f t="shared" si="39"/>
        <v>101973923.8</v>
      </c>
      <c r="L274" s="28">
        <f t="shared" si="39"/>
        <v>111748016.5</v>
      </c>
      <c r="M274" s="28">
        <f t="shared" si="39"/>
        <v>120631585.06</v>
      </c>
      <c r="N274" s="28">
        <f t="shared" si="39"/>
        <v>128639398.23</v>
      </c>
      <c r="O274" s="28">
        <f t="shared" si="39"/>
        <v>139109278.55000001</v>
      </c>
      <c r="P274" s="28">
        <f t="shared" si="39"/>
        <v>154835968.17000002</v>
      </c>
      <c r="Q274" s="28">
        <f t="shared" si="39"/>
        <v>175673456.35000002</v>
      </c>
      <c r="R274" s="28">
        <f t="shared" si="39"/>
        <v>200944910.62</v>
      </c>
      <c r="S274" s="25">
        <f t="shared" si="37"/>
        <v>75414859.480000004</v>
      </c>
      <c r="T274" s="5"/>
      <c r="U274" s="6"/>
      <c r="V274" s="6"/>
      <c r="W274" s="6"/>
      <c r="X274" s="26"/>
    </row>
    <row r="275" spans="1:24">
      <c r="A275" s="2">
        <f t="shared" si="38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25">
        <f t="shared" si="37"/>
        <v>0</v>
      </c>
      <c r="T275" s="2"/>
      <c r="U275" s="4"/>
      <c r="V275" s="4"/>
      <c r="W275" s="4"/>
      <c r="X275" s="83"/>
    </row>
    <row r="276" spans="1:24">
      <c r="A276" s="2">
        <f t="shared" si="38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si="37"/>
        <v>0</v>
      </c>
      <c r="T276" s="2"/>
      <c r="U276" s="4"/>
      <c r="V276" s="4"/>
      <c r="W276" s="4">
        <f t="shared" ref="W276:W293" si="40">+S276</f>
        <v>0</v>
      </c>
      <c r="X276" s="83"/>
    </row>
    <row r="277" spans="1:24">
      <c r="A277" s="2">
        <f t="shared" si="38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37"/>
        <v>0</v>
      </c>
      <c r="T277" s="2"/>
      <c r="U277" s="4"/>
      <c r="V277" s="4"/>
      <c r="W277" s="4">
        <f t="shared" si="40"/>
        <v>0</v>
      </c>
      <c r="X277" s="83"/>
    </row>
    <row r="278" spans="1:24">
      <c r="A278" s="2">
        <f t="shared" si="38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37"/>
        <v>0</v>
      </c>
      <c r="T278" s="2"/>
      <c r="U278" s="4"/>
      <c r="V278" s="4"/>
      <c r="W278" s="4">
        <f t="shared" si="40"/>
        <v>0</v>
      </c>
      <c r="X278" s="83"/>
    </row>
    <row r="279" spans="1:24">
      <c r="A279" s="2">
        <f t="shared" si="38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37"/>
        <v>48144.67</v>
      </c>
      <c r="T279" s="2"/>
      <c r="U279" s="4"/>
      <c r="V279" s="4"/>
      <c r="W279" s="4">
        <f t="shared" si="40"/>
        <v>48144.67</v>
      </c>
      <c r="X279" s="83"/>
    </row>
    <row r="280" spans="1:24">
      <c r="A280" s="2">
        <f t="shared" si="38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37"/>
        <v>197856.94</v>
      </c>
      <c r="T280" s="2"/>
      <c r="U280" s="4"/>
      <c r="V280" s="4"/>
      <c r="W280" s="4">
        <f t="shared" si="40"/>
        <v>197856.94</v>
      </c>
      <c r="X280" s="83"/>
    </row>
    <row r="281" spans="1:24">
      <c r="A281" s="2">
        <f t="shared" si="38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37"/>
        <v>4379409.2300000004</v>
      </c>
      <c r="T281" s="2"/>
      <c r="U281" s="4"/>
      <c r="V281" s="4"/>
      <c r="W281" s="4">
        <f t="shared" si="40"/>
        <v>4379409.2300000004</v>
      </c>
      <c r="X281" s="83"/>
    </row>
    <row r="282" spans="1:24">
      <c r="A282" s="2">
        <f t="shared" si="38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37"/>
        <v>3451493.27</v>
      </c>
      <c r="T282" s="2"/>
      <c r="U282" s="4"/>
      <c r="V282" s="4"/>
      <c r="W282" s="4">
        <f t="shared" si="40"/>
        <v>3451493.27</v>
      </c>
      <c r="X282" s="83"/>
    </row>
    <row r="283" spans="1:24">
      <c r="A283" s="2">
        <f t="shared" si="38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37"/>
        <v>22030.92</v>
      </c>
      <c r="T283" s="2"/>
      <c r="U283" s="4"/>
      <c r="V283" s="4"/>
      <c r="W283" s="4">
        <f t="shared" si="40"/>
        <v>22030.92</v>
      </c>
      <c r="X283" s="83"/>
    </row>
    <row r="284" spans="1:24">
      <c r="A284" s="2">
        <f t="shared" si="38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37"/>
        <v>567060.63</v>
      </c>
      <c r="T284" s="2"/>
      <c r="U284" s="4"/>
      <c r="V284" s="4"/>
      <c r="W284" s="4">
        <f t="shared" si="40"/>
        <v>567060.63</v>
      </c>
      <c r="X284" s="83"/>
    </row>
    <row r="285" spans="1:24">
      <c r="A285" s="2">
        <f t="shared" si="38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37"/>
        <v>90500.61</v>
      </c>
      <c r="T285" s="2"/>
      <c r="U285" s="4"/>
      <c r="V285" s="4"/>
      <c r="W285" s="4">
        <f t="shared" si="40"/>
        <v>90500.61</v>
      </c>
      <c r="X285" s="83"/>
    </row>
    <row r="286" spans="1:24">
      <c r="A286" s="2">
        <f t="shared" si="38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37"/>
        <v>491479</v>
      </c>
      <c r="T286" s="2"/>
      <c r="U286" s="4"/>
      <c r="V286" s="4"/>
      <c r="W286" s="4">
        <f t="shared" si="40"/>
        <v>491479</v>
      </c>
      <c r="X286" s="83"/>
    </row>
    <row r="287" spans="1:24">
      <c r="A287" s="2">
        <f t="shared" si="38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37"/>
        <v>68967</v>
      </c>
      <c r="T287" s="2"/>
      <c r="U287" s="4"/>
      <c r="V287" s="4"/>
      <c r="W287" s="4">
        <f t="shared" si="40"/>
        <v>68967</v>
      </c>
      <c r="X287" s="83"/>
    </row>
    <row r="288" spans="1:24">
      <c r="A288" s="2">
        <f t="shared" si="38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37"/>
        <v>387171</v>
      </c>
      <c r="T288" s="2"/>
      <c r="U288" s="4"/>
      <c r="V288" s="4"/>
      <c r="W288" s="4">
        <f t="shared" si="40"/>
        <v>387171</v>
      </c>
      <c r="X288" s="83"/>
    </row>
    <row r="289" spans="1:24">
      <c r="A289" s="2">
        <f t="shared" si="38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37"/>
        <v>644472</v>
      </c>
      <c r="T289" s="2"/>
      <c r="U289" s="4"/>
      <c r="V289" s="4"/>
      <c r="W289" s="4">
        <f t="shared" si="40"/>
        <v>644472</v>
      </c>
      <c r="X289" s="83"/>
    </row>
    <row r="290" spans="1:24">
      <c r="A290" s="2">
        <f t="shared" si="38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37"/>
        <v>611.27</v>
      </c>
      <c r="T290" s="2"/>
      <c r="U290" s="4"/>
      <c r="V290" s="4"/>
      <c r="W290" s="4">
        <f t="shared" si="40"/>
        <v>611.27</v>
      </c>
      <c r="X290" s="83"/>
    </row>
    <row r="291" spans="1:24">
      <c r="A291" s="2">
        <f t="shared" si="38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37"/>
        <v>1063.97</v>
      </c>
      <c r="T291" s="2"/>
      <c r="U291" s="4"/>
      <c r="V291" s="4"/>
      <c r="W291" s="4">
        <f t="shared" si="40"/>
        <v>1063.97</v>
      </c>
      <c r="X291" s="83"/>
    </row>
    <row r="292" spans="1:24">
      <c r="A292" s="2">
        <f t="shared" si="38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37"/>
        <v>14873.58</v>
      </c>
      <c r="T292" s="2"/>
      <c r="U292" s="4"/>
      <c r="V292" s="4"/>
      <c r="W292" s="4">
        <f t="shared" si="40"/>
        <v>14873.58</v>
      </c>
      <c r="X292" s="83"/>
    </row>
    <row r="293" spans="1:24">
      <c r="A293" s="2">
        <f t="shared" si="38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37"/>
        <v>650749.69999999995</v>
      </c>
      <c r="T293" s="2"/>
      <c r="U293" s="4"/>
      <c r="V293" s="4"/>
      <c r="W293" s="4">
        <f t="shared" si="40"/>
        <v>650749.69999999995</v>
      </c>
      <c r="X293" s="83"/>
    </row>
    <row r="294" spans="1:24">
      <c r="A294" s="2">
        <f t="shared" si="38"/>
        <v>280</v>
      </c>
      <c r="B294" s="2"/>
      <c r="C294" s="2"/>
      <c r="D294" s="2"/>
      <c r="E294" s="50" t="s">
        <v>484</v>
      </c>
      <c r="F294" s="28">
        <f t="shared" ref="F294:R294" si="41">SUM(F279:F293)</f>
        <v>29055993.149999999</v>
      </c>
      <c r="G294" s="28">
        <f t="shared" si="41"/>
        <v>4110746.9500000007</v>
      </c>
      <c r="H294" s="28">
        <f t="shared" si="41"/>
        <v>7568028.5200000005</v>
      </c>
      <c r="I294" s="28">
        <f t="shared" si="41"/>
        <v>11015883.790000001</v>
      </c>
      <c r="J294" s="28">
        <f t="shared" si="41"/>
        <v>13592270.760000002</v>
      </c>
      <c r="K294" s="28">
        <f t="shared" si="41"/>
        <v>15418443.92</v>
      </c>
      <c r="L294" s="28">
        <f t="shared" si="41"/>
        <v>16918084.170000002</v>
      </c>
      <c r="M294" s="28">
        <f t="shared" si="41"/>
        <v>18289571.93</v>
      </c>
      <c r="N294" s="28">
        <f t="shared" si="41"/>
        <v>19409871.52</v>
      </c>
      <c r="O294" s="28">
        <f t="shared" si="41"/>
        <v>20812513.030000001</v>
      </c>
      <c r="P294" s="28">
        <f t="shared" si="41"/>
        <v>22691143.969999999</v>
      </c>
      <c r="Q294" s="28">
        <f t="shared" si="41"/>
        <v>25125535.849999998</v>
      </c>
      <c r="R294" s="28">
        <f t="shared" si="41"/>
        <v>28430305.460000001</v>
      </c>
      <c r="S294" s="25">
        <f t="shared" si="37"/>
        <v>11015883.790000001</v>
      </c>
      <c r="T294" s="2"/>
      <c r="U294" s="4"/>
      <c r="V294" s="4"/>
      <c r="W294" s="4"/>
      <c r="X294" s="83"/>
    </row>
    <row r="295" spans="1:24">
      <c r="A295" s="2">
        <f t="shared" si="38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25">
        <f t="shared" si="37"/>
        <v>0</v>
      </c>
      <c r="T295" s="5"/>
      <c r="U295" s="6"/>
      <c r="V295" s="6"/>
      <c r="W295" s="6"/>
      <c r="X295" s="26"/>
    </row>
    <row r="296" spans="1:24">
      <c r="A296" s="2">
        <f t="shared" si="38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 t="shared" si="37"/>
        <v>6355417.0899999999</v>
      </c>
      <c r="T296" s="5"/>
      <c r="U296" s="6"/>
      <c r="V296" s="6"/>
      <c r="W296" s="6">
        <f>+S296</f>
        <v>6355417.0899999999</v>
      </c>
      <c r="X296" s="26"/>
    </row>
    <row r="297" spans="1:24">
      <c r="A297" s="2">
        <f t="shared" si="38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 t="shared" si="37"/>
        <v>854751.9</v>
      </c>
      <c r="T297" s="5"/>
      <c r="U297" s="6"/>
      <c r="V297" s="6"/>
      <c r="W297" s="6">
        <f>+S297</f>
        <v>854751.9</v>
      </c>
      <c r="X297" s="26"/>
    </row>
    <row r="298" spans="1:24">
      <c r="A298" s="2">
        <f t="shared" si="38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 t="shared" si="37"/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38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R299" si="42">SUM(G296:G298)</f>
        <v>2394888.83</v>
      </c>
      <c r="H299" s="28">
        <f t="shared" si="42"/>
        <v>4798923.55</v>
      </c>
      <c r="I299" s="28">
        <f t="shared" si="42"/>
        <v>7210168.9900000002</v>
      </c>
      <c r="J299" s="28">
        <f t="shared" si="42"/>
        <v>9629797.2799999993</v>
      </c>
      <c r="K299" s="28">
        <f t="shared" si="42"/>
        <v>12062190.43</v>
      </c>
      <c r="L299" s="28">
        <f t="shared" si="42"/>
        <v>14509338.830000002</v>
      </c>
      <c r="M299" s="28">
        <f t="shared" si="42"/>
        <v>16982990.59</v>
      </c>
      <c r="N299" s="28">
        <f t="shared" si="42"/>
        <v>19472445.800000001</v>
      </c>
      <c r="O299" s="28">
        <f t="shared" si="42"/>
        <v>21990386.379999999</v>
      </c>
      <c r="P299" s="28">
        <f t="shared" si="42"/>
        <v>24538386.02</v>
      </c>
      <c r="Q299" s="28">
        <f t="shared" si="42"/>
        <v>27119736.559999999</v>
      </c>
      <c r="R299" s="28">
        <f t="shared" si="42"/>
        <v>29789773.009999998</v>
      </c>
      <c r="S299" s="25">
        <f t="shared" si="37"/>
        <v>7210168.9900000002</v>
      </c>
      <c r="T299" s="5"/>
      <c r="U299" s="6"/>
      <c r="V299" s="6"/>
      <c r="W299" s="6"/>
      <c r="X299" s="26"/>
    </row>
    <row r="300" spans="1:24">
      <c r="A300" s="2">
        <f t="shared" si="38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25">
        <f t="shared" si="37"/>
        <v>0</v>
      </c>
      <c r="T300" s="5"/>
      <c r="U300" s="6"/>
      <c r="V300" s="6"/>
      <c r="W300" s="6"/>
      <c r="X300" s="26"/>
    </row>
    <row r="301" spans="1:24">
      <c r="A301" s="2">
        <f t="shared" si="38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si="37"/>
        <v>0</v>
      </c>
      <c r="T301" s="5"/>
      <c r="U301" s="6"/>
      <c r="V301" s="6"/>
      <c r="W301" s="6"/>
      <c r="X301" s="26"/>
    </row>
    <row r="302" spans="1:24">
      <c r="A302" s="2">
        <f t="shared" si="38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37"/>
        <v>2784988.12</v>
      </c>
      <c r="T302" s="5"/>
      <c r="U302" s="6"/>
      <c r="V302" s="6"/>
      <c r="W302" s="6">
        <f t="shared" ref="W302:W312" si="43">+S302</f>
        <v>2784988.12</v>
      </c>
      <c r="X302" s="26"/>
    </row>
    <row r="303" spans="1:24">
      <c r="A303" s="2">
        <f t="shared" si="38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37"/>
        <v>83051.03</v>
      </c>
      <c r="T303" s="5"/>
      <c r="U303" s="6"/>
      <c r="V303" s="6"/>
      <c r="W303" s="6">
        <f t="shared" si="43"/>
        <v>83051.03</v>
      </c>
      <c r="X303" s="26"/>
    </row>
    <row r="304" spans="1:24">
      <c r="A304" s="2">
        <f t="shared" si="38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37"/>
        <v>23437.52</v>
      </c>
      <c r="T304" s="5"/>
      <c r="U304" s="6"/>
      <c r="V304" s="6"/>
      <c r="W304" s="6">
        <f t="shared" si="43"/>
        <v>23437.52</v>
      </c>
      <c r="X304" s="26"/>
    </row>
    <row r="305" spans="1:24">
      <c r="A305" s="2">
        <f t="shared" si="38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37"/>
        <v>150.68</v>
      </c>
      <c r="T305" s="5"/>
      <c r="U305" s="6"/>
      <c r="V305" s="6"/>
      <c r="W305" s="6">
        <f t="shared" si="43"/>
        <v>150.68</v>
      </c>
      <c r="X305" s="26"/>
    </row>
    <row r="306" spans="1:24">
      <c r="A306" s="2">
        <f t="shared" si="38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37"/>
        <v>30002.5</v>
      </c>
      <c r="T306" s="5"/>
      <c r="U306" s="6"/>
      <c r="V306" s="6"/>
      <c r="W306" s="6">
        <f t="shared" si="43"/>
        <v>30002.5</v>
      </c>
      <c r="X306" s="26"/>
    </row>
    <row r="307" spans="1:24">
      <c r="A307" s="2">
        <f t="shared" si="38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37"/>
        <v>8200.83</v>
      </c>
      <c r="T307" s="5"/>
      <c r="U307" s="6"/>
      <c r="V307" s="6"/>
      <c r="W307" s="6">
        <f t="shared" si="43"/>
        <v>8200.83</v>
      </c>
      <c r="X307" s="26"/>
    </row>
    <row r="308" spans="1:24">
      <c r="A308" s="2">
        <f t="shared" si="38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37"/>
        <v>584.65</v>
      </c>
      <c r="T308" s="5"/>
      <c r="U308" s="6"/>
      <c r="V308" s="6"/>
      <c r="W308" s="6">
        <f t="shared" si="43"/>
        <v>584.65</v>
      </c>
      <c r="X308" s="26"/>
    </row>
    <row r="309" spans="1:24">
      <c r="A309" s="2">
        <f t="shared" si="38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37"/>
        <v>0</v>
      </c>
      <c r="T309" s="5"/>
      <c r="U309" s="6"/>
      <c r="V309" s="6"/>
      <c r="W309" s="6">
        <f t="shared" si="43"/>
        <v>0</v>
      </c>
      <c r="X309" s="26"/>
    </row>
    <row r="310" spans="1:24">
      <c r="A310" s="2">
        <f t="shared" si="38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37"/>
        <v>18287.18</v>
      </c>
      <c r="T310" s="5"/>
      <c r="U310" s="6"/>
      <c r="V310" s="6"/>
      <c r="W310" s="6">
        <f t="shared" si="43"/>
        <v>18287.18</v>
      </c>
      <c r="X310" s="26"/>
    </row>
    <row r="311" spans="1:24">
      <c r="A311" s="2">
        <f t="shared" si="38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37"/>
        <v>50346.5</v>
      </c>
      <c r="T311" s="5"/>
      <c r="U311" s="6"/>
      <c r="V311" s="6"/>
      <c r="W311" s="6">
        <f t="shared" si="43"/>
        <v>50346.5</v>
      </c>
      <c r="X311" s="26"/>
    </row>
    <row r="312" spans="1:24">
      <c r="A312" s="2">
        <f t="shared" si="38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37"/>
        <v>10242.66</v>
      </c>
      <c r="T312" s="5"/>
      <c r="U312" s="6"/>
      <c r="V312" s="6"/>
      <c r="W312" s="6">
        <f t="shared" si="43"/>
        <v>10242.66</v>
      </c>
      <c r="X312" s="26"/>
    </row>
    <row r="313" spans="1:24">
      <c r="A313" s="2">
        <f t="shared" si="38"/>
        <v>299</v>
      </c>
      <c r="B313" s="2"/>
      <c r="C313" s="2"/>
      <c r="D313" s="2"/>
      <c r="E313" s="23" t="s">
        <v>509</v>
      </c>
      <c r="F313" s="28">
        <f t="shared" ref="F313:R313" si="44">SUM(F301:F312)</f>
        <v>12404036.090000002</v>
      </c>
      <c r="G313" s="28">
        <f t="shared" si="44"/>
        <v>1017346.6499999999</v>
      </c>
      <c r="H313" s="28">
        <f t="shared" si="44"/>
        <v>2009984.89</v>
      </c>
      <c r="I313" s="28">
        <f t="shared" si="44"/>
        <v>3009291.6700000004</v>
      </c>
      <c r="J313" s="28">
        <f t="shared" si="44"/>
        <v>4001668.7199999997</v>
      </c>
      <c r="K313" s="28">
        <f t="shared" si="44"/>
        <v>4998259.129999999</v>
      </c>
      <c r="L313" s="28">
        <f t="shared" si="44"/>
        <v>5989631.7300000004</v>
      </c>
      <c r="M313" s="28">
        <f t="shared" si="44"/>
        <v>6997855.7299999995</v>
      </c>
      <c r="N313" s="28">
        <f t="shared" si="44"/>
        <v>8040735.2799999993</v>
      </c>
      <c r="O313" s="28">
        <f t="shared" si="44"/>
        <v>9092823.1299999971</v>
      </c>
      <c r="P313" s="28">
        <f t="shared" si="44"/>
        <v>10107771.119999999</v>
      </c>
      <c r="Q313" s="28">
        <f t="shared" si="44"/>
        <v>11168005.91</v>
      </c>
      <c r="R313" s="28">
        <f t="shared" si="44"/>
        <v>12288416.85</v>
      </c>
      <c r="S313" s="25">
        <f t="shared" si="37"/>
        <v>3009291.6700000004</v>
      </c>
      <c r="T313" s="5"/>
      <c r="U313" s="6"/>
      <c r="V313" s="6"/>
      <c r="W313" s="6"/>
      <c r="X313" s="26"/>
    </row>
    <row r="314" spans="1:24">
      <c r="A314" s="2">
        <f t="shared" si="38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25">
        <f t="shared" si="37"/>
        <v>0</v>
      </c>
      <c r="T314" s="5"/>
      <c r="U314" s="6"/>
      <c r="V314" s="6"/>
      <c r="W314" s="6"/>
      <c r="X314" s="26"/>
    </row>
    <row r="315" spans="1:24">
      <c r="A315" s="2">
        <f t="shared" si="38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si="37"/>
        <v>1130947.54</v>
      </c>
      <c r="T315" s="5"/>
      <c r="U315" s="6"/>
      <c r="V315" s="6"/>
      <c r="W315" s="6">
        <f t="shared" ref="W315:W335" si="45">+S315</f>
        <v>1130947.54</v>
      </c>
      <c r="X315" s="26"/>
    </row>
    <row r="316" spans="1:24">
      <c r="A316" s="2">
        <f t="shared" si="38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37"/>
        <v>494235.77</v>
      </c>
      <c r="T316" s="5"/>
      <c r="U316" s="6"/>
      <c r="V316" s="6"/>
      <c r="W316" s="6">
        <f t="shared" si="45"/>
        <v>494235.77</v>
      </c>
      <c r="X316" s="26"/>
    </row>
    <row r="317" spans="1:24">
      <c r="A317" s="2">
        <f t="shared" si="38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37"/>
        <v>4495657.09</v>
      </c>
      <c r="T317" s="5"/>
      <c r="U317" s="6"/>
      <c r="V317" s="6"/>
      <c r="W317" s="6">
        <f t="shared" si="45"/>
        <v>4495657.09</v>
      </c>
      <c r="X317" s="26"/>
    </row>
    <row r="318" spans="1:24">
      <c r="A318" s="2">
        <f t="shared" si="38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37"/>
        <v>144863.85</v>
      </c>
      <c r="T318" s="5"/>
      <c r="U318" s="6"/>
      <c r="V318" s="6"/>
      <c r="W318" s="6">
        <f t="shared" si="45"/>
        <v>144863.85</v>
      </c>
      <c r="X318" s="26"/>
    </row>
    <row r="319" spans="1:24">
      <c r="A319" s="2">
        <f t="shared" si="38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37"/>
        <v>0</v>
      </c>
      <c r="T319" s="5"/>
      <c r="U319" s="6"/>
      <c r="V319" s="6"/>
      <c r="W319" s="6">
        <f t="shared" si="45"/>
        <v>0</v>
      </c>
      <c r="X319" s="26"/>
    </row>
    <row r="320" spans="1:24">
      <c r="A320" s="2">
        <f t="shared" si="38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37"/>
        <v>0</v>
      </c>
      <c r="T320" s="5"/>
      <c r="U320" s="6"/>
      <c r="V320" s="6"/>
      <c r="W320" s="6">
        <f t="shared" si="45"/>
        <v>0</v>
      </c>
      <c r="X320" s="26"/>
    </row>
    <row r="321" spans="1:24">
      <c r="A321" s="2">
        <f t="shared" si="38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37"/>
        <v>12724.71</v>
      </c>
      <c r="T321" s="5"/>
      <c r="U321" s="6"/>
      <c r="V321" s="6"/>
      <c r="W321" s="6">
        <f t="shared" si="45"/>
        <v>12724.71</v>
      </c>
      <c r="X321" s="26"/>
    </row>
    <row r="322" spans="1:24">
      <c r="A322" s="2">
        <f t="shared" si="38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37"/>
        <v>-629975.46</v>
      </c>
      <c r="T322" s="5"/>
      <c r="U322" s="6"/>
      <c r="V322" s="6"/>
      <c r="W322" s="6">
        <f t="shared" si="45"/>
        <v>-629975.46</v>
      </c>
      <c r="X322" s="26"/>
    </row>
    <row r="323" spans="1:24">
      <c r="A323" s="2">
        <f t="shared" si="38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37"/>
        <v>-207482.15</v>
      </c>
      <c r="T323" s="5"/>
      <c r="U323" s="6"/>
      <c r="V323" s="6"/>
      <c r="W323" s="6">
        <f t="shared" si="45"/>
        <v>-207482.15</v>
      </c>
      <c r="X323" s="26"/>
    </row>
    <row r="324" spans="1:24">
      <c r="A324" s="2">
        <f t="shared" si="38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37"/>
        <v>-2504230.83</v>
      </c>
      <c r="T324" s="5"/>
      <c r="U324" s="6"/>
      <c r="V324" s="6"/>
      <c r="W324" s="6">
        <f t="shared" si="45"/>
        <v>-2504230.83</v>
      </c>
      <c r="X324" s="26"/>
    </row>
    <row r="325" spans="1:24">
      <c r="A325" s="2">
        <f t="shared" si="38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37"/>
        <v>-5095.59</v>
      </c>
      <c r="T325" s="5"/>
      <c r="U325" s="6"/>
      <c r="V325" s="6"/>
      <c r="W325" s="6">
        <f t="shared" si="45"/>
        <v>-5095.59</v>
      </c>
      <c r="X325" s="26"/>
    </row>
    <row r="326" spans="1:24">
      <c r="A326" s="2">
        <f t="shared" si="38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37"/>
        <v>0</v>
      </c>
      <c r="T326" s="5"/>
      <c r="U326" s="6"/>
      <c r="V326" s="6"/>
      <c r="W326" s="6">
        <f t="shared" si="45"/>
        <v>0</v>
      </c>
      <c r="X326" s="26"/>
    </row>
    <row r="327" spans="1:24">
      <c r="A327" s="2">
        <f t="shared" si="38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37"/>
        <v>0</v>
      </c>
      <c r="T327" s="5"/>
      <c r="U327" s="6"/>
      <c r="V327" s="6"/>
      <c r="W327" s="6">
        <f t="shared" si="45"/>
        <v>0</v>
      </c>
      <c r="X327" s="26"/>
    </row>
    <row r="328" spans="1:24">
      <c r="A328" s="2">
        <f t="shared" si="38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37"/>
        <v>-445.99</v>
      </c>
      <c r="T328" s="5"/>
      <c r="U328" s="6"/>
      <c r="V328" s="6"/>
      <c r="W328" s="6">
        <f t="shared" si="45"/>
        <v>-445.99</v>
      </c>
      <c r="X328" s="26"/>
    </row>
    <row r="329" spans="1:24">
      <c r="A329" s="2">
        <f t="shared" si="38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37"/>
        <v>0</v>
      </c>
      <c r="T329" s="5"/>
      <c r="U329" s="6"/>
      <c r="V329" s="6"/>
      <c r="W329" s="6">
        <f t="shared" si="45"/>
        <v>0</v>
      </c>
      <c r="X329" s="26"/>
    </row>
    <row r="330" spans="1:24">
      <c r="A330" s="2">
        <f t="shared" si="38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37"/>
        <v>0</v>
      </c>
      <c r="T330" s="5"/>
      <c r="U330" s="6"/>
      <c r="V330" s="6"/>
      <c r="W330" s="6">
        <f t="shared" si="45"/>
        <v>0</v>
      </c>
      <c r="X330" s="26"/>
    </row>
    <row r="331" spans="1:24">
      <c r="A331" s="2">
        <f t="shared" si="38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37"/>
        <v>0</v>
      </c>
      <c r="T331" s="5"/>
      <c r="U331" s="6"/>
      <c r="V331" s="6"/>
      <c r="W331" s="6">
        <f t="shared" si="45"/>
        <v>0</v>
      </c>
      <c r="X331" s="26"/>
    </row>
    <row r="332" spans="1:24">
      <c r="A332" s="2">
        <f t="shared" si="38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37"/>
        <v>0</v>
      </c>
      <c r="T332" s="5"/>
      <c r="U332" s="6"/>
      <c r="V332" s="6"/>
      <c r="W332" s="6">
        <f t="shared" si="45"/>
        <v>0</v>
      </c>
      <c r="X332" s="26"/>
    </row>
    <row r="333" spans="1:24">
      <c r="A333" s="2">
        <f t="shared" si="38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37"/>
        <v>0</v>
      </c>
      <c r="T333" s="5"/>
      <c r="U333" s="6"/>
      <c r="V333" s="6"/>
      <c r="W333" s="6">
        <f t="shared" si="45"/>
        <v>0</v>
      </c>
      <c r="X333" s="26"/>
    </row>
    <row r="334" spans="1:24">
      <c r="A334" s="2">
        <f t="shared" si="38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37"/>
        <v>0</v>
      </c>
      <c r="T334" s="5"/>
      <c r="U334" s="6"/>
      <c r="V334" s="6"/>
      <c r="W334" s="6">
        <f t="shared" si="45"/>
        <v>0</v>
      </c>
      <c r="X334" s="26"/>
    </row>
    <row r="335" spans="1:24">
      <c r="A335" s="2">
        <f t="shared" si="38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37"/>
        <v>-10700.5</v>
      </c>
      <c r="T335" s="5"/>
      <c r="U335" s="6"/>
      <c r="V335" s="6"/>
      <c r="W335" s="6">
        <f t="shared" si="45"/>
        <v>-10700.5</v>
      </c>
      <c r="X335" s="26"/>
    </row>
    <row r="336" spans="1:24">
      <c r="A336" s="2">
        <f t="shared" si="38"/>
        <v>322</v>
      </c>
      <c r="B336" s="2"/>
      <c r="C336" s="2"/>
      <c r="D336" s="2"/>
      <c r="E336" s="23" t="s">
        <v>532</v>
      </c>
      <c r="F336" s="28">
        <f t="shared" ref="F336:R336" si="46">SUM(F315:F335)</f>
        <v>8732811.5300000012</v>
      </c>
      <c r="G336" s="28">
        <f t="shared" si="46"/>
        <v>1357344.91</v>
      </c>
      <c r="H336" s="28">
        <f t="shared" si="46"/>
        <v>2455923.0800000005</v>
      </c>
      <c r="I336" s="28">
        <f t="shared" si="46"/>
        <v>2920498.4399999995</v>
      </c>
      <c r="J336" s="28">
        <f t="shared" si="46"/>
        <v>2745431.5599999996</v>
      </c>
      <c r="K336" s="28">
        <f t="shared" si="46"/>
        <v>1875291.6999999997</v>
      </c>
      <c r="L336" s="28">
        <f t="shared" si="46"/>
        <v>825967.32000000018</v>
      </c>
      <c r="M336" s="28">
        <f t="shared" si="46"/>
        <v>-203434.80999999901</v>
      </c>
      <c r="N336" s="28">
        <f t="shared" si="46"/>
        <v>-1179674.96</v>
      </c>
      <c r="O336" s="28">
        <f t="shared" si="46"/>
        <v>-2147272.77</v>
      </c>
      <c r="P336" s="28">
        <f t="shared" si="46"/>
        <v>-2302304.4000000004</v>
      </c>
      <c r="Q336" s="28">
        <f t="shared" si="46"/>
        <v>-1308131.1799999985</v>
      </c>
      <c r="R336" s="28">
        <f t="shared" si="46"/>
        <v>221750.09999999934</v>
      </c>
      <c r="S336" s="25">
        <f t="shared" ref="S336:S399" si="47">+I336</f>
        <v>2920498.4399999995</v>
      </c>
      <c r="T336" s="2"/>
      <c r="U336" s="4"/>
      <c r="V336" s="4"/>
      <c r="W336" s="4"/>
      <c r="X336" s="83"/>
    </row>
    <row r="337" spans="1:24">
      <c r="A337" s="2">
        <f t="shared" ref="A337:A400" si="48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25">
        <f t="shared" si="47"/>
        <v>0</v>
      </c>
      <c r="T337" s="2"/>
      <c r="U337" s="4"/>
      <c r="V337" s="4"/>
      <c r="W337" s="4"/>
      <c r="X337" s="83"/>
    </row>
    <row r="338" spans="1:24">
      <c r="A338" s="2">
        <f t="shared" si="48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25">
        <f t="shared" si="47"/>
        <v>0</v>
      </c>
      <c r="T338" s="2"/>
      <c r="U338" s="4"/>
      <c r="V338" s="4"/>
      <c r="W338" s="4"/>
      <c r="X338" s="83"/>
    </row>
    <row r="339" spans="1:24">
      <c r="A339" s="2">
        <f t="shared" si="48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si="47"/>
        <v>0</v>
      </c>
      <c r="T339" s="2"/>
      <c r="U339" s="4"/>
      <c r="V339" s="4"/>
      <c r="W339" s="4">
        <f t="shared" ref="W339:W347" si="49">+S339</f>
        <v>0</v>
      </c>
      <c r="X339" s="83"/>
    </row>
    <row r="340" spans="1:24">
      <c r="A340" s="2">
        <f t="shared" si="48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47"/>
        <v>0</v>
      </c>
      <c r="T340" s="2"/>
      <c r="U340" s="4"/>
      <c r="V340" s="4"/>
      <c r="W340" s="4">
        <f t="shared" si="49"/>
        <v>0</v>
      </c>
      <c r="X340" s="83"/>
    </row>
    <row r="341" spans="1:24">
      <c r="A341" s="2">
        <f t="shared" si="48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47"/>
        <v>92319</v>
      </c>
      <c r="T341" s="2"/>
      <c r="U341" s="4"/>
      <c r="V341" s="4"/>
      <c r="W341" s="4">
        <f t="shared" si="49"/>
        <v>92319</v>
      </c>
      <c r="X341" s="83"/>
    </row>
    <row r="342" spans="1:24">
      <c r="A342" s="2">
        <f t="shared" si="48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47"/>
        <v>-398788.38</v>
      </c>
      <c r="T342" s="2"/>
      <c r="U342" s="4"/>
      <c r="V342" s="4"/>
      <c r="W342" s="4">
        <f t="shared" si="49"/>
        <v>-398788.38</v>
      </c>
      <c r="X342" s="83"/>
    </row>
    <row r="343" spans="1:24">
      <c r="A343" s="2">
        <f t="shared" si="48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47"/>
        <v>0</v>
      </c>
      <c r="T343" s="2"/>
      <c r="U343" s="4"/>
      <c r="V343" s="4"/>
      <c r="W343" s="4">
        <f t="shared" si="49"/>
        <v>0</v>
      </c>
      <c r="X343" s="83"/>
    </row>
    <row r="344" spans="1:24">
      <c r="A344" s="2">
        <f t="shared" si="48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47"/>
        <v>30647.83</v>
      </c>
      <c r="T344" s="2"/>
      <c r="U344" s="4"/>
      <c r="V344" s="4"/>
      <c r="W344" s="4">
        <f t="shared" si="49"/>
        <v>30647.83</v>
      </c>
      <c r="X344" s="83"/>
    </row>
    <row r="345" spans="1:24">
      <c r="A345" s="2">
        <f t="shared" si="48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47"/>
        <v>0</v>
      </c>
      <c r="T345" s="2"/>
      <c r="U345" s="4"/>
      <c r="V345" s="4"/>
      <c r="W345" s="4">
        <f t="shared" si="49"/>
        <v>0</v>
      </c>
      <c r="X345" s="83"/>
    </row>
    <row r="346" spans="1:24">
      <c r="A346" s="2">
        <f t="shared" si="48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47"/>
        <v>0</v>
      </c>
      <c r="T346" s="2"/>
      <c r="U346" s="4"/>
      <c r="V346" s="4"/>
      <c r="W346" s="4">
        <f t="shared" si="49"/>
        <v>0</v>
      </c>
      <c r="X346" s="83"/>
    </row>
    <row r="347" spans="1:24">
      <c r="A347" s="2">
        <f t="shared" si="48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47"/>
        <v>0</v>
      </c>
      <c r="T347" s="2"/>
      <c r="U347" s="4"/>
      <c r="V347" s="4"/>
      <c r="W347" s="4">
        <f t="shared" si="49"/>
        <v>0</v>
      </c>
      <c r="X347" s="83"/>
    </row>
    <row r="348" spans="1:24">
      <c r="A348" s="2">
        <f t="shared" si="48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47"/>
        <v>0</v>
      </c>
      <c r="T348" s="2"/>
      <c r="U348" s="4"/>
      <c r="V348" s="4"/>
      <c r="W348" s="4">
        <f>+S348</f>
        <v>0</v>
      </c>
      <c r="X348" s="83"/>
    </row>
    <row r="349" spans="1:24">
      <c r="A349" s="2">
        <f t="shared" si="48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R349" si="50">SUM(G339:G348)</f>
        <v>-43358.83</v>
      </c>
      <c r="H349" s="28">
        <f t="shared" si="50"/>
        <v>296047.94</v>
      </c>
      <c r="I349" s="28">
        <f t="shared" si="50"/>
        <v>-275821.55</v>
      </c>
      <c r="J349" s="28">
        <f t="shared" si="50"/>
        <v>-153889.18</v>
      </c>
      <c r="K349" s="28">
        <f t="shared" si="50"/>
        <v>780436.14</v>
      </c>
      <c r="L349" s="28">
        <f t="shared" si="50"/>
        <v>811712.05999999994</v>
      </c>
      <c r="M349" s="28">
        <f t="shared" si="50"/>
        <v>811949.08</v>
      </c>
      <c r="N349" s="28">
        <f t="shared" si="50"/>
        <v>747892.35000000009</v>
      </c>
      <c r="O349" s="28">
        <f t="shared" si="50"/>
        <v>406424.87000000005</v>
      </c>
      <c r="P349" s="28">
        <f t="shared" si="50"/>
        <v>1018160.4400000001</v>
      </c>
      <c r="Q349" s="28">
        <f t="shared" si="50"/>
        <v>1000493.1</v>
      </c>
      <c r="R349" s="28">
        <f t="shared" si="50"/>
        <v>1382743.1300000001</v>
      </c>
      <c r="S349" s="25">
        <f t="shared" si="47"/>
        <v>-275821.55</v>
      </c>
      <c r="T349" s="2"/>
      <c r="U349" s="4"/>
      <c r="V349" s="4"/>
      <c r="W349" s="4"/>
      <c r="X349" s="83"/>
    </row>
    <row r="350" spans="1:24">
      <c r="A350" s="2">
        <f t="shared" si="48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25">
        <f t="shared" si="47"/>
        <v>0</v>
      </c>
      <c r="T350" s="2"/>
      <c r="U350" s="4"/>
      <c r="V350" s="4"/>
      <c r="W350" s="4"/>
      <c r="X350" s="83"/>
    </row>
    <row r="351" spans="1:24">
      <c r="A351" s="2">
        <f t="shared" si="48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 t="shared" si="47"/>
        <v>2550000</v>
      </c>
      <c r="T351" s="2"/>
      <c r="U351" s="4"/>
      <c r="V351" s="4"/>
      <c r="W351" s="4">
        <f>+S351</f>
        <v>2550000</v>
      </c>
      <c r="X351" s="83"/>
    </row>
    <row r="352" spans="1:24">
      <c r="A352" s="2">
        <f t="shared" si="48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R352" si="51">+G351</f>
        <v>0</v>
      </c>
      <c r="H352" s="28">
        <f t="shared" si="51"/>
        <v>2550000</v>
      </c>
      <c r="I352" s="28">
        <f t="shared" si="51"/>
        <v>2550000</v>
      </c>
      <c r="J352" s="28">
        <f t="shared" si="51"/>
        <v>2550000</v>
      </c>
      <c r="K352" s="28">
        <f t="shared" si="51"/>
        <v>5100000</v>
      </c>
      <c r="L352" s="28">
        <f t="shared" si="51"/>
        <v>5100000</v>
      </c>
      <c r="M352" s="28">
        <f t="shared" si="51"/>
        <v>5100000</v>
      </c>
      <c r="N352" s="28">
        <f t="shared" si="51"/>
        <v>7650000</v>
      </c>
      <c r="O352" s="28">
        <f t="shared" si="51"/>
        <v>7650000</v>
      </c>
      <c r="P352" s="28">
        <f t="shared" si="51"/>
        <v>7650000</v>
      </c>
      <c r="Q352" s="28">
        <f t="shared" si="51"/>
        <v>10610000</v>
      </c>
      <c r="R352" s="28">
        <f t="shared" si="51"/>
        <v>10610000</v>
      </c>
      <c r="S352" s="25">
        <f t="shared" si="47"/>
        <v>2550000</v>
      </c>
      <c r="T352" s="2"/>
      <c r="U352" s="4"/>
      <c r="V352" s="4"/>
      <c r="W352" s="4"/>
      <c r="X352" s="83"/>
    </row>
    <row r="353" spans="1:24">
      <c r="A353" s="2">
        <f t="shared" si="48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25">
        <f t="shared" si="47"/>
        <v>0</v>
      </c>
      <c r="T353" s="2"/>
      <c r="U353" s="4"/>
      <c r="V353" s="4"/>
      <c r="W353" s="4"/>
      <c r="X353" s="83"/>
    </row>
    <row r="354" spans="1:24" ht="15.75" thickBot="1">
      <c r="A354" s="2">
        <f t="shared" si="48"/>
        <v>340</v>
      </c>
      <c r="B354" s="104"/>
      <c r="C354" s="104"/>
      <c r="D354" s="104"/>
      <c r="E354" s="105" t="s">
        <v>557</v>
      </c>
      <c r="F354" s="106">
        <f t="shared" ref="F354:R354" si="52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52"/>
        <v>755596030.13999987</v>
      </c>
      <c r="H354" s="106">
        <f t="shared" si="52"/>
        <v>785949713.56999993</v>
      </c>
      <c r="I354" s="106">
        <f t="shared" si="52"/>
        <v>809849531.25999987</v>
      </c>
      <c r="J354" s="106">
        <f t="shared" si="52"/>
        <v>821119251.98000026</v>
      </c>
      <c r="K354" s="106">
        <f t="shared" si="52"/>
        <v>834114722.88999987</v>
      </c>
      <c r="L354" s="106">
        <f t="shared" si="52"/>
        <v>850558705.20000017</v>
      </c>
      <c r="M354" s="106">
        <f t="shared" si="52"/>
        <v>868721350.27999997</v>
      </c>
      <c r="N354" s="106">
        <f t="shared" si="52"/>
        <v>891100472.71000004</v>
      </c>
      <c r="O354" s="106">
        <f t="shared" si="52"/>
        <v>918592888.94000041</v>
      </c>
      <c r="P354" s="106">
        <f t="shared" si="52"/>
        <v>955424093.4599998</v>
      </c>
      <c r="Q354" s="106">
        <f t="shared" si="52"/>
        <v>1022043333.5399998</v>
      </c>
      <c r="R354" s="106">
        <f t="shared" si="52"/>
        <v>1117173255.4100006</v>
      </c>
      <c r="S354" s="25">
        <f t="shared" si="47"/>
        <v>809849531.25999987</v>
      </c>
      <c r="T354" s="104"/>
      <c r="U354" s="107"/>
      <c r="V354" s="107"/>
      <c r="W354" s="107"/>
      <c r="X354" s="108"/>
    </row>
    <row r="355" spans="1:24" ht="15.75" thickTop="1">
      <c r="A355" s="2">
        <f t="shared" si="48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25">
        <f t="shared" si="47"/>
        <v>0</v>
      </c>
      <c r="T355" s="2"/>
      <c r="U355" s="4"/>
      <c r="V355" s="4"/>
      <c r="W355" s="4"/>
      <c r="X355" s="83"/>
    </row>
    <row r="356" spans="1:24">
      <c r="A356" s="2">
        <f t="shared" si="48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25">
        <f t="shared" si="47"/>
        <v>0</v>
      </c>
      <c r="T356" s="5"/>
      <c r="U356" s="6"/>
      <c r="V356" s="6"/>
      <c r="W356" s="6"/>
      <c r="X356" s="26"/>
    </row>
    <row r="357" spans="1:24">
      <c r="A357" s="2">
        <f t="shared" si="48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si="47"/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48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47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48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47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48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47"/>
        <v>280949.51</v>
      </c>
      <c r="T360" s="5"/>
      <c r="U360" s="6"/>
      <c r="V360" s="6"/>
      <c r="W360" s="6">
        <f t="shared" ref="W360:W365" si="53">+S360</f>
        <v>280949.51</v>
      </c>
      <c r="X360" s="26"/>
    </row>
    <row r="361" spans="1:24">
      <c r="A361" s="2">
        <f t="shared" si="48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47"/>
        <v>0</v>
      </c>
      <c r="T361" s="5"/>
      <c r="U361" s="6"/>
      <c r="V361" s="6"/>
      <c r="W361" s="6">
        <f t="shared" si="53"/>
        <v>0</v>
      </c>
      <c r="X361" s="26"/>
    </row>
    <row r="362" spans="1:24">
      <c r="A362" s="2">
        <f t="shared" si="48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47"/>
        <v>-192117553.21000001</v>
      </c>
      <c r="T362" s="5"/>
      <c r="U362" s="6"/>
      <c r="V362" s="6"/>
      <c r="W362" s="6">
        <f t="shared" si="53"/>
        <v>-192117553.21000001</v>
      </c>
      <c r="X362" s="26"/>
    </row>
    <row r="363" spans="1:24">
      <c r="A363" s="2">
        <f t="shared" si="48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47"/>
        <v>0</v>
      </c>
      <c r="T363" s="5"/>
      <c r="U363" s="6"/>
      <c r="V363" s="6"/>
      <c r="W363" s="6">
        <f t="shared" si="53"/>
        <v>0</v>
      </c>
      <c r="X363" s="26"/>
    </row>
    <row r="364" spans="1:24">
      <c r="A364" s="2">
        <f t="shared" si="48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47"/>
        <v>-1810739.96</v>
      </c>
      <c r="T364" s="5"/>
      <c r="U364" s="6"/>
      <c r="V364" s="6"/>
      <c r="W364" s="6">
        <f t="shared" si="53"/>
        <v>-1810739.96</v>
      </c>
      <c r="X364" s="26"/>
    </row>
    <row r="365" spans="1:24">
      <c r="A365" s="2">
        <f t="shared" si="48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47"/>
        <v>266398.95</v>
      </c>
      <c r="T365" s="5"/>
      <c r="U365" s="6"/>
      <c r="V365" s="6"/>
      <c r="W365" s="6">
        <f t="shared" si="53"/>
        <v>266398.95</v>
      </c>
      <c r="X365" s="26"/>
    </row>
    <row r="366" spans="1:24">
      <c r="A366" s="2">
        <f t="shared" si="48"/>
        <v>352</v>
      </c>
      <c r="B366" s="2"/>
      <c r="C366" s="2"/>
      <c r="D366" s="2"/>
      <c r="E366" s="50" t="s">
        <v>575</v>
      </c>
      <c r="F366" s="28">
        <f t="shared" ref="F366:R366" si="54">SUM(F357:F365)</f>
        <v>-225638946.18000001</v>
      </c>
      <c r="G366" s="28">
        <f t="shared" si="54"/>
        <v>-224510927.53</v>
      </c>
      <c r="H366" s="28">
        <f t="shared" si="54"/>
        <v>-224073041.16000003</v>
      </c>
      <c r="I366" s="28">
        <f t="shared" si="54"/>
        <v>-224070618.16000003</v>
      </c>
      <c r="J366" s="28">
        <f t="shared" si="54"/>
        <v>-224068195.16000003</v>
      </c>
      <c r="K366" s="28">
        <f t="shared" si="54"/>
        <v>-224065772.16000003</v>
      </c>
      <c r="L366" s="28">
        <f t="shared" si="54"/>
        <v>-224063349.16000003</v>
      </c>
      <c r="M366" s="28">
        <f t="shared" si="54"/>
        <v>-224060926.16000003</v>
      </c>
      <c r="N366" s="28">
        <f t="shared" si="54"/>
        <v>-224058503.16000003</v>
      </c>
      <c r="O366" s="28">
        <f t="shared" si="54"/>
        <v>-254056080.16000003</v>
      </c>
      <c r="P366" s="28">
        <f t="shared" si="54"/>
        <v>-254053657.16000003</v>
      </c>
      <c r="Q366" s="28">
        <f t="shared" si="54"/>
        <v>-254051234.16000003</v>
      </c>
      <c r="R366" s="28">
        <f t="shared" si="54"/>
        <v>-254809227.50999999</v>
      </c>
      <c r="S366" s="25">
        <f t="shared" si="47"/>
        <v>-224070618.16000003</v>
      </c>
      <c r="T366" s="5"/>
      <c r="U366" s="6"/>
      <c r="V366" s="6"/>
      <c r="W366" s="6"/>
      <c r="X366" s="26"/>
    </row>
    <row r="367" spans="1:24">
      <c r="A367" s="2">
        <f t="shared" si="48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25">
        <f t="shared" si="47"/>
        <v>0</v>
      </c>
      <c r="T367" s="5"/>
      <c r="U367" s="6"/>
      <c r="V367" s="6"/>
      <c r="W367" s="6"/>
      <c r="X367" s="26"/>
    </row>
    <row r="368" spans="1:24">
      <c r="A368" s="2">
        <f t="shared" si="48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47"/>
        <v>-20000000</v>
      </c>
      <c r="T368" s="5"/>
      <c r="U368" s="6"/>
      <c r="V368" s="6"/>
      <c r="W368" s="6">
        <f t="shared" ref="W368:W380" si="55">+S368</f>
        <v>-20000000</v>
      </c>
      <c r="X368" s="26"/>
    </row>
    <row r="369" spans="1:24">
      <c r="A369" s="2">
        <f t="shared" si="48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47"/>
        <v>-15000000</v>
      </c>
      <c r="T369" s="5"/>
      <c r="U369" s="6"/>
      <c r="V369" s="6"/>
      <c r="W369" s="6">
        <f t="shared" si="55"/>
        <v>-15000000</v>
      </c>
      <c r="X369" s="26"/>
    </row>
    <row r="370" spans="1:24" ht="26.25">
      <c r="A370" s="2">
        <f t="shared" si="48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47"/>
        <v>-24406000</v>
      </c>
      <c r="T370" s="5"/>
      <c r="U370" s="6"/>
      <c r="V370" s="6"/>
      <c r="W370" s="6">
        <f t="shared" si="55"/>
        <v>-24406000</v>
      </c>
      <c r="X370" s="26"/>
    </row>
    <row r="371" spans="1:24">
      <c r="A371" s="2">
        <f t="shared" si="48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47"/>
        <v>-15000000</v>
      </c>
      <c r="T371" s="5"/>
      <c r="U371" s="6"/>
      <c r="V371" s="6"/>
      <c r="W371" s="6">
        <f t="shared" si="55"/>
        <v>-15000000</v>
      </c>
      <c r="X371" s="26"/>
    </row>
    <row r="372" spans="1:24">
      <c r="A372" s="2">
        <f t="shared" si="48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47"/>
        <v>-40000000</v>
      </c>
      <c r="T372" s="5"/>
      <c r="U372" s="6"/>
      <c r="V372" s="6"/>
      <c r="W372" s="6">
        <f t="shared" si="55"/>
        <v>-40000000</v>
      </c>
      <c r="X372" s="26"/>
    </row>
    <row r="373" spans="1:24">
      <c r="A373" s="2">
        <f t="shared" si="48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47"/>
        <v>-25000000</v>
      </c>
      <c r="T373" s="5"/>
      <c r="U373" s="6"/>
      <c r="V373" s="6"/>
      <c r="W373" s="6">
        <f t="shared" si="55"/>
        <v>-25000000</v>
      </c>
      <c r="X373" s="26"/>
    </row>
    <row r="374" spans="1:24">
      <c r="A374" s="2">
        <f t="shared" si="48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47"/>
        <v>-25000000</v>
      </c>
      <c r="T374" s="5"/>
      <c r="U374" s="6"/>
      <c r="V374" s="6"/>
      <c r="W374" s="6">
        <f t="shared" si="55"/>
        <v>-25000000</v>
      </c>
      <c r="X374" s="26"/>
    </row>
    <row r="375" spans="1:24">
      <c r="A375" s="2">
        <f t="shared" si="48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47"/>
        <v>-12500000</v>
      </c>
      <c r="T375" s="5"/>
      <c r="U375" s="6"/>
      <c r="V375" s="6"/>
      <c r="W375" s="6">
        <f t="shared" si="55"/>
        <v>-12500000</v>
      </c>
      <c r="X375" s="26"/>
    </row>
    <row r="376" spans="1:24">
      <c r="A376" s="2">
        <f t="shared" si="48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47"/>
        <v>-12500000</v>
      </c>
      <c r="T376" s="5"/>
      <c r="U376" s="6"/>
      <c r="V376" s="6"/>
      <c r="W376" s="6">
        <f t="shared" si="55"/>
        <v>-12500000</v>
      </c>
      <c r="X376" s="26"/>
    </row>
    <row r="377" spans="1:24">
      <c r="A377" s="2">
        <f t="shared" si="48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47"/>
        <v>-12500000</v>
      </c>
      <c r="T377" s="5"/>
      <c r="U377" s="6"/>
      <c r="V377" s="6"/>
      <c r="W377" s="6">
        <f t="shared" si="55"/>
        <v>-12500000</v>
      </c>
      <c r="X377" s="26"/>
    </row>
    <row r="378" spans="1:24">
      <c r="A378" s="2">
        <f t="shared" si="48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47"/>
        <v>-12500000</v>
      </c>
      <c r="T378" s="5"/>
      <c r="U378" s="6"/>
      <c r="V378" s="6"/>
      <c r="W378" s="6">
        <f t="shared" si="55"/>
        <v>-12500000</v>
      </c>
      <c r="X378" s="26"/>
    </row>
    <row r="379" spans="1:24">
      <c r="A379" s="2">
        <f t="shared" si="48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47"/>
        <v>1616372.4</v>
      </c>
      <c r="T379" s="5"/>
      <c r="U379" s="6"/>
      <c r="V379" s="6"/>
      <c r="W379" s="6">
        <f t="shared" si="55"/>
        <v>1616372.4</v>
      </c>
      <c r="X379" s="26"/>
    </row>
    <row r="380" spans="1:24">
      <c r="A380" s="2">
        <f t="shared" si="48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47"/>
        <v>-5900000</v>
      </c>
      <c r="T380" s="5"/>
      <c r="U380" s="6"/>
      <c r="V380" s="6"/>
      <c r="W380" s="6">
        <f t="shared" si="55"/>
        <v>-5900000</v>
      </c>
      <c r="X380" s="26"/>
    </row>
    <row r="381" spans="1:24">
      <c r="A381" s="2">
        <f t="shared" si="48"/>
        <v>367</v>
      </c>
      <c r="B381" s="2"/>
      <c r="C381" s="2"/>
      <c r="D381" s="2"/>
      <c r="E381" s="50" t="s">
        <v>591</v>
      </c>
      <c r="F381" s="28">
        <f t="shared" ref="F381:R381" si="56">SUM(F368:F380)</f>
        <v>-230084028.38999999</v>
      </c>
      <c r="G381" s="28">
        <f t="shared" si="56"/>
        <v>-228943922.84999999</v>
      </c>
      <c r="H381" s="28">
        <f t="shared" si="56"/>
        <v>-227079737.68000001</v>
      </c>
      <c r="I381" s="28">
        <f t="shared" si="56"/>
        <v>-218689627.59999999</v>
      </c>
      <c r="J381" s="28">
        <f t="shared" si="56"/>
        <v>-216999517.52000001</v>
      </c>
      <c r="K381" s="28">
        <f t="shared" si="56"/>
        <v>-214854588.80000001</v>
      </c>
      <c r="L381" s="28">
        <f t="shared" si="56"/>
        <v>-217364477.81999999</v>
      </c>
      <c r="M381" s="28">
        <f t="shared" si="56"/>
        <v>-223224366.84</v>
      </c>
      <c r="N381" s="28">
        <f t="shared" si="56"/>
        <v>-234684255.86000001</v>
      </c>
      <c r="O381" s="28">
        <f t="shared" si="56"/>
        <v>-219894144.88</v>
      </c>
      <c r="P381" s="28">
        <f t="shared" si="56"/>
        <v>-232104033.90000001</v>
      </c>
      <c r="Q381" s="28">
        <f t="shared" si="56"/>
        <v>-246675330.22</v>
      </c>
      <c r="R381" s="28">
        <f t="shared" si="56"/>
        <v>-266685211.97999999</v>
      </c>
      <c r="S381" s="25">
        <f t="shared" si="47"/>
        <v>-218689627.59999999</v>
      </c>
      <c r="T381" s="5"/>
      <c r="U381" s="6"/>
      <c r="V381" s="6"/>
      <c r="W381" s="6"/>
      <c r="X381" s="26"/>
    </row>
    <row r="382" spans="1:24">
      <c r="A382" s="2">
        <f t="shared" si="48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25">
        <f t="shared" si="47"/>
        <v>0</v>
      </c>
      <c r="T382" s="2"/>
      <c r="U382" s="4"/>
      <c r="V382" s="4"/>
      <c r="W382" s="4"/>
      <c r="X382" s="83"/>
    </row>
    <row r="383" spans="1:24">
      <c r="A383" s="2">
        <f t="shared" si="48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si="47"/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48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4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48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47"/>
        <v>0</v>
      </c>
      <c r="T385" s="2"/>
      <c r="U385" s="4"/>
      <c r="V385" s="4"/>
      <c r="W385" s="4"/>
      <c r="X385" s="83"/>
    </row>
    <row r="386" spans="1:24">
      <c r="A386" s="2">
        <f t="shared" si="48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47"/>
        <v>-1498199.67</v>
      </c>
      <c r="T386" s="2"/>
      <c r="U386" s="4"/>
      <c r="V386" s="4">
        <f t="shared" ref="V386:V398" si="57">+S386</f>
        <v>-1498199.67</v>
      </c>
      <c r="W386" s="4"/>
      <c r="X386" s="83"/>
    </row>
    <row r="387" spans="1:24">
      <c r="A387" s="2">
        <f t="shared" si="48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47"/>
        <v>-55869.52</v>
      </c>
      <c r="T387" s="5"/>
      <c r="U387" s="6"/>
      <c r="V387" s="6">
        <f t="shared" si="57"/>
        <v>-55869.52</v>
      </c>
      <c r="W387" s="6"/>
      <c r="X387" s="26"/>
    </row>
    <row r="388" spans="1:24">
      <c r="A388" s="2">
        <f t="shared" si="48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47"/>
        <v>-13307495.970000001</v>
      </c>
      <c r="T388" s="5"/>
      <c r="U388" s="6"/>
      <c r="V388" s="6">
        <f t="shared" si="57"/>
        <v>-13307495.970000001</v>
      </c>
      <c r="W388" s="6"/>
      <c r="X388" s="26"/>
    </row>
    <row r="389" spans="1:24">
      <c r="A389" s="2">
        <f t="shared" si="48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47"/>
        <v>-79738.27</v>
      </c>
      <c r="T389" s="5"/>
      <c r="U389" s="6"/>
      <c r="V389" s="6">
        <f t="shared" si="57"/>
        <v>-79738.27</v>
      </c>
      <c r="W389" s="6"/>
      <c r="X389" s="26"/>
    </row>
    <row r="390" spans="1:24">
      <c r="A390" s="2">
        <f t="shared" si="48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47"/>
        <v>-2030382.68</v>
      </c>
      <c r="T390" s="5"/>
      <c r="U390" s="6"/>
      <c r="V390" s="6">
        <f t="shared" si="57"/>
        <v>-2030382.68</v>
      </c>
      <c r="W390" s="6"/>
      <c r="X390" s="26"/>
    </row>
    <row r="391" spans="1:24">
      <c r="A391" s="2">
        <f t="shared" si="48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47"/>
        <v>-427256.47</v>
      </c>
      <c r="T391" s="5"/>
      <c r="U391" s="6"/>
      <c r="V391" s="6">
        <f t="shared" si="57"/>
        <v>-427256.47</v>
      </c>
      <c r="W391" s="6"/>
      <c r="X391" s="26"/>
    </row>
    <row r="392" spans="1:24">
      <c r="A392" s="2">
        <f t="shared" si="48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47"/>
        <v>-239.98</v>
      </c>
      <c r="T392" s="5"/>
      <c r="U392" s="6"/>
      <c r="V392" s="6">
        <f t="shared" si="57"/>
        <v>-239.98</v>
      </c>
      <c r="W392" s="6"/>
      <c r="X392" s="26"/>
    </row>
    <row r="393" spans="1:24">
      <c r="A393" s="2">
        <f t="shared" si="48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47"/>
        <v>0</v>
      </c>
      <c r="T393" s="5"/>
      <c r="U393" s="6"/>
      <c r="V393" s="6">
        <f t="shared" si="57"/>
        <v>0</v>
      </c>
      <c r="W393" s="6"/>
      <c r="X393" s="26"/>
    </row>
    <row r="394" spans="1:24">
      <c r="A394" s="2">
        <f t="shared" si="48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47"/>
        <v>-116919.13</v>
      </c>
      <c r="T394" s="5"/>
      <c r="U394" s="6"/>
      <c r="V394" s="6">
        <f t="shared" si="57"/>
        <v>-116919.13</v>
      </c>
      <c r="W394" s="6"/>
      <c r="X394" s="26"/>
    </row>
    <row r="395" spans="1:24">
      <c r="A395" s="2">
        <f t="shared" si="48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47"/>
        <v>-17590.599999999999</v>
      </c>
      <c r="T395" s="5"/>
      <c r="U395" s="6"/>
      <c r="V395" s="6">
        <f t="shared" si="57"/>
        <v>-17590.599999999999</v>
      </c>
      <c r="W395" s="6"/>
      <c r="X395" s="26"/>
    </row>
    <row r="396" spans="1:24">
      <c r="A396" s="2">
        <f t="shared" si="48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47"/>
        <v>0</v>
      </c>
      <c r="T396" s="5"/>
      <c r="U396" s="6"/>
      <c r="V396" s="6">
        <f t="shared" si="57"/>
        <v>0</v>
      </c>
      <c r="W396" s="6"/>
      <c r="X396" s="26"/>
    </row>
    <row r="397" spans="1:24">
      <c r="A397" s="2">
        <f t="shared" si="48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47"/>
        <v>-23016.44</v>
      </c>
      <c r="T397" s="5"/>
      <c r="U397" s="6"/>
      <c r="V397" s="6">
        <f t="shared" si="57"/>
        <v>-23016.44</v>
      </c>
      <c r="W397" s="6"/>
      <c r="X397" s="26"/>
    </row>
    <row r="398" spans="1:24">
      <c r="A398" s="2">
        <f t="shared" si="48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47"/>
        <v>-157339.4</v>
      </c>
      <c r="T398" s="5"/>
      <c r="U398" s="6"/>
      <c r="V398" s="6">
        <f t="shared" si="57"/>
        <v>-157339.4</v>
      </c>
      <c r="W398" s="6"/>
      <c r="X398" s="26"/>
    </row>
    <row r="399" spans="1:24">
      <c r="A399" s="2">
        <f t="shared" si="48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47"/>
        <v>0</v>
      </c>
      <c r="T399" s="5"/>
      <c r="U399" s="6"/>
      <c r="V399" s="6"/>
      <c r="W399" s="6"/>
      <c r="X399" s="26"/>
    </row>
    <row r="400" spans="1:24">
      <c r="A400" s="2">
        <f t="shared" si="48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ref="S400:S463" si="58">+I400</f>
        <v>-1393490.55</v>
      </c>
      <c r="T400" s="5"/>
      <c r="U400" s="6"/>
      <c r="V400" s="6"/>
      <c r="W400" s="6"/>
      <c r="X400" s="26">
        <f>+S400</f>
        <v>-1393490.55</v>
      </c>
    </row>
    <row r="401" spans="1:24">
      <c r="A401" s="2">
        <f t="shared" ref="A401:A464" si="5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58"/>
        <v>0</v>
      </c>
      <c r="T401" s="5"/>
      <c r="U401" s="6"/>
      <c r="V401" s="6"/>
      <c r="W401" s="6"/>
      <c r="X401" s="26">
        <f t="shared" ref="X401:X407" si="60">+S401</f>
        <v>0</v>
      </c>
    </row>
    <row r="402" spans="1:24">
      <c r="A402" s="2">
        <f t="shared" si="5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58"/>
        <v>-1181675.49</v>
      </c>
      <c r="T402" s="5"/>
      <c r="U402" s="6"/>
      <c r="V402" s="6"/>
      <c r="W402" s="6"/>
      <c r="X402" s="26">
        <f t="shared" si="60"/>
        <v>-1181675.49</v>
      </c>
    </row>
    <row r="403" spans="1:24">
      <c r="A403" s="2">
        <f t="shared" si="5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58"/>
        <v>0</v>
      </c>
      <c r="T403" s="5"/>
      <c r="U403" s="6"/>
      <c r="V403" s="6"/>
      <c r="W403" s="6"/>
      <c r="X403" s="26">
        <f t="shared" si="60"/>
        <v>0</v>
      </c>
    </row>
    <row r="404" spans="1:24">
      <c r="A404" s="2">
        <f t="shared" si="5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58"/>
        <v>1288.8599999999999</v>
      </c>
      <c r="T404" s="5"/>
      <c r="U404" s="6"/>
      <c r="V404" s="6"/>
      <c r="W404" s="6"/>
      <c r="X404" s="26">
        <f t="shared" si="60"/>
        <v>1288.8599999999999</v>
      </c>
    </row>
    <row r="405" spans="1:24">
      <c r="A405" s="2">
        <f t="shared" si="5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58"/>
        <v>0</v>
      </c>
      <c r="T405" s="5"/>
      <c r="U405" s="6"/>
      <c r="V405" s="6"/>
      <c r="W405" s="6"/>
      <c r="X405" s="26">
        <f t="shared" si="60"/>
        <v>0</v>
      </c>
    </row>
    <row r="406" spans="1:24">
      <c r="A406" s="2">
        <f t="shared" si="5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58"/>
        <v>0</v>
      </c>
      <c r="T406" s="5"/>
      <c r="U406" s="6"/>
      <c r="V406" s="6"/>
      <c r="W406" s="6"/>
      <c r="X406" s="26"/>
    </row>
    <row r="407" spans="1:24">
      <c r="A407" s="2">
        <f t="shared" si="5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58"/>
        <v>-146434.26</v>
      </c>
      <c r="T407" s="5"/>
      <c r="U407" s="6"/>
      <c r="V407" s="6"/>
      <c r="W407" s="6"/>
      <c r="X407" s="26">
        <f t="shared" si="60"/>
        <v>-146434.26</v>
      </c>
    </row>
    <row r="408" spans="1:24">
      <c r="A408" s="2">
        <f t="shared" si="59"/>
        <v>394</v>
      </c>
      <c r="B408" s="2"/>
      <c r="C408" s="2"/>
      <c r="D408" s="2"/>
      <c r="E408" s="50" t="s">
        <v>635</v>
      </c>
      <c r="F408" s="28">
        <f t="shared" ref="F408:R408" si="61">SUM(F400:F407)</f>
        <v>-1690801.4200000002</v>
      </c>
      <c r="G408" s="28">
        <f t="shared" si="61"/>
        <v>-2793425.97</v>
      </c>
      <c r="H408" s="28">
        <f t="shared" si="61"/>
        <v>-3104151.63</v>
      </c>
      <c r="I408" s="28">
        <f t="shared" si="61"/>
        <v>-2720311.4400000004</v>
      </c>
      <c r="J408" s="28">
        <f t="shared" si="61"/>
        <v>-1572156.0900000003</v>
      </c>
      <c r="K408" s="28">
        <f t="shared" si="61"/>
        <v>-1420988.77</v>
      </c>
      <c r="L408" s="28">
        <f t="shared" si="61"/>
        <v>-1190608.6800000002</v>
      </c>
      <c r="M408" s="28">
        <f t="shared" si="61"/>
        <v>-1458686.4600000002</v>
      </c>
      <c r="N408" s="28">
        <f t="shared" si="61"/>
        <v>-1203535.3</v>
      </c>
      <c r="O408" s="28">
        <f t="shared" si="61"/>
        <v>-1281677.2000000004</v>
      </c>
      <c r="P408" s="28">
        <f t="shared" si="61"/>
        <v>-1682425.7300000004</v>
      </c>
      <c r="Q408" s="28">
        <f t="shared" si="61"/>
        <v>-1626851.58</v>
      </c>
      <c r="R408" s="28">
        <f t="shared" si="61"/>
        <v>-2007577.1700000002</v>
      </c>
      <c r="S408" s="25">
        <f t="shared" si="58"/>
        <v>-2720311.4400000004</v>
      </c>
      <c r="T408" s="5"/>
      <c r="U408" s="6"/>
      <c r="V408" s="6"/>
      <c r="W408" s="6"/>
      <c r="X408" s="26"/>
    </row>
    <row r="409" spans="1:24">
      <c r="A409" s="2">
        <f t="shared" si="5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25">
        <f t="shared" si="58"/>
        <v>0</v>
      </c>
      <c r="T409" s="5"/>
      <c r="U409" s="6"/>
      <c r="V409" s="6"/>
      <c r="W409" s="6"/>
      <c r="X409" s="26"/>
    </row>
    <row r="410" spans="1:24">
      <c r="A410" s="2">
        <f t="shared" si="5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58"/>
        <v>0</v>
      </c>
      <c r="T410" s="5"/>
      <c r="U410" s="6"/>
      <c r="V410" s="6">
        <f>+S410</f>
        <v>0</v>
      </c>
      <c r="W410" s="6"/>
      <c r="X410" s="26"/>
    </row>
    <row r="411" spans="1:24">
      <c r="A411" s="2">
        <f t="shared" si="5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58"/>
        <v>0</v>
      </c>
      <c r="T411" s="5"/>
      <c r="U411" s="6"/>
      <c r="V411" s="6">
        <f>+S411</f>
        <v>0</v>
      </c>
      <c r="W411" s="6"/>
      <c r="X411" s="26"/>
    </row>
    <row r="412" spans="1:24">
      <c r="A412" s="2">
        <f t="shared" si="5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58"/>
        <v>0</v>
      </c>
      <c r="T412" s="5"/>
      <c r="U412" s="6"/>
      <c r="V412" s="6">
        <f>+S412</f>
        <v>0</v>
      </c>
      <c r="W412" s="6"/>
      <c r="X412" s="26"/>
    </row>
    <row r="413" spans="1:24">
      <c r="A413" s="2">
        <f t="shared" si="5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58"/>
        <v>0</v>
      </c>
      <c r="T413" s="5"/>
      <c r="U413" s="6"/>
      <c r="V413" s="6">
        <f>+S413</f>
        <v>0</v>
      </c>
      <c r="W413" s="6"/>
      <c r="X413" s="26"/>
    </row>
    <row r="414" spans="1:24">
      <c r="A414" s="2">
        <f t="shared" si="59"/>
        <v>400</v>
      </c>
      <c r="B414" s="2"/>
      <c r="C414" s="2"/>
      <c r="D414" s="2"/>
      <c r="E414" s="50" t="s">
        <v>643</v>
      </c>
      <c r="F414" s="28">
        <f t="shared" ref="F414:R414" si="62">SUM(F410:F413)</f>
        <v>-2.2737367544323201E-13</v>
      </c>
      <c r="G414" s="28">
        <f t="shared" si="62"/>
        <v>0</v>
      </c>
      <c r="H414" s="28">
        <f t="shared" si="62"/>
        <v>0</v>
      </c>
      <c r="I414" s="28">
        <f t="shared" si="62"/>
        <v>0</v>
      </c>
      <c r="J414" s="28">
        <f t="shared" si="62"/>
        <v>-614.49</v>
      </c>
      <c r="K414" s="28">
        <f t="shared" si="62"/>
        <v>0</v>
      </c>
      <c r="L414" s="28">
        <f t="shared" si="62"/>
        <v>-15863.33</v>
      </c>
      <c r="M414" s="28">
        <f t="shared" si="62"/>
        <v>-142404.87</v>
      </c>
      <c r="N414" s="28">
        <f t="shared" si="62"/>
        <v>-212875.15</v>
      </c>
      <c r="O414" s="28">
        <f t="shared" si="62"/>
        <v>-214592.15000000002</v>
      </c>
      <c r="P414" s="28">
        <f t="shared" si="62"/>
        <v>-442.86999999999819</v>
      </c>
      <c r="Q414" s="28">
        <f t="shared" si="62"/>
        <v>-2174.9299999999976</v>
      </c>
      <c r="R414" s="28">
        <f t="shared" si="62"/>
        <v>-1309.0499999999981</v>
      </c>
      <c r="S414" s="25">
        <f t="shared" si="58"/>
        <v>0</v>
      </c>
      <c r="T414" s="2"/>
      <c r="U414" s="4"/>
      <c r="V414" s="4"/>
      <c r="W414" s="4"/>
      <c r="X414" s="83"/>
    </row>
    <row r="415" spans="1:24">
      <c r="A415" s="2">
        <f t="shared" si="5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25">
        <f t="shared" si="58"/>
        <v>0</v>
      </c>
      <c r="T415" s="2"/>
      <c r="U415" s="4"/>
      <c r="V415" s="4"/>
      <c r="W415" s="4"/>
      <c r="X415" s="83"/>
    </row>
    <row r="416" spans="1:24">
      <c r="A416" s="2">
        <f t="shared" si="59"/>
        <v>402</v>
      </c>
      <c r="B416" s="2"/>
      <c r="C416" s="2"/>
      <c r="D416" s="2"/>
      <c r="E416" s="50" t="s">
        <v>644</v>
      </c>
      <c r="F416" s="28">
        <f t="shared" ref="F416:R416" si="63">SUM(F383:F398)+F408+F414</f>
        <v>-31459521.429999996</v>
      </c>
      <c r="G416" s="28">
        <f t="shared" si="63"/>
        <v>-27602827.529999994</v>
      </c>
      <c r="H416" s="28">
        <f t="shared" si="63"/>
        <v>-21733270.999999996</v>
      </c>
      <c r="I416" s="28">
        <f t="shared" si="63"/>
        <v>-20434359.57</v>
      </c>
      <c r="J416" s="28">
        <f t="shared" si="63"/>
        <v>-17870109.389999997</v>
      </c>
      <c r="K416" s="28">
        <f t="shared" si="63"/>
        <v>-17947259.619999997</v>
      </c>
      <c r="L416" s="28">
        <f t="shared" si="63"/>
        <v>-17318553.23</v>
      </c>
      <c r="M416" s="28">
        <f t="shared" si="63"/>
        <v>-21992960.800000004</v>
      </c>
      <c r="N416" s="28">
        <f t="shared" si="63"/>
        <v>-24394393.989999998</v>
      </c>
      <c r="O416" s="28">
        <f t="shared" si="63"/>
        <v>-22848267.510000002</v>
      </c>
      <c r="P416" s="28">
        <f t="shared" si="63"/>
        <v>-25618007.370000005</v>
      </c>
      <c r="Q416" s="28">
        <f t="shared" si="63"/>
        <v>-39787788.860000007</v>
      </c>
      <c r="R416" s="28">
        <f t="shared" si="63"/>
        <v>-68448004.469999999</v>
      </c>
      <c r="S416" s="25">
        <f t="shared" si="58"/>
        <v>-20434359.57</v>
      </c>
      <c r="T416" s="2"/>
      <c r="U416" s="4"/>
      <c r="V416" s="4"/>
      <c r="W416" s="4"/>
      <c r="X416" s="83"/>
    </row>
    <row r="417" spans="1:24">
      <c r="A417" s="2">
        <f t="shared" si="5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25">
        <f t="shared" si="58"/>
        <v>0</v>
      </c>
      <c r="T417" s="5"/>
      <c r="U417" s="6"/>
      <c r="V417" s="6"/>
      <c r="W417" s="6"/>
      <c r="X417" s="26"/>
    </row>
    <row r="418" spans="1:24">
      <c r="A418" s="2">
        <f t="shared" si="5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si="58"/>
        <v>0</v>
      </c>
      <c r="T418" s="5"/>
      <c r="U418" s="6"/>
      <c r="V418" s="6">
        <f t="shared" ref="V418:V439" si="64">+S418</f>
        <v>0</v>
      </c>
      <c r="W418" s="6"/>
      <c r="X418" s="26"/>
    </row>
    <row r="419" spans="1:24">
      <c r="A419" s="2">
        <f t="shared" si="5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58"/>
        <v>-5708883.4000000004</v>
      </c>
      <c r="T419" s="5"/>
      <c r="U419" s="6"/>
      <c r="V419" s="6">
        <f t="shared" si="64"/>
        <v>-5708883.4000000004</v>
      </c>
      <c r="W419" s="6"/>
      <c r="X419" s="26"/>
    </row>
    <row r="420" spans="1:24">
      <c r="A420" s="2">
        <f t="shared" si="5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58"/>
        <v>-400550.26</v>
      </c>
      <c r="T420" s="5"/>
      <c r="U420" s="6"/>
      <c r="V420" s="6">
        <f t="shared" si="64"/>
        <v>-400550.26</v>
      </c>
      <c r="W420" s="6"/>
      <c r="X420" s="26"/>
    </row>
    <row r="421" spans="1:24">
      <c r="A421" s="2">
        <f t="shared" si="5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58"/>
        <v>-57848.44</v>
      </c>
      <c r="T421" s="5"/>
      <c r="U421" s="6"/>
      <c r="V421" s="6">
        <f t="shared" si="64"/>
        <v>-57848.44</v>
      </c>
      <c r="W421" s="6"/>
      <c r="X421" s="26"/>
    </row>
    <row r="422" spans="1:24">
      <c r="A422" s="2">
        <f t="shared" si="5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58"/>
        <v>0</v>
      </c>
      <c r="T422" s="5"/>
      <c r="U422" s="6"/>
      <c r="V422" s="6">
        <f t="shared" si="64"/>
        <v>0</v>
      </c>
      <c r="W422" s="6"/>
      <c r="X422" s="26"/>
    </row>
    <row r="423" spans="1:24">
      <c r="A423" s="2">
        <f t="shared" si="5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58"/>
        <v>-14684.58</v>
      </c>
      <c r="T423" s="5"/>
      <c r="U423" s="6"/>
      <c r="V423" s="6">
        <f t="shared" si="64"/>
        <v>-14684.58</v>
      </c>
      <c r="W423" s="6"/>
      <c r="X423" s="26"/>
    </row>
    <row r="424" spans="1:24">
      <c r="A424" s="2">
        <f t="shared" si="5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58"/>
        <v>-25378.93</v>
      </c>
      <c r="T424" s="5"/>
      <c r="U424" s="6"/>
      <c r="V424" s="6">
        <f t="shared" si="64"/>
        <v>-25378.93</v>
      </c>
      <c r="W424" s="6"/>
      <c r="X424" s="26"/>
    </row>
    <row r="425" spans="1:24">
      <c r="A425" s="2">
        <f t="shared" si="5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58"/>
        <v>0</v>
      </c>
      <c r="T425" s="5"/>
      <c r="U425" s="6"/>
      <c r="V425" s="6">
        <f t="shared" si="64"/>
        <v>0</v>
      </c>
      <c r="W425" s="6"/>
      <c r="X425" s="26"/>
    </row>
    <row r="426" spans="1:24">
      <c r="A426" s="2">
        <f t="shared" si="5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58"/>
        <v>-934.75</v>
      </c>
      <c r="T426" s="5"/>
      <c r="U426" s="6"/>
      <c r="V426" s="6">
        <f t="shared" si="64"/>
        <v>-934.75</v>
      </c>
      <c r="W426" s="6"/>
      <c r="X426" s="26"/>
    </row>
    <row r="427" spans="1:24">
      <c r="A427" s="2">
        <f t="shared" si="5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58"/>
        <v>-38973.519999999997</v>
      </c>
      <c r="T427" s="5"/>
      <c r="U427" s="6"/>
      <c r="V427" s="6">
        <f t="shared" si="64"/>
        <v>-38973.519999999997</v>
      </c>
      <c r="W427" s="6"/>
      <c r="X427" s="26"/>
    </row>
    <row r="428" spans="1:24">
      <c r="A428" s="2">
        <f t="shared" si="5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58"/>
        <v>-15442.13</v>
      </c>
      <c r="T428" s="5"/>
      <c r="U428" s="6"/>
      <c r="V428" s="6">
        <f t="shared" si="64"/>
        <v>-15442.13</v>
      </c>
      <c r="W428" s="6"/>
      <c r="X428" s="26"/>
    </row>
    <row r="429" spans="1:24">
      <c r="A429" s="2">
        <f t="shared" si="5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58"/>
        <v>-29435.86</v>
      </c>
      <c r="T429" s="5"/>
      <c r="U429" s="6"/>
      <c r="V429" s="6">
        <f t="shared" si="64"/>
        <v>-29435.86</v>
      </c>
      <c r="W429" s="6"/>
      <c r="X429" s="26"/>
    </row>
    <row r="430" spans="1:24">
      <c r="A430" s="2">
        <f t="shared" si="5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58"/>
        <v>-23.49</v>
      </c>
      <c r="T430" s="5"/>
      <c r="U430" s="6"/>
      <c r="V430" s="6">
        <f t="shared" si="64"/>
        <v>-23.49</v>
      </c>
      <c r="W430" s="6"/>
      <c r="X430" s="26"/>
    </row>
    <row r="431" spans="1:24">
      <c r="A431" s="2">
        <f t="shared" si="5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58"/>
        <v>0</v>
      </c>
      <c r="T431" s="5"/>
      <c r="U431" s="6"/>
      <c r="V431" s="6">
        <f t="shared" si="64"/>
        <v>0</v>
      </c>
      <c r="W431" s="6"/>
      <c r="X431" s="26"/>
    </row>
    <row r="432" spans="1:24">
      <c r="A432" s="2">
        <f t="shared" si="5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58"/>
        <v>-936950.4</v>
      </c>
      <c r="T432" s="5"/>
      <c r="U432" s="6"/>
      <c r="V432" s="6">
        <f t="shared" si="64"/>
        <v>-936950.4</v>
      </c>
      <c r="W432" s="6"/>
      <c r="X432" s="26"/>
    </row>
    <row r="433" spans="1:24">
      <c r="A433" s="2">
        <f t="shared" si="5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58"/>
        <v>-3437010.73</v>
      </c>
      <c r="T433" s="5"/>
      <c r="U433" s="6"/>
      <c r="V433" s="6">
        <f t="shared" si="64"/>
        <v>-3437010.73</v>
      </c>
      <c r="W433" s="6"/>
      <c r="X433" s="26"/>
    </row>
    <row r="434" spans="1:24">
      <c r="A434" s="2">
        <f t="shared" si="5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58"/>
        <v>-30777.07</v>
      </c>
      <c r="T434" s="5"/>
      <c r="U434" s="6"/>
      <c r="V434" s="6">
        <f t="shared" si="64"/>
        <v>-30777.07</v>
      </c>
      <c r="W434" s="6"/>
      <c r="X434" s="26"/>
    </row>
    <row r="435" spans="1:24">
      <c r="A435" s="2">
        <f t="shared" si="5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58"/>
        <v>-1888150.6</v>
      </c>
      <c r="T435" s="5"/>
      <c r="U435" s="6"/>
      <c r="V435" s="6">
        <f t="shared" si="64"/>
        <v>-1888150.6</v>
      </c>
      <c r="W435" s="6"/>
      <c r="X435" s="26"/>
    </row>
    <row r="436" spans="1:24">
      <c r="A436" s="2">
        <f t="shared" si="5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58"/>
        <v>-9396.16</v>
      </c>
      <c r="T436" s="2"/>
      <c r="U436" s="4"/>
      <c r="V436" s="6">
        <f t="shared" si="64"/>
        <v>-9396.16</v>
      </c>
      <c r="W436" s="4"/>
      <c r="X436" s="83"/>
    </row>
    <row r="437" spans="1:24">
      <c r="A437" s="2">
        <f t="shared" si="5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58"/>
        <v>-2463.8200000000002</v>
      </c>
      <c r="T437" s="2"/>
      <c r="U437" s="4"/>
      <c r="V437" s="6">
        <f t="shared" si="64"/>
        <v>-2463.8200000000002</v>
      </c>
      <c r="W437" s="4"/>
      <c r="X437" s="83"/>
    </row>
    <row r="438" spans="1:24">
      <c r="A438" s="2">
        <f t="shared" si="5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58"/>
        <v>-669260.92000000004</v>
      </c>
      <c r="T438" s="2"/>
      <c r="U438" s="4"/>
      <c r="V438" s="6">
        <f t="shared" si="64"/>
        <v>-669260.92000000004</v>
      </c>
      <c r="W438" s="4"/>
      <c r="X438" s="83"/>
    </row>
    <row r="439" spans="1:24">
      <c r="A439" s="2">
        <f t="shared" si="5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58"/>
        <v>-1856801.49</v>
      </c>
      <c r="T439" s="5"/>
      <c r="U439" s="6"/>
      <c r="V439" s="6">
        <f t="shared" si="64"/>
        <v>-1856801.49</v>
      </c>
      <c r="W439" s="6"/>
      <c r="X439" s="26"/>
    </row>
    <row r="440" spans="1:24">
      <c r="A440" s="2">
        <f t="shared" si="5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58"/>
        <v>-2550000</v>
      </c>
      <c r="T440" s="5"/>
      <c r="U440" s="6"/>
      <c r="W440" s="6">
        <f>+S440</f>
        <v>-2550000</v>
      </c>
      <c r="X440" s="26"/>
    </row>
    <row r="441" spans="1:24">
      <c r="A441" s="2">
        <f t="shared" si="5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58"/>
        <v>-237336.66</v>
      </c>
      <c r="T441" s="5"/>
      <c r="U441" s="6"/>
      <c r="W441" s="6"/>
      <c r="X441" s="6">
        <f>+S441</f>
        <v>-237336.66</v>
      </c>
    </row>
    <row r="442" spans="1:24">
      <c r="A442" s="2">
        <f t="shared" si="5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58"/>
        <v>-727468.53</v>
      </c>
      <c r="T442" s="5"/>
      <c r="U442" s="6"/>
      <c r="W442" s="6"/>
      <c r="X442" s="6">
        <f>+S442</f>
        <v>-727468.53</v>
      </c>
    </row>
    <row r="443" spans="1:24">
      <c r="A443" s="2">
        <f t="shared" si="5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58"/>
        <v>-748000</v>
      </c>
      <c r="T443" s="5"/>
      <c r="U443" s="6"/>
      <c r="V443" s="6">
        <f t="shared" ref="V443:V478" si="65">+S443</f>
        <v>-748000</v>
      </c>
      <c r="W443" s="6"/>
      <c r="X443" s="26"/>
    </row>
    <row r="444" spans="1:24">
      <c r="A444" s="2">
        <f t="shared" si="5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58"/>
        <v>-532350</v>
      </c>
      <c r="T444" s="5"/>
      <c r="U444" s="6"/>
      <c r="V444" s="6">
        <f t="shared" si="65"/>
        <v>-532350</v>
      </c>
      <c r="W444" s="6"/>
      <c r="X444" s="26"/>
    </row>
    <row r="445" spans="1:24">
      <c r="A445" s="2">
        <f t="shared" si="5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58"/>
        <v>-213552.5</v>
      </c>
      <c r="T445" s="5"/>
      <c r="U445" s="6"/>
      <c r="V445" s="6">
        <f t="shared" si="65"/>
        <v>-213552.5</v>
      </c>
      <c r="W445" s="6"/>
      <c r="X445" s="26"/>
    </row>
    <row r="446" spans="1:24">
      <c r="A446" s="2">
        <f t="shared" si="5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58"/>
        <v>-65125</v>
      </c>
      <c r="T446" s="5"/>
      <c r="U446" s="6"/>
      <c r="V446" s="6">
        <f t="shared" si="65"/>
        <v>-65125</v>
      </c>
      <c r="W446" s="6"/>
      <c r="X446" s="26"/>
    </row>
    <row r="447" spans="1:24">
      <c r="A447" s="2">
        <f t="shared" si="5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58"/>
        <v>-193000</v>
      </c>
      <c r="T447" s="5"/>
      <c r="U447" s="6"/>
      <c r="V447" s="6">
        <f t="shared" si="65"/>
        <v>-193000</v>
      </c>
      <c r="W447" s="6"/>
      <c r="X447" s="26"/>
    </row>
    <row r="448" spans="1:24">
      <c r="A448" s="2">
        <f t="shared" si="5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58"/>
        <v>-85625</v>
      </c>
      <c r="T448" s="5"/>
      <c r="U448" s="6"/>
      <c r="V448" s="6">
        <f t="shared" si="65"/>
        <v>-85625</v>
      </c>
      <c r="W448" s="6"/>
      <c r="X448" s="26"/>
    </row>
    <row r="449" spans="1:24">
      <c r="A449" s="2">
        <f t="shared" si="5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58"/>
        <v>-90833.330000000104</v>
      </c>
      <c r="T449" s="5"/>
      <c r="U449" s="6"/>
      <c r="V449" s="6">
        <f t="shared" si="65"/>
        <v>-90833.330000000104</v>
      </c>
      <c r="W449" s="6"/>
      <c r="X449" s="26"/>
    </row>
    <row r="450" spans="1:24">
      <c r="A450" s="2">
        <f t="shared" si="5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58"/>
        <v>-170416.67</v>
      </c>
      <c r="T450" s="5"/>
      <c r="U450" s="6"/>
      <c r="V450" s="6">
        <f t="shared" si="65"/>
        <v>-170416.67</v>
      </c>
      <c r="W450" s="6"/>
      <c r="X450" s="26"/>
    </row>
    <row r="451" spans="1:24">
      <c r="A451" s="2">
        <f t="shared" si="5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58"/>
        <v>-176666.67</v>
      </c>
      <c r="T451" s="5"/>
      <c r="U451" s="6"/>
      <c r="V451" s="6">
        <f t="shared" si="65"/>
        <v>-176666.67</v>
      </c>
      <c r="W451" s="6"/>
      <c r="X451" s="26"/>
    </row>
    <row r="452" spans="1:24">
      <c r="A452" s="2">
        <f t="shared" si="5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58"/>
        <v>-85208.34</v>
      </c>
      <c r="T452" s="5"/>
      <c r="U452" s="6"/>
      <c r="V452" s="6">
        <f t="shared" si="65"/>
        <v>-85208.34</v>
      </c>
      <c r="W452" s="6"/>
      <c r="X452" s="26"/>
    </row>
    <row r="453" spans="1:24">
      <c r="A453" s="2">
        <f t="shared" si="5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58"/>
        <v>-88333.34</v>
      </c>
      <c r="T453" s="5"/>
      <c r="U453" s="6"/>
      <c r="V453" s="6">
        <f t="shared" si="65"/>
        <v>-88333.34</v>
      </c>
      <c r="W453" s="6"/>
      <c r="X453" s="26"/>
    </row>
    <row r="454" spans="1:24">
      <c r="A454" s="2">
        <f t="shared" si="5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58"/>
        <v>-260.460000000001</v>
      </c>
      <c r="T454" s="5"/>
      <c r="U454" s="6"/>
      <c r="V454" s="6">
        <f t="shared" si="65"/>
        <v>-260.460000000001</v>
      </c>
      <c r="W454" s="6"/>
      <c r="X454" s="26"/>
    </row>
    <row r="455" spans="1:24">
      <c r="A455" s="2">
        <f t="shared" si="5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58"/>
        <v>-2303.4200000000101</v>
      </c>
      <c r="T455" s="5"/>
      <c r="U455" s="6"/>
      <c r="V455" s="6">
        <f t="shared" si="65"/>
        <v>-2303.4200000000101</v>
      </c>
      <c r="W455" s="6"/>
      <c r="X455" s="26"/>
    </row>
    <row r="456" spans="1:24">
      <c r="A456" s="2">
        <f t="shared" si="5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58"/>
        <v>-793186.23</v>
      </c>
      <c r="T456" s="5"/>
      <c r="U456" s="6"/>
      <c r="V456" s="6">
        <f t="shared" si="65"/>
        <v>-793186.23</v>
      </c>
      <c r="W456" s="6"/>
      <c r="X456" s="26"/>
    </row>
    <row r="457" spans="1:24">
      <c r="A457" s="2">
        <f t="shared" si="5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58"/>
        <v>-298193.8</v>
      </c>
      <c r="T457" s="5"/>
      <c r="U457" s="6"/>
      <c r="V457" s="6">
        <f t="shared" si="65"/>
        <v>-298193.8</v>
      </c>
      <c r="W457" s="6"/>
      <c r="X457" s="26"/>
    </row>
    <row r="458" spans="1:24">
      <c r="A458" s="2">
        <f t="shared" si="5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58"/>
        <v>-2709222.66</v>
      </c>
      <c r="T458" s="5"/>
      <c r="U458" s="6"/>
      <c r="V458" s="6">
        <f t="shared" si="65"/>
        <v>-2709222.66</v>
      </c>
      <c r="W458" s="6"/>
      <c r="X458" s="26"/>
    </row>
    <row r="459" spans="1:24">
      <c r="A459" s="2">
        <f t="shared" si="5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58"/>
        <v>-70363.94</v>
      </c>
      <c r="T459" s="5"/>
      <c r="U459" s="6"/>
      <c r="V459" s="6">
        <f t="shared" si="65"/>
        <v>-70363.94</v>
      </c>
      <c r="W459" s="6"/>
      <c r="X459" s="26"/>
    </row>
    <row r="460" spans="1:24">
      <c r="A460" s="2">
        <f t="shared" si="5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58"/>
        <v>-580796</v>
      </c>
      <c r="T460" s="5"/>
      <c r="U460" s="6"/>
      <c r="V460" s="6">
        <f t="shared" si="65"/>
        <v>-580796</v>
      </c>
      <c r="W460" s="6"/>
      <c r="X460" s="26"/>
    </row>
    <row r="461" spans="1:24">
      <c r="A461" s="2">
        <f t="shared" si="5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58"/>
        <v>0</v>
      </c>
      <c r="T461" s="5"/>
      <c r="U461" s="6"/>
      <c r="V461" s="6">
        <f t="shared" si="65"/>
        <v>0</v>
      </c>
      <c r="W461" s="6"/>
      <c r="X461" s="26"/>
    </row>
    <row r="462" spans="1:24">
      <c r="A462" s="2">
        <f t="shared" si="5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58"/>
        <v>-2092665.97</v>
      </c>
      <c r="T462" s="5"/>
      <c r="U462" s="6"/>
      <c r="V462" s="6">
        <f t="shared" si="65"/>
        <v>-2092665.97</v>
      </c>
      <c r="W462" s="6"/>
      <c r="X462" s="26"/>
    </row>
    <row r="463" spans="1:24">
      <c r="A463" s="2">
        <f t="shared" si="5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58"/>
        <v>-48756.55</v>
      </c>
      <c r="T463" s="5"/>
      <c r="U463" s="6"/>
      <c r="V463" s="6">
        <f t="shared" si="65"/>
        <v>-48756.55</v>
      </c>
      <c r="W463" s="6"/>
      <c r="X463" s="26"/>
    </row>
    <row r="464" spans="1:24">
      <c r="A464" s="2">
        <f t="shared" si="5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ref="S464:S527" si="66">+I464</f>
        <v>-118720.15</v>
      </c>
      <c r="T464" s="5"/>
      <c r="U464" s="6"/>
      <c r="V464" s="6">
        <f t="shared" si="65"/>
        <v>-118720.15</v>
      </c>
      <c r="W464" s="6"/>
      <c r="X464" s="26"/>
    </row>
    <row r="465" spans="1:24">
      <c r="A465" s="2">
        <f t="shared" ref="A465:A528" si="6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66"/>
        <v>-237025.65</v>
      </c>
      <c r="T465" s="5"/>
      <c r="U465" s="6"/>
      <c r="V465" s="6">
        <f t="shared" si="65"/>
        <v>-237025.65</v>
      </c>
      <c r="W465" s="6"/>
      <c r="X465" s="26"/>
    </row>
    <row r="466" spans="1:24">
      <c r="A466" s="2">
        <f t="shared" si="6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66"/>
        <v>-489257.52</v>
      </c>
      <c r="T466" s="5"/>
      <c r="U466" s="6"/>
      <c r="V466" s="6">
        <f t="shared" si="65"/>
        <v>-489257.52</v>
      </c>
      <c r="W466" s="6"/>
      <c r="X466" s="26"/>
    </row>
    <row r="467" spans="1:24">
      <c r="A467" s="2">
        <f t="shared" si="6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66"/>
        <v>-41907.46</v>
      </c>
      <c r="T467" s="5"/>
      <c r="U467" s="6"/>
      <c r="V467" s="6">
        <f t="shared" si="65"/>
        <v>-41907.46</v>
      </c>
      <c r="W467" s="6"/>
      <c r="X467" s="26"/>
    </row>
    <row r="468" spans="1:24">
      <c r="A468" s="2">
        <f t="shared" si="6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66"/>
        <v>446665.36</v>
      </c>
      <c r="T468" s="5"/>
      <c r="U468" s="6"/>
      <c r="V468" s="6">
        <f t="shared" si="65"/>
        <v>446665.36</v>
      </c>
      <c r="W468" s="6"/>
      <c r="X468" s="26"/>
    </row>
    <row r="469" spans="1:24">
      <c r="A469" s="2">
        <f t="shared" si="6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66"/>
        <v>-637058.73</v>
      </c>
      <c r="T469" s="5"/>
      <c r="U469" s="6"/>
      <c r="V469" s="6">
        <f t="shared" si="65"/>
        <v>-637058.73</v>
      </c>
      <c r="W469" s="6"/>
      <c r="X469" s="26"/>
    </row>
    <row r="470" spans="1:24">
      <c r="A470" s="2">
        <f t="shared" si="6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66"/>
        <v>-49183.12</v>
      </c>
      <c r="T470" s="5"/>
      <c r="U470" s="6"/>
      <c r="V470" s="6">
        <f t="shared" si="65"/>
        <v>-49183.12</v>
      </c>
      <c r="W470" s="6"/>
      <c r="X470" s="26"/>
    </row>
    <row r="471" spans="1:24">
      <c r="A471" s="2">
        <f t="shared" si="6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66"/>
        <v>-595602.67000000004</v>
      </c>
      <c r="T471" s="5"/>
      <c r="U471" s="6"/>
      <c r="V471" s="6">
        <f t="shared" si="65"/>
        <v>-595602.67000000004</v>
      </c>
      <c r="W471" s="6"/>
      <c r="X471" s="26"/>
    </row>
    <row r="472" spans="1:24">
      <c r="A472" s="2">
        <f t="shared" si="6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66"/>
        <v>0</v>
      </c>
      <c r="T472" s="5"/>
      <c r="U472" s="6"/>
      <c r="V472" s="6">
        <f t="shared" si="65"/>
        <v>0</v>
      </c>
      <c r="W472" s="6"/>
      <c r="X472" s="26"/>
    </row>
    <row r="473" spans="1:24">
      <c r="A473" s="2">
        <f t="shared" si="6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66"/>
        <v>-379517.67</v>
      </c>
      <c r="T473" s="5"/>
      <c r="U473" s="6"/>
      <c r="V473" s="6">
        <f t="shared" si="65"/>
        <v>-379517.67</v>
      </c>
      <c r="W473" s="6"/>
      <c r="X473" s="26"/>
    </row>
    <row r="474" spans="1:24">
      <c r="A474" s="2">
        <f t="shared" si="6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66"/>
        <v>0</v>
      </c>
      <c r="T474" s="5"/>
      <c r="U474" s="6"/>
      <c r="V474" s="6">
        <f t="shared" si="65"/>
        <v>0</v>
      </c>
      <c r="W474" s="6"/>
      <c r="X474" s="26"/>
    </row>
    <row r="475" spans="1:24">
      <c r="A475" s="2">
        <f t="shared" si="6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66"/>
        <v>0</v>
      </c>
      <c r="T475" s="5"/>
      <c r="U475" s="6"/>
      <c r="V475" s="6">
        <f t="shared" si="65"/>
        <v>0</v>
      </c>
      <c r="W475" s="6"/>
      <c r="X475" s="26"/>
    </row>
    <row r="476" spans="1:24">
      <c r="A476" s="2">
        <f t="shared" si="6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66"/>
        <v>-24135</v>
      </c>
      <c r="T476" s="5"/>
      <c r="U476" s="6"/>
      <c r="V476" s="6">
        <f t="shared" si="65"/>
        <v>-24135</v>
      </c>
      <c r="W476" s="6"/>
      <c r="X476" s="26"/>
    </row>
    <row r="477" spans="1:24">
      <c r="A477" s="2">
        <f t="shared" si="6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66"/>
        <v>-621635.15</v>
      </c>
      <c r="T477" s="5"/>
      <c r="U477" s="6"/>
      <c r="V477" s="6">
        <f t="shared" si="65"/>
        <v>-621635.15</v>
      </c>
      <c r="W477" s="6"/>
      <c r="X477" s="26"/>
    </row>
    <row r="478" spans="1:24">
      <c r="A478" s="2">
        <f t="shared" si="6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66"/>
        <v>0</v>
      </c>
      <c r="T478" s="5"/>
      <c r="U478" s="6"/>
      <c r="V478" s="6">
        <f t="shared" si="65"/>
        <v>0</v>
      </c>
      <c r="W478" s="6"/>
      <c r="X478" s="26"/>
    </row>
    <row r="479" spans="1:24">
      <c r="A479" s="2">
        <f t="shared" si="6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66"/>
        <v>748237.59</v>
      </c>
      <c r="T479" s="5"/>
      <c r="U479" s="6"/>
      <c r="W479" s="6"/>
      <c r="X479" s="6">
        <f>+S479</f>
        <v>748237.59</v>
      </c>
    </row>
    <row r="480" spans="1:24">
      <c r="A480" s="2">
        <f t="shared" si="6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66"/>
        <v>-3423434.88</v>
      </c>
      <c r="T480" s="2"/>
      <c r="U480" s="4"/>
      <c r="V480" s="4"/>
      <c r="W480" s="4"/>
      <c r="X480" s="83">
        <f>+S480</f>
        <v>-3423434.88</v>
      </c>
    </row>
    <row r="481" spans="1:24">
      <c r="A481" s="2">
        <f t="shared" si="6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66"/>
        <v>0</v>
      </c>
      <c r="T481" s="2"/>
      <c r="U481" s="4"/>
      <c r="V481" s="4"/>
      <c r="W481" s="4"/>
      <c r="X481" s="83">
        <f t="shared" ref="X481:X493" si="68">+S481</f>
        <v>0</v>
      </c>
    </row>
    <row r="482" spans="1:24">
      <c r="A482" s="2">
        <f t="shared" si="6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66"/>
        <v>-321162.83</v>
      </c>
      <c r="T482" s="2"/>
      <c r="U482" s="4"/>
      <c r="V482" s="4"/>
      <c r="W482" s="4"/>
      <c r="X482" s="83">
        <f t="shared" si="68"/>
        <v>-321162.83</v>
      </c>
    </row>
    <row r="483" spans="1:24">
      <c r="A483" s="2">
        <f t="shared" si="6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66"/>
        <v>499741.13</v>
      </c>
      <c r="T483" s="2"/>
      <c r="U483" s="4"/>
      <c r="V483" s="4"/>
      <c r="W483" s="4"/>
      <c r="X483" s="83">
        <f t="shared" si="68"/>
        <v>499741.13</v>
      </c>
    </row>
    <row r="484" spans="1:24">
      <c r="A484" s="2">
        <f t="shared" si="6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66"/>
        <v>0</v>
      </c>
      <c r="T484" s="2"/>
      <c r="U484" s="4"/>
      <c r="V484" s="4"/>
      <c r="W484" s="4"/>
      <c r="X484" s="83">
        <f t="shared" si="68"/>
        <v>0</v>
      </c>
    </row>
    <row r="485" spans="1:24">
      <c r="A485" s="2">
        <f t="shared" si="6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66"/>
        <v>-1021757.96</v>
      </c>
      <c r="T485" s="2"/>
      <c r="U485" s="4"/>
      <c r="V485" s="4"/>
      <c r="W485" s="4"/>
      <c r="X485" s="83">
        <f t="shared" si="68"/>
        <v>-1021757.96</v>
      </c>
    </row>
    <row r="486" spans="1:24">
      <c r="A486" s="2">
        <f t="shared" si="6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66"/>
        <v>1113387.8500000001</v>
      </c>
      <c r="T486" s="2"/>
      <c r="U486" s="4"/>
      <c r="V486" s="4"/>
      <c r="W486" s="4"/>
      <c r="X486" s="83">
        <f t="shared" si="68"/>
        <v>1113387.8500000001</v>
      </c>
    </row>
    <row r="487" spans="1:24">
      <c r="A487" s="2">
        <f t="shared" si="6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66"/>
        <v>-3892210.01</v>
      </c>
      <c r="T487" s="2"/>
      <c r="U487" s="4"/>
      <c r="V487" s="4"/>
      <c r="W487" s="4"/>
      <c r="X487" s="83">
        <f t="shared" si="68"/>
        <v>-3892210.01</v>
      </c>
    </row>
    <row r="488" spans="1:24">
      <c r="A488" s="2">
        <f t="shared" si="6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66"/>
        <v>0</v>
      </c>
      <c r="T488" s="2"/>
      <c r="U488" s="4"/>
      <c r="V488" s="4"/>
      <c r="W488" s="4"/>
      <c r="X488" s="83">
        <f t="shared" si="68"/>
        <v>0</v>
      </c>
    </row>
    <row r="489" spans="1:24">
      <c r="A489" s="2">
        <f t="shared" si="6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66"/>
        <v>5064195.5599999996</v>
      </c>
      <c r="T489" s="2"/>
      <c r="U489" s="4"/>
      <c r="V489" s="4"/>
      <c r="W489" s="4"/>
      <c r="X489" s="83">
        <f t="shared" si="68"/>
        <v>5064195.5599999996</v>
      </c>
    </row>
    <row r="490" spans="1:24">
      <c r="A490" s="2">
        <f t="shared" si="6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66"/>
        <v>-1263615.44</v>
      </c>
      <c r="T490" s="2"/>
      <c r="U490" s="4"/>
      <c r="V490" s="4"/>
      <c r="W490" s="4"/>
      <c r="X490" s="83">
        <f t="shared" si="68"/>
        <v>-1263615.44</v>
      </c>
    </row>
    <row r="491" spans="1:24">
      <c r="A491" s="2">
        <f t="shared" si="6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66"/>
        <v>0</v>
      </c>
      <c r="T491" s="5"/>
      <c r="U491" s="6"/>
      <c r="V491" s="6"/>
      <c r="W491" s="6"/>
      <c r="X491" s="83">
        <f t="shared" si="68"/>
        <v>0</v>
      </c>
    </row>
    <row r="492" spans="1:24">
      <c r="A492" s="2">
        <f t="shared" si="6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66"/>
        <v>0</v>
      </c>
      <c r="T492" s="5"/>
      <c r="U492" s="6"/>
      <c r="V492" s="6"/>
      <c r="W492" s="6"/>
      <c r="X492" s="83">
        <f t="shared" si="68"/>
        <v>0</v>
      </c>
    </row>
    <row r="493" spans="1:24">
      <c r="A493" s="2">
        <f t="shared" si="6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66"/>
        <v>0</v>
      </c>
      <c r="T493" s="5"/>
      <c r="U493" s="6"/>
      <c r="V493" s="6"/>
      <c r="W493" s="6"/>
      <c r="X493" s="83">
        <f t="shared" si="68"/>
        <v>0</v>
      </c>
    </row>
    <row r="494" spans="1:24">
      <c r="A494" s="2">
        <f t="shared" si="6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R494" si="69">SUM(G419:G493)</f>
        <v>-29916427.679999996</v>
      </c>
      <c r="H494" s="28">
        <f t="shared" si="69"/>
        <v>-31050749.560000002</v>
      </c>
      <c r="I494" s="28">
        <f t="shared" si="69"/>
        <v>-32926628.370000012</v>
      </c>
      <c r="J494" s="28">
        <f t="shared" si="69"/>
        <v>-26026564.849999998</v>
      </c>
      <c r="K494" s="28">
        <f t="shared" si="69"/>
        <v>-29297527.000000007</v>
      </c>
      <c r="L494" s="28">
        <f t="shared" si="69"/>
        <v>-32497909.800000001</v>
      </c>
      <c r="M494" s="28">
        <f t="shared" si="69"/>
        <v>-29147546.230000008</v>
      </c>
      <c r="N494" s="28">
        <f t="shared" si="69"/>
        <v>-26761465.989999995</v>
      </c>
      <c r="O494" s="28">
        <f t="shared" si="69"/>
        <v>-27148964.500000011</v>
      </c>
      <c r="P494" s="28">
        <f t="shared" si="69"/>
        <v>-28096571.479999993</v>
      </c>
      <c r="Q494" s="28">
        <f t="shared" si="69"/>
        <v>-33838947.650000006</v>
      </c>
      <c r="R494" s="28">
        <f t="shared" si="69"/>
        <v>-32063005.899999995</v>
      </c>
      <c r="S494" s="25">
        <f t="shared" si="66"/>
        <v>-32926628.370000012</v>
      </c>
      <c r="T494" s="2"/>
      <c r="U494" s="4"/>
      <c r="V494" s="4"/>
      <c r="W494" s="4"/>
      <c r="X494" s="83"/>
    </row>
    <row r="495" spans="1:24">
      <c r="A495" s="2">
        <f t="shared" si="6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25">
        <f t="shared" si="66"/>
        <v>0</v>
      </c>
      <c r="T495" s="5"/>
      <c r="U495" s="6"/>
      <c r="V495" s="6"/>
      <c r="W495" s="6"/>
      <c r="X495" s="26"/>
    </row>
    <row r="496" spans="1:24">
      <c r="A496" s="2">
        <f t="shared" si="6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66"/>
        <v>-12214194.050000001</v>
      </c>
      <c r="T496" s="5"/>
      <c r="U496" s="6"/>
      <c r="V496" s="6">
        <f t="shared" ref="V496:V501" si="70">+S496</f>
        <v>-12214194.050000001</v>
      </c>
      <c r="W496" s="6"/>
      <c r="X496" s="26"/>
    </row>
    <row r="497" spans="1:24">
      <c r="A497" s="2">
        <f t="shared" si="6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66"/>
        <v>0</v>
      </c>
      <c r="T497" s="5"/>
      <c r="U497" s="6"/>
      <c r="V497" s="6">
        <f t="shared" si="70"/>
        <v>0</v>
      </c>
      <c r="W497" s="6"/>
      <c r="X497" s="26"/>
    </row>
    <row r="498" spans="1:24">
      <c r="A498" s="2">
        <f t="shared" si="6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66"/>
        <v>-1557753.99</v>
      </c>
      <c r="T498" s="5"/>
      <c r="U498" s="6"/>
      <c r="V498" s="6">
        <f t="shared" si="70"/>
        <v>-1557753.99</v>
      </c>
      <c r="W498" s="6"/>
      <c r="X498" s="26"/>
    </row>
    <row r="499" spans="1:24">
      <c r="A499" s="2">
        <f t="shared" si="6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66"/>
        <v>-8141711.8700000001</v>
      </c>
      <c r="T499" s="5"/>
      <c r="U499" s="6"/>
      <c r="V499" s="6">
        <f t="shared" si="70"/>
        <v>-8141711.8700000001</v>
      </c>
      <c r="W499" s="6"/>
      <c r="X499" s="26"/>
    </row>
    <row r="500" spans="1:24">
      <c r="A500" s="2">
        <f t="shared" si="6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66"/>
        <v>-94311.08</v>
      </c>
      <c r="T500" s="5"/>
      <c r="U500" s="6"/>
      <c r="V500" s="6">
        <f t="shared" si="70"/>
        <v>-94311.08</v>
      </c>
      <c r="W500" s="6"/>
      <c r="X500" s="26"/>
    </row>
    <row r="501" spans="1:24">
      <c r="A501" s="2">
        <f t="shared" si="6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66"/>
        <v>-343412</v>
      </c>
      <c r="T501" s="5"/>
      <c r="U501" s="6"/>
      <c r="V501" s="6">
        <f t="shared" si="70"/>
        <v>-343412</v>
      </c>
      <c r="W501" s="6"/>
      <c r="X501" s="26"/>
    </row>
    <row r="502" spans="1:24">
      <c r="A502" s="2">
        <f t="shared" si="6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66"/>
        <v>-62053256.390000001</v>
      </c>
      <c r="T502" s="5"/>
      <c r="U502" s="6"/>
      <c r="V502" s="6"/>
      <c r="W502" s="6"/>
      <c r="X502" s="26">
        <f>+S502</f>
        <v>-62053256.390000001</v>
      </c>
    </row>
    <row r="503" spans="1:24">
      <c r="A503" s="2">
        <f t="shared" si="6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66"/>
        <v>0</v>
      </c>
      <c r="T503" s="5"/>
      <c r="U503" s="6"/>
      <c r="V503" s="6"/>
      <c r="W503" s="6"/>
      <c r="X503" s="26"/>
    </row>
    <row r="504" spans="1:24">
      <c r="A504" s="2">
        <f t="shared" si="6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66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6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66"/>
        <v>-13635.6500000001</v>
      </c>
      <c r="T505" s="5"/>
      <c r="U505" s="6"/>
      <c r="V505" s="6"/>
      <c r="W505" s="6"/>
      <c r="X505" s="26">
        <f>+S505</f>
        <v>-13635.6500000001</v>
      </c>
    </row>
    <row r="506" spans="1:24">
      <c r="A506" s="2">
        <f t="shared" si="6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66"/>
        <v>0</v>
      </c>
      <c r="T506" s="5"/>
      <c r="U506" s="6"/>
      <c r="V506" s="6"/>
      <c r="W506" s="6"/>
      <c r="X506" s="26">
        <f>+S506</f>
        <v>0</v>
      </c>
    </row>
    <row r="507" spans="1:24">
      <c r="A507" s="2">
        <f t="shared" si="6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66"/>
        <v>0</v>
      </c>
      <c r="T507" s="5"/>
      <c r="U507" s="6"/>
      <c r="V507" s="6"/>
      <c r="W507" s="6"/>
      <c r="X507" s="26">
        <f>+S507</f>
        <v>0</v>
      </c>
    </row>
    <row r="508" spans="1:24">
      <c r="A508" s="2">
        <f t="shared" si="6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66"/>
        <v>-1079452.97</v>
      </c>
      <c r="T508" s="5"/>
      <c r="U508" s="6"/>
      <c r="V508" s="6"/>
      <c r="W508" s="6"/>
      <c r="X508" s="26">
        <f>+S508</f>
        <v>-1079452.97</v>
      </c>
    </row>
    <row r="509" spans="1:24">
      <c r="A509" s="2">
        <f t="shared" si="6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66"/>
        <v>-1011.66</v>
      </c>
      <c r="T509" s="5"/>
      <c r="U509" s="6"/>
      <c r="V509" s="6">
        <f>+S509</f>
        <v>-1011.66</v>
      </c>
      <c r="W509" s="6"/>
      <c r="X509" s="26"/>
    </row>
    <row r="510" spans="1:24">
      <c r="A510" s="2">
        <f t="shared" si="6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66"/>
        <v>-72405</v>
      </c>
      <c r="T510" s="5"/>
      <c r="U510" s="6"/>
      <c r="V510" s="6">
        <f>+S510</f>
        <v>-72405</v>
      </c>
      <c r="W510" s="6"/>
      <c r="X510" s="26"/>
    </row>
    <row r="511" spans="1:24">
      <c r="A511" s="2">
        <f t="shared" si="6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66"/>
        <v>-8499122.9299999997</v>
      </c>
      <c r="T511" s="5"/>
      <c r="U511" s="6"/>
      <c r="V511" s="6">
        <f>+S511</f>
        <v>-8499122.9299999997</v>
      </c>
      <c r="W511" s="6"/>
      <c r="X511" s="26"/>
    </row>
    <row r="512" spans="1:24">
      <c r="A512" s="2">
        <f t="shared" si="6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66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6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66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6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66"/>
        <v>-51579612.490000002</v>
      </c>
      <c r="T514" s="5"/>
      <c r="U514" s="6"/>
      <c r="V514" s="6"/>
      <c r="W514" s="6"/>
      <c r="X514" s="83">
        <f>+S514</f>
        <v>-51579612.490000002</v>
      </c>
    </row>
    <row r="515" spans="1:24">
      <c r="A515" s="2">
        <f t="shared" si="6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66"/>
        <v>-10042630.24</v>
      </c>
      <c r="T515" s="5"/>
      <c r="U515" s="6"/>
      <c r="V515" s="6"/>
      <c r="W515" s="6"/>
      <c r="X515" s="83">
        <f>+S515</f>
        <v>-10042630.24</v>
      </c>
    </row>
    <row r="516" spans="1:24">
      <c r="A516" s="2">
        <f t="shared" si="6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66"/>
        <v>-2507308.9</v>
      </c>
      <c r="T516" s="5"/>
      <c r="U516" s="6"/>
      <c r="V516" s="6"/>
      <c r="W516" s="6"/>
      <c r="X516" s="83">
        <f>+S516</f>
        <v>-2507308.9</v>
      </c>
    </row>
    <row r="517" spans="1:24">
      <c r="A517" s="2">
        <f t="shared" si="6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66"/>
        <v>-7038725.3099999996</v>
      </c>
      <c r="T517" s="5"/>
      <c r="U517" s="6"/>
      <c r="V517" s="6"/>
      <c r="W517" s="6"/>
      <c r="X517" s="83">
        <f>+S517</f>
        <v>-7038725.3099999996</v>
      </c>
    </row>
    <row r="518" spans="1:24">
      <c r="A518" s="2">
        <f t="shared" si="6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66"/>
        <v>0</v>
      </c>
      <c r="T518" s="5"/>
      <c r="U518" s="6"/>
      <c r="V518" s="6"/>
      <c r="W518" s="6"/>
      <c r="X518" s="83">
        <f t="shared" ref="X518:X524" si="71">+S518</f>
        <v>0</v>
      </c>
    </row>
    <row r="519" spans="1:24">
      <c r="A519" s="2">
        <f t="shared" si="6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66"/>
        <v>0</v>
      </c>
      <c r="T519" s="5"/>
      <c r="U519" s="6"/>
      <c r="V519" s="6"/>
      <c r="W519" s="6"/>
      <c r="X519" s="83">
        <f t="shared" si="71"/>
        <v>0</v>
      </c>
    </row>
    <row r="520" spans="1:24">
      <c r="A520" s="2">
        <f t="shared" si="6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66"/>
        <v>0</v>
      </c>
      <c r="T520" s="5"/>
      <c r="U520" s="6"/>
      <c r="V520" s="6"/>
      <c r="W520" s="6"/>
      <c r="X520" s="83">
        <f t="shared" si="71"/>
        <v>0</v>
      </c>
    </row>
    <row r="521" spans="1:24">
      <c r="A521" s="2">
        <f t="shared" si="6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66"/>
        <v>0</v>
      </c>
      <c r="T521" s="5"/>
      <c r="U521" s="6"/>
      <c r="V521" s="6"/>
      <c r="W521" s="6"/>
      <c r="X521" s="83">
        <f t="shared" si="71"/>
        <v>0</v>
      </c>
    </row>
    <row r="522" spans="1:24">
      <c r="A522" s="2">
        <f t="shared" si="6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66"/>
        <v>0</v>
      </c>
      <c r="T522" s="5"/>
      <c r="U522" s="6"/>
      <c r="V522" s="6"/>
      <c r="W522" s="6"/>
      <c r="X522" s="83">
        <f t="shared" si="71"/>
        <v>0</v>
      </c>
    </row>
    <row r="523" spans="1:24">
      <c r="A523" s="2">
        <f t="shared" si="6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66"/>
        <v>0</v>
      </c>
      <c r="T523" s="5"/>
      <c r="U523" s="6"/>
      <c r="V523" s="6"/>
      <c r="W523" s="6"/>
      <c r="X523" s="83">
        <f t="shared" si="71"/>
        <v>0</v>
      </c>
    </row>
    <row r="524" spans="1:24">
      <c r="A524" s="2">
        <f t="shared" si="6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66"/>
        <v>0</v>
      </c>
      <c r="T524" s="5"/>
      <c r="U524" s="6"/>
      <c r="V524" s="6"/>
      <c r="W524" s="6"/>
      <c r="X524" s="83">
        <f t="shared" si="71"/>
        <v>0</v>
      </c>
    </row>
    <row r="525" spans="1:24">
      <c r="A525" s="2">
        <f t="shared" si="6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66"/>
        <v>0</v>
      </c>
      <c r="T525" s="5"/>
      <c r="U525" s="6"/>
      <c r="V525" s="6">
        <f>+S525</f>
        <v>0</v>
      </c>
      <c r="W525" s="6"/>
      <c r="X525" s="83"/>
    </row>
    <row r="526" spans="1:24">
      <c r="A526" s="2">
        <f t="shared" si="6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66"/>
        <v>0</v>
      </c>
      <c r="T526" s="5"/>
      <c r="U526" s="6"/>
      <c r="V526" s="6">
        <f>+S526</f>
        <v>0</v>
      </c>
      <c r="W526" s="6"/>
      <c r="X526" s="26"/>
    </row>
    <row r="527" spans="1:24">
      <c r="A527" s="2">
        <f t="shared" si="6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66"/>
        <v>46274580.75</v>
      </c>
      <c r="T527" s="5"/>
      <c r="U527" s="6"/>
      <c r="W527" s="6"/>
      <c r="X527" s="6">
        <f>+S527</f>
        <v>46274580.75</v>
      </c>
    </row>
    <row r="528" spans="1:24">
      <c r="A528" s="2">
        <f t="shared" si="67"/>
        <v>514</v>
      </c>
      <c r="B528" s="2"/>
      <c r="C528" s="2"/>
      <c r="D528" s="2"/>
      <c r="E528" s="32" t="s">
        <v>802</v>
      </c>
      <c r="F528" s="28">
        <f t="shared" ref="F528:R528" si="72">SUM(F496:F527)</f>
        <v>-122338906.30999997</v>
      </c>
      <c r="G528" s="28">
        <f t="shared" si="72"/>
        <v>-125562183.42999998</v>
      </c>
      <c r="H528" s="28">
        <f t="shared" si="72"/>
        <v>-125359001.76000002</v>
      </c>
      <c r="I528" s="28">
        <f t="shared" si="72"/>
        <v>-125601836.71000004</v>
      </c>
      <c r="J528" s="28">
        <f t="shared" si="72"/>
        <v>-125577682.70000002</v>
      </c>
      <c r="K528" s="28">
        <f t="shared" si="72"/>
        <v>-124101921.19999999</v>
      </c>
      <c r="L528" s="28">
        <f t="shared" si="72"/>
        <v>-124273394.66999999</v>
      </c>
      <c r="M528" s="28">
        <f t="shared" si="72"/>
        <v>-123582936.21000002</v>
      </c>
      <c r="N528" s="28">
        <f t="shared" si="72"/>
        <v>-124624632.51000004</v>
      </c>
      <c r="O528" s="28">
        <f t="shared" si="72"/>
        <v>-124120741.74000004</v>
      </c>
      <c r="P528" s="28">
        <f t="shared" si="72"/>
        <v>-123207202.62000003</v>
      </c>
      <c r="Q528" s="28">
        <f t="shared" si="72"/>
        <v>-120889584.75000006</v>
      </c>
      <c r="R528" s="28">
        <f t="shared" si="72"/>
        <v>-118715360.98000005</v>
      </c>
      <c r="S528" s="25">
        <f t="shared" ref="S528:S591" si="73">+I528</f>
        <v>-125601836.71000004</v>
      </c>
      <c r="T528" s="5"/>
      <c r="U528" s="6"/>
      <c r="V528" s="6"/>
      <c r="W528" s="6"/>
      <c r="X528" s="26"/>
    </row>
    <row r="529" spans="1:24">
      <c r="A529" s="2">
        <f t="shared" ref="A529:A592" si="74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25">
        <f t="shared" si="73"/>
        <v>0</v>
      </c>
      <c r="T529" s="5"/>
      <c r="U529" s="6"/>
      <c r="V529" s="6"/>
      <c r="W529" s="6"/>
      <c r="X529" s="26"/>
    </row>
    <row r="530" spans="1:24">
      <c r="A530" s="2">
        <f t="shared" si="74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73"/>
        <v>-275412.5</v>
      </c>
      <c r="T530" s="5"/>
      <c r="U530" s="6"/>
      <c r="V530" s="6"/>
      <c r="W530" s="6"/>
      <c r="X530" s="26">
        <f>+S530</f>
        <v>-275412.5</v>
      </c>
    </row>
    <row r="531" spans="1:24">
      <c r="A531" s="2">
        <f t="shared" si="74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73"/>
        <v>10633363.82</v>
      </c>
      <c r="T531" s="5"/>
      <c r="U531" s="6"/>
      <c r="V531" s="6"/>
      <c r="W531" s="6"/>
      <c r="X531" s="26">
        <f t="shared" ref="X531:X540" si="75">+S531</f>
        <v>10633363.82</v>
      </c>
    </row>
    <row r="532" spans="1:24">
      <c r="A532" s="2">
        <f t="shared" si="74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73"/>
        <v>40852357.780000001</v>
      </c>
      <c r="T532" s="5"/>
      <c r="U532" s="6"/>
      <c r="V532" s="6"/>
      <c r="W532" s="6"/>
      <c r="X532" s="26">
        <f t="shared" si="75"/>
        <v>40852357.780000001</v>
      </c>
    </row>
    <row r="533" spans="1:24">
      <c r="A533" s="2">
        <f t="shared" si="74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73"/>
        <v>-99642303.599999994</v>
      </c>
      <c r="T533" s="5"/>
      <c r="U533" s="6"/>
      <c r="V533" s="6"/>
      <c r="W533" s="6"/>
      <c r="X533" s="26">
        <f t="shared" si="75"/>
        <v>-99642303.599999994</v>
      </c>
    </row>
    <row r="534" spans="1:24">
      <c r="A534" s="2">
        <f t="shared" si="74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73"/>
        <v>-118468.96</v>
      </c>
      <c r="T534" s="5"/>
      <c r="U534" s="6"/>
      <c r="V534" s="6"/>
      <c r="W534" s="6"/>
      <c r="X534" s="26">
        <f t="shared" si="75"/>
        <v>-118468.96</v>
      </c>
    </row>
    <row r="535" spans="1:24">
      <c r="A535" s="2">
        <f t="shared" si="74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73"/>
        <v>0</v>
      </c>
      <c r="T535" s="5"/>
      <c r="U535" s="6"/>
      <c r="V535" s="6"/>
      <c r="W535" s="6"/>
      <c r="X535" s="26">
        <f t="shared" si="75"/>
        <v>0</v>
      </c>
    </row>
    <row r="536" spans="1:24">
      <c r="A536" s="2">
        <f t="shared" si="74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73"/>
        <v>930695.46</v>
      </c>
      <c r="T536" s="5"/>
      <c r="U536" s="6"/>
      <c r="V536" s="6"/>
      <c r="W536" s="6"/>
      <c r="X536" s="26">
        <f t="shared" si="75"/>
        <v>930695.46</v>
      </c>
    </row>
    <row r="537" spans="1:24">
      <c r="A537" s="2">
        <f t="shared" si="74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73"/>
        <v>-836804.57</v>
      </c>
      <c r="T537" s="5"/>
      <c r="U537" s="6"/>
      <c r="V537" s="6"/>
      <c r="W537" s="6"/>
      <c r="X537" s="26">
        <f t="shared" si="75"/>
        <v>-836804.57</v>
      </c>
    </row>
    <row r="538" spans="1:24">
      <c r="A538" s="2">
        <f t="shared" si="74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73"/>
        <v>-4260106.82</v>
      </c>
      <c r="T538" s="5"/>
      <c r="U538" s="6"/>
      <c r="V538" s="6"/>
      <c r="W538" s="6"/>
      <c r="X538" s="26">
        <f t="shared" si="75"/>
        <v>-4260106.82</v>
      </c>
    </row>
    <row r="539" spans="1:24">
      <c r="A539" s="2">
        <f t="shared" si="74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73"/>
        <v>511403.25</v>
      </c>
      <c r="T539" s="5"/>
      <c r="U539" s="6"/>
      <c r="V539" s="6"/>
      <c r="W539" s="6"/>
      <c r="X539" s="26">
        <f t="shared" si="75"/>
        <v>511403.25</v>
      </c>
    </row>
    <row r="540" spans="1:24">
      <c r="A540" s="2">
        <f t="shared" si="74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73"/>
        <v>0</v>
      </c>
      <c r="T540" s="5"/>
      <c r="U540" s="6"/>
      <c r="V540" s="6"/>
      <c r="W540" s="6"/>
      <c r="X540" s="26">
        <f t="shared" si="75"/>
        <v>0</v>
      </c>
    </row>
    <row r="541" spans="1:24">
      <c r="A541" s="2">
        <f t="shared" si="74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73"/>
        <v>2108341.12</v>
      </c>
      <c r="T541" s="5"/>
      <c r="U541" s="6"/>
      <c r="V541" s="4"/>
      <c r="W541" s="4"/>
      <c r="X541" s="83">
        <f>+S541</f>
        <v>2108341.12</v>
      </c>
    </row>
    <row r="542" spans="1:24">
      <c r="A542" s="2">
        <f t="shared" si="74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73"/>
        <v>8046558.5999999996</v>
      </c>
      <c r="T542" s="5"/>
      <c r="U542" s="6"/>
      <c r="V542" s="4"/>
      <c r="W542" s="4"/>
      <c r="X542" s="83">
        <f>+S542</f>
        <v>8046558.5999999996</v>
      </c>
    </row>
    <row r="543" spans="1:24">
      <c r="A543" s="2">
        <f t="shared" si="74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73"/>
        <v>-159818.42000000001</v>
      </c>
      <c r="T543" s="5"/>
      <c r="U543" s="6"/>
      <c r="W543" s="6"/>
      <c r="X543" s="4">
        <f>+S543</f>
        <v>-159818.42000000001</v>
      </c>
    </row>
    <row r="544" spans="1:24">
      <c r="A544" s="2">
        <f t="shared" si="74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73"/>
        <v>-481335.67</v>
      </c>
      <c r="T544" s="5"/>
      <c r="U544" s="6"/>
      <c r="V544" s="4">
        <f t="shared" ref="V544:V550" si="76">+S544</f>
        <v>-481335.67</v>
      </c>
      <c r="W544" s="6"/>
      <c r="X544" s="26"/>
    </row>
    <row r="545" spans="1:24">
      <c r="A545" s="2">
        <f t="shared" si="74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73"/>
        <v>-30469392.350000001</v>
      </c>
      <c r="T545" s="5"/>
      <c r="U545" s="6"/>
      <c r="V545" s="4">
        <f t="shared" si="76"/>
        <v>-30469392.350000001</v>
      </c>
      <c r="W545" s="6"/>
      <c r="X545" s="26"/>
    </row>
    <row r="546" spans="1:24">
      <c r="A546" s="2">
        <f t="shared" si="74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73"/>
        <v>184534.6</v>
      </c>
      <c r="T546" s="5"/>
      <c r="U546" s="6"/>
      <c r="V546" s="4">
        <f t="shared" si="76"/>
        <v>184534.6</v>
      </c>
      <c r="W546" s="6"/>
      <c r="X546" s="26"/>
    </row>
    <row r="547" spans="1:24">
      <c r="A547" s="2">
        <f t="shared" si="74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73"/>
        <v>-115179.99</v>
      </c>
      <c r="T547" s="5"/>
      <c r="U547" s="6"/>
      <c r="V547" s="4">
        <f t="shared" si="76"/>
        <v>-115179.99</v>
      </c>
      <c r="W547" s="6"/>
      <c r="X547" s="26"/>
    </row>
    <row r="548" spans="1:24">
      <c r="A548" s="2">
        <f t="shared" si="74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73"/>
        <v>-13988.27</v>
      </c>
      <c r="T548" s="2"/>
      <c r="U548" s="4"/>
      <c r="V548" s="4">
        <f t="shared" si="76"/>
        <v>-13988.27</v>
      </c>
      <c r="W548" s="4"/>
      <c r="X548" s="83"/>
    </row>
    <row r="549" spans="1:24">
      <c r="A549" s="2">
        <f t="shared" si="74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73"/>
        <v>-42129.37</v>
      </c>
      <c r="T549" s="5"/>
      <c r="U549" s="6"/>
      <c r="V549" s="6">
        <f t="shared" si="76"/>
        <v>-42129.37</v>
      </c>
      <c r="W549" s="6"/>
      <c r="X549" s="26"/>
    </row>
    <row r="550" spans="1:24">
      <c r="A550" s="2">
        <f t="shared" si="74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73"/>
        <v>-2145666.65</v>
      </c>
      <c r="T550" s="2"/>
      <c r="U550" s="4"/>
      <c r="V550" s="4">
        <f t="shared" si="76"/>
        <v>-2145666.65</v>
      </c>
      <c r="W550" s="4"/>
      <c r="X550" s="83"/>
    </row>
    <row r="551" spans="1:24">
      <c r="A551" s="2">
        <f t="shared" si="74"/>
        <v>537</v>
      </c>
      <c r="B551" s="2"/>
      <c r="C551" s="2"/>
      <c r="D551" s="2"/>
      <c r="E551" s="50" t="s">
        <v>832</v>
      </c>
      <c r="F551" s="28">
        <f t="shared" ref="F551:R551" si="77">SUM(F530:F550)</f>
        <v>-77743427.170000002</v>
      </c>
      <c r="G551" s="28">
        <f t="shared" si="77"/>
        <v>-76899908.830000013</v>
      </c>
      <c r="H551" s="28">
        <f t="shared" si="77"/>
        <v>-76144183.440000027</v>
      </c>
      <c r="I551" s="28">
        <f t="shared" si="77"/>
        <v>-75293352.540000007</v>
      </c>
      <c r="J551" s="28">
        <f t="shared" si="77"/>
        <v>-75047506.219999999</v>
      </c>
      <c r="K551" s="28">
        <f t="shared" si="77"/>
        <v>-74981356.059999973</v>
      </c>
      <c r="L551" s="28">
        <f t="shared" si="77"/>
        <v>-75388285.160000011</v>
      </c>
      <c r="M551" s="28">
        <f t="shared" si="77"/>
        <v>-76143992.800000012</v>
      </c>
      <c r="N551" s="28">
        <f t="shared" si="77"/>
        <v>-76743007.349999994</v>
      </c>
      <c r="O551" s="28">
        <f t="shared" si="77"/>
        <v>-77500547.170000002</v>
      </c>
      <c r="P551" s="28">
        <f t="shared" si="77"/>
        <v>-77481054.910000041</v>
      </c>
      <c r="Q551" s="28">
        <f t="shared" si="77"/>
        <v>-79752141.87000002</v>
      </c>
      <c r="R551" s="28">
        <f t="shared" si="77"/>
        <v>-88739868.560000017</v>
      </c>
      <c r="S551" s="25">
        <f t="shared" si="73"/>
        <v>-75293352.540000007</v>
      </c>
      <c r="T551" s="5"/>
      <c r="U551" s="6"/>
      <c r="V551" s="6"/>
      <c r="W551" s="6"/>
      <c r="X551" s="26"/>
    </row>
    <row r="552" spans="1:24">
      <c r="A552" s="2">
        <f t="shared" si="74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25">
        <f t="shared" si="73"/>
        <v>0</v>
      </c>
      <c r="T552" s="5"/>
      <c r="U552" s="6"/>
      <c r="V552" s="6"/>
      <c r="W552" s="6"/>
      <c r="X552" s="26"/>
    </row>
    <row r="553" spans="1:24">
      <c r="A553" s="2">
        <f t="shared" si="74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73"/>
        <v>-16455572.23</v>
      </c>
      <c r="T553" s="5"/>
      <c r="U553" s="6"/>
      <c r="V553" s="6"/>
      <c r="W553" s="6">
        <f t="shared" ref="W553:W618" si="78">+S553</f>
        <v>-16455572.23</v>
      </c>
      <c r="X553" s="26"/>
    </row>
    <row r="554" spans="1:24">
      <c r="A554" s="2">
        <f t="shared" si="74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73"/>
        <v>323205.58</v>
      </c>
      <c r="T554" s="5"/>
      <c r="U554" s="6"/>
      <c r="V554" s="6"/>
      <c r="W554" s="6">
        <f t="shared" si="78"/>
        <v>323205.58</v>
      </c>
      <c r="X554" s="26"/>
    </row>
    <row r="555" spans="1:24">
      <c r="A555" s="2">
        <f t="shared" si="74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73"/>
        <v>-1029777.19</v>
      </c>
      <c r="T555" s="5"/>
      <c r="U555" s="6"/>
      <c r="V555" s="6"/>
      <c r="W555" s="6">
        <f t="shared" si="78"/>
        <v>-1029777.19</v>
      </c>
      <c r="X555" s="26"/>
    </row>
    <row r="556" spans="1:24">
      <c r="A556" s="2">
        <f t="shared" si="74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73"/>
        <v>0</v>
      </c>
      <c r="T556" s="5"/>
      <c r="U556" s="6"/>
      <c r="V556" s="6"/>
      <c r="W556" s="6">
        <f t="shared" si="78"/>
        <v>0</v>
      </c>
      <c r="X556" s="26"/>
    </row>
    <row r="557" spans="1:24">
      <c r="A557" s="2">
        <f t="shared" si="74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73"/>
        <v>-9198063.7799999993</v>
      </c>
      <c r="T557" s="5"/>
      <c r="U557" s="6"/>
      <c r="V557" s="6"/>
      <c r="W557" s="6">
        <f t="shared" si="78"/>
        <v>-9198063.7799999993</v>
      </c>
      <c r="X557" s="26"/>
    </row>
    <row r="558" spans="1:24">
      <c r="A558" s="2">
        <f t="shared" si="74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73"/>
        <v>270393.38</v>
      </c>
      <c r="T558" s="5"/>
      <c r="U558" s="6"/>
      <c r="V558" s="6"/>
      <c r="W558" s="6">
        <f t="shared" si="78"/>
        <v>270393.38</v>
      </c>
      <c r="X558" s="26"/>
    </row>
    <row r="559" spans="1:24">
      <c r="A559" s="2">
        <f t="shared" si="74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73"/>
        <v>0</v>
      </c>
      <c r="T559" s="5"/>
      <c r="U559" s="6"/>
      <c r="V559" s="6"/>
      <c r="W559" s="6">
        <f t="shared" si="78"/>
        <v>0</v>
      </c>
      <c r="X559" s="26"/>
    </row>
    <row r="560" spans="1:24">
      <c r="A560" s="2">
        <f t="shared" si="74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73"/>
        <v>-524372.75</v>
      </c>
      <c r="T560" s="5"/>
      <c r="U560" s="6"/>
      <c r="V560" s="6"/>
      <c r="W560" s="6">
        <f t="shared" si="78"/>
        <v>-524372.75</v>
      </c>
      <c r="X560" s="26"/>
    </row>
    <row r="561" spans="1:24">
      <c r="A561" s="2">
        <f t="shared" si="74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73"/>
        <v>-51973179.57</v>
      </c>
      <c r="T561" s="5"/>
      <c r="U561" s="6"/>
      <c r="V561" s="6"/>
      <c r="W561" s="6">
        <f t="shared" si="78"/>
        <v>-51973179.57</v>
      </c>
      <c r="X561" s="26"/>
    </row>
    <row r="562" spans="1:24">
      <c r="A562" s="2">
        <f t="shared" si="74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73"/>
        <v>503748.42</v>
      </c>
      <c r="T562" s="5"/>
      <c r="U562" s="6"/>
      <c r="V562" s="6"/>
      <c r="W562" s="6">
        <f t="shared" si="78"/>
        <v>503748.42</v>
      </c>
      <c r="X562" s="26"/>
    </row>
    <row r="563" spans="1:24">
      <c r="A563" s="2">
        <f t="shared" si="74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73"/>
        <v>-784045.57</v>
      </c>
      <c r="T563" s="5"/>
      <c r="U563" s="6"/>
      <c r="V563" s="6"/>
      <c r="W563" s="6">
        <f t="shared" si="78"/>
        <v>-784045.57</v>
      </c>
      <c r="X563" s="26"/>
    </row>
    <row r="564" spans="1:24">
      <c r="A564" s="2">
        <f t="shared" si="74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73"/>
        <v>-3610940.46</v>
      </c>
      <c r="T564" s="5"/>
      <c r="U564" s="6"/>
      <c r="V564" s="6"/>
      <c r="W564" s="6">
        <f t="shared" si="78"/>
        <v>-3610940.46</v>
      </c>
      <c r="X564" s="26"/>
    </row>
    <row r="565" spans="1:24">
      <c r="A565" s="2">
        <f t="shared" si="74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73"/>
        <v>33356.85</v>
      </c>
      <c r="T565" s="5"/>
      <c r="U565" s="6"/>
      <c r="V565" s="6"/>
      <c r="W565" s="6">
        <f t="shared" si="78"/>
        <v>33356.85</v>
      </c>
      <c r="X565" s="26"/>
    </row>
    <row r="566" spans="1:24">
      <c r="A566" s="2">
        <f t="shared" si="74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73"/>
        <v>-71062.509999999995</v>
      </c>
      <c r="T566" s="5"/>
      <c r="U566" s="6"/>
      <c r="V566" s="6"/>
      <c r="W566" s="6">
        <f t="shared" si="78"/>
        <v>-71062.509999999995</v>
      </c>
      <c r="X566" s="26"/>
    </row>
    <row r="567" spans="1:24">
      <c r="A567" s="2">
        <f t="shared" si="74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73"/>
        <v>-2201.4899999999998</v>
      </c>
      <c r="T567" s="5"/>
      <c r="U567" s="6"/>
      <c r="V567" s="6"/>
      <c r="W567" s="6">
        <f t="shared" si="78"/>
        <v>-2201.4899999999998</v>
      </c>
      <c r="X567" s="26"/>
    </row>
    <row r="568" spans="1:24">
      <c r="A568" s="2">
        <f t="shared" si="74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73"/>
        <v>-35023151.920000002</v>
      </c>
      <c r="T568" s="5"/>
      <c r="U568" s="6"/>
      <c r="V568" s="6"/>
      <c r="W568" s="6">
        <f t="shared" si="78"/>
        <v>-35023151.920000002</v>
      </c>
      <c r="X568" s="26"/>
    </row>
    <row r="569" spans="1:24">
      <c r="A569" s="2">
        <f t="shared" si="74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73"/>
        <v>485150.18</v>
      </c>
      <c r="T569" s="5"/>
      <c r="U569" s="6"/>
      <c r="V569" s="6"/>
      <c r="W569" s="6">
        <f t="shared" si="78"/>
        <v>485150.18</v>
      </c>
      <c r="X569" s="26"/>
    </row>
    <row r="570" spans="1:24">
      <c r="A570" s="2">
        <f t="shared" si="74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73"/>
        <v>-586172.88</v>
      </c>
      <c r="T570" s="5"/>
      <c r="U570" s="6"/>
      <c r="V570" s="6"/>
      <c r="W570" s="6">
        <f t="shared" si="78"/>
        <v>-586172.88</v>
      </c>
      <c r="X570" s="26"/>
    </row>
    <row r="571" spans="1:24">
      <c r="A571" s="2">
        <f t="shared" si="74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73"/>
        <v>-15950.38</v>
      </c>
      <c r="T571" s="5"/>
      <c r="U571" s="6"/>
      <c r="V571" s="6"/>
      <c r="W571" s="6">
        <f t="shared" si="78"/>
        <v>-15950.38</v>
      </c>
      <c r="X571" s="26"/>
    </row>
    <row r="572" spans="1:24">
      <c r="A572" s="2">
        <f t="shared" si="74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73"/>
        <v>-1291.9000000000001</v>
      </c>
      <c r="T572" s="5"/>
      <c r="U572" s="6"/>
      <c r="V572" s="6"/>
      <c r="W572" s="6">
        <f t="shared" si="78"/>
        <v>-1291.9000000000001</v>
      </c>
      <c r="X572" s="26"/>
    </row>
    <row r="573" spans="1:24">
      <c r="A573" s="2">
        <f t="shared" si="74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73"/>
        <v>-1183.52</v>
      </c>
      <c r="T573" s="5"/>
      <c r="U573" s="6"/>
      <c r="V573" s="6"/>
      <c r="W573" s="6">
        <f t="shared" si="78"/>
        <v>-1183.52</v>
      </c>
      <c r="X573" s="26"/>
    </row>
    <row r="574" spans="1:24">
      <c r="A574" s="2">
        <f t="shared" si="74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73"/>
        <v>-22.98</v>
      </c>
      <c r="T574" s="5"/>
      <c r="U574" s="6"/>
      <c r="V574" s="6"/>
      <c r="W574" s="6">
        <f t="shared" si="78"/>
        <v>-22.98</v>
      </c>
      <c r="X574" s="26"/>
    </row>
    <row r="575" spans="1:24">
      <c r="A575" s="2">
        <f t="shared" si="74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73"/>
        <v>0</v>
      </c>
      <c r="T575" s="5"/>
      <c r="U575" s="6"/>
      <c r="V575" s="6"/>
      <c r="W575" s="6">
        <f t="shared" si="78"/>
        <v>0</v>
      </c>
      <c r="X575" s="26"/>
    </row>
    <row r="576" spans="1:24">
      <c r="A576" s="2">
        <f t="shared" si="74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73"/>
        <v>-416658.17</v>
      </c>
      <c r="T576" s="5"/>
      <c r="U576" s="6"/>
      <c r="V576" s="6"/>
      <c r="W576" s="6">
        <f t="shared" si="78"/>
        <v>-416658.17</v>
      </c>
      <c r="X576" s="26"/>
    </row>
    <row r="577" spans="1:24">
      <c r="A577" s="2">
        <f t="shared" si="74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73"/>
        <v>-15841.13</v>
      </c>
      <c r="T577" s="5"/>
      <c r="U577" s="6"/>
      <c r="V577" s="6"/>
      <c r="W577" s="6">
        <f t="shared" si="78"/>
        <v>-15841.13</v>
      </c>
      <c r="X577" s="26"/>
    </row>
    <row r="578" spans="1:24">
      <c r="A578" s="2">
        <f t="shared" si="74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73"/>
        <v>-10225.040000000001</v>
      </c>
      <c r="T578" s="5"/>
      <c r="U578" s="6"/>
      <c r="V578" s="6"/>
      <c r="W578" s="6">
        <f t="shared" si="78"/>
        <v>-10225.040000000001</v>
      </c>
      <c r="X578" s="26"/>
    </row>
    <row r="579" spans="1:24">
      <c r="A579" s="2">
        <f t="shared" si="74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73"/>
        <v>2076507.3</v>
      </c>
      <c r="T579" s="5"/>
      <c r="U579" s="6"/>
      <c r="V579" s="6"/>
      <c r="W579" s="6">
        <f t="shared" si="78"/>
        <v>2076507.3</v>
      </c>
      <c r="X579" s="26"/>
    </row>
    <row r="580" spans="1:24">
      <c r="A580" s="2">
        <f t="shared" si="74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73"/>
        <v>1100687.95</v>
      </c>
      <c r="T580" s="5"/>
      <c r="U580" s="6"/>
      <c r="V580" s="6"/>
      <c r="W580" s="6">
        <f t="shared" si="78"/>
        <v>1100687.95</v>
      </c>
      <c r="X580" s="26"/>
    </row>
    <row r="581" spans="1:24">
      <c r="A581" s="2">
        <f t="shared" si="74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73"/>
        <v>60414.400000000001</v>
      </c>
      <c r="T581" s="5"/>
      <c r="U581" s="6"/>
      <c r="V581" s="6"/>
      <c r="W581" s="6">
        <f t="shared" si="78"/>
        <v>60414.400000000001</v>
      </c>
      <c r="X581" s="26"/>
    </row>
    <row r="582" spans="1:24">
      <c r="A582" s="2">
        <f t="shared" si="74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73"/>
        <v>5369439.7800000003</v>
      </c>
      <c r="T582" s="5"/>
      <c r="U582" s="6"/>
      <c r="V582" s="6"/>
      <c r="W582" s="6">
        <f t="shared" si="78"/>
        <v>5369439.7800000003</v>
      </c>
      <c r="X582" s="26"/>
    </row>
    <row r="583" spans="1:24">
      <c r="A583" s="2">
        <f t="shared" si="74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73"/>
        <v>3581373.34</v>
      </c>
      <c r="T583" s="5"/>
      <c r="U583" s="6"/>
      <c r="V583" s="6"/>
      <c r="W583" s="6">
        <f t="shared" si="78"/>
        <v>3581373.34</v>
      </c>
      <c r="X583" s="26"/>
    </row>
    <row r="584" spans="1:24">
      <c r="A584" s="2">
        <f t="shared" si="74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73"/>
        <v>262.88</v>
      </c>
      <c r="T584" s="5"/>
      <c r="U584" s="6"/>
      <c r="V584" s="6"/>
      <c r="W584" s="6">
        <f t="shared" si="78"/>
        <v>262.88</v>
      </c>
      <c r="X584" s="26"/>
    </row>
    <row r="585" spans="1:24">
      <c r="A585" s="2">
        <f t="shared" si="74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73"/>
        <v>10531.76</v>
      </c>
      <c r="T585" s="5"/>
      <c r="U585" s="6"/>
      <c r="V585" s="6"/>
      <c r="W585" s="6">
        <f t="shared" si="78"/>
        <v>10531.76</v>
      </c>
      <c r="X585" s="26"/>
    </row>
    <row r="586" spans="1:24">
      <c r="A586" s="2">
        <f t="shared" si="74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73"/>
        <v>-46527.15</v>
      </c>
      <c r="T586" s="5"/>
      <c r="U586" s="6"/>
      <c r="V586" s="6"/>
      <c r="W586" s="6">
        <f t="shared" si="78"/>
        <v>-46527.15</v>
      </c>
      <c r="X586" s="26"/>
    </row>
    <row r="587" spans="1:24">
      <c r="A587" s="2">
        <f t="shared" si="74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73"/>
        <v>0</v>
      </c>
      <c r="T587" s="5"/>
      <c r="U587" s="6"/>
      <c r="V587" s="6"/>
      <c r="W587" s="6">
        <f t="shared" si="78"/>
        <v>0</v>
      </c>
      <c r="X587" s="26"/>
    </row>
    <row r="588" spans="1:24">
      <c r="A588" s="2">
        <f t="shared" si="74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73"/>
        <v>-3532.72</v>
      </c>
      <c r="T588" s="5"/>
      <c r="U588" s="6"/>
      <c r="V588" s="6"/>
      <c r="W588" s="6">
        <f t="shared" si="78"/>
        <v>-3532.72</v>
      </c>
      <c r="X588" s="26"/>
    </row>
    <row r="589" spans="1:24">
      <c r="A589" s="2">
        <f t="shared" si="74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73"/>
        <v>-329.89</v>
      </c>
      <c r="T589" s="5"/>
      <c r="U589" s="6"/>
      <c r="V589" s="6"/>
      <c r="W589" s="6">
        <f t="shared" si="78"/>
        <v>-329.89</v>
      </c>
      <c r="X589" s="26"/>
    </row>
    <row r="590" spans="1:24">
      <c r="A590" s="2">
        <f t="shared" si="74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73"/>
        <v>-217864.52</v>
      </c>
      <c r="T590" s="5"/>
      <c r="U590" s="6"/>
      <c r="V590" s="6"/>
      <c r="W590" s="6">
        <f t="shared" si="78"/>
        <v>-217864.52</v>
      </c>
      <c r="X590" s="26"/>
    </row>
    <row r="591" spans="1:24">
      <c r="A591" s="2">
        <f t="shared" si="74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73"/>
        <v>-39551.919999999998</v>
      </c>
      <c r="T591" s="5"/>
      <c r="U591" s="6"/>
      <c r="V591" s="6"/>
      <c r="W591" s="6">
        <f t="shared" si="78"/>
        <v>-39551.919999999998</v>
      </c>
      <c r="X591" s="26"/>
    </row>
    <row r="592" spans="1:24">
      <c r="A592" s="2">
        <f t="shared" si="74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ref="S592:S634" si="79">+I592</f>
        <v>0</v>
      </c>
      <c r="T592" s="5"/>
      <c r="U592" s="6"/>
      <c r="V592" s="6"/>
      <c r="W592" s="6">
        <f t="shared" si="78"/>
        <v>0</v>
      </c>
      <c r="X592" s="26"/>
    </row>
    <row r="593" spans="1:24">
      <c r="A593" s="2">
        <f t="shared" ref="A593:A642" si="80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79"/>
        <v>-681228.32</v>
      </c>
      <c r="T593" s="5"/>
      <c r="U593" s="6"/>
      <c r="V593" s="6"/>
      <c r="W593" s="6">
        <f t="shared" si="78"/>
        <v>-681228.32</v>
      </c>
      <c r="X593" s="26"/>
    </row>
    <row r="594" spans="1:24">
      <c r="A594" s="2">
        <f t="shared" si="80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79"/>
        <v>-349941.51</v>
      </c>
      <c r="T594" s="5"/>
      <c r="U594" s="6"/>
      <c r="V594" s="6"/>
      <c r="W594" s="6">
        <f t="shared" si="78"/>
        <v>-349941.51</v>
      </c>
      <c r="X594" s="26"/>
    </row>
    <row r="595" spans="1:24">
      <c r="A595" s="2">
        <f t="shared" si="80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79"/>
        <v>-4117761.08</v>
      </c>
      <c r="T595" s="5"/>
      <c r="U595" s="6"/>
      <c r="V595" s="6"/>
      <c r="W595" s="6">
        <f t="shared" si="78"/>
        <v>-4117761.08</v>
      </c>
      <c r="X595" s="26"/>
    </row>
    <row r="596" spans="1:24">
      <c r="A596" s="2">
        <f t="shared" si="80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79"/>
        <v>0</v>
      </c>
      <c r="T596" s="5"/>
      <c r="U596" s="6"/>
      <c r="V596" s="6"/>
      <c r="W596" s="6">
        <f t="shared" si="78"/>
        <v>0</v>
      </c>
      <c r="X596" s="26"/>
    </row>
    <row r="597" spans="1:24">
      <c r="A597" s="2">
        <f t="shared" si="80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79"/>
        <v>-1922493.6</v>
      </c>
      <c r="T597" s="5"/>
      <c r="U597" s="6"/>
      <c r="V597" s="6"/>
      <c r="W597" s="6">
        <f t="shared" si="78"/>
        <v>-1922493.6</v>
      </c>
      <c r="X597" s="26"/>
    </row>
    <row r="598" spans="1:24">
      <c r="A598" s="2">
        <f t="shared" si="80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79"/>
        <v>-15417.18</v>
      </c>
      <c r="T598" s="5"/>
      <c r="U598" s="6"/>
      <c r="V598" s="6"/>
      <c r="W598" s="6">
        <f t="shared" si="78"/>
        <v>-15417.18</v>
      </c>
      <c r="X598" s="26"/>
    </row>
    <row r="599" spans="1:24">
      <c r="A599" s="2">
        <f t="shared" si="80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79"/>
        <v>14268.26</v>
      </c>
      <c r="T599" s="5"/>
      <c r="U599" s="6"/>
      <c r="V599" s="6"/>
      <c r="W599" s="6">
        <f t="shared" si="78"/>
        <v>14268.26</v>
      </c>
      <c r="X599" s="26"/>
    </row>
    <row r="600" spans="1:24">
      <c r="A600" s="2">
        <f t="shared" si="80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79"/>
        <v>45114.81</v>
      </c>
      <c r="T600" s="5"/>
      <c r="U600" s="6"/>
      <c r="V600" s="6"/>
      <c r="W600" s="6">
        <f t="shared" si="78"/>
        <v>45114.81</v>
      </c>
      <c r="X600" s="26"/>
    </row>
    <row r="601" spans="1:24">
      <c r="A601" s="2">
        <f t="shared" si="80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79"/>
        <v>68962.42</v>
      </c>
      <c r="T601" s="5"/>
      <c r="U601" s="6"/>
      <c r="V601" s="6"/>
      <c r="W601" s="6">
        <f t="shared" si="78"/>
        <v>68962.42</v>
      </c>
      <c r="X601" s="26"/>
    </row>
    <row r="602" spans="1:24">
      <c r="A602" s="2">
        <f t="shared" si="80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79"/>
        <v>0</v>
      </c>
      <c r="T602" s="5"/>
      <c r="U602" s="6"/>
      <c r="V602" s="6"/>
      <c r="W602" s="6">
        <f t="shared" si="78"/>
        <v>0</v>
      </c>
      <c r="X602" s="26"/>
    </row>
    <row r="603" spans="1:24">
      <c r="A603" s="2">
        <f t="shared" si="80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79"/>
        <v>-3000</v>
      </c>
      <c r="T603" s="5"/>
      <c r="U603" s="6"/>
      <c r="V603" s="6"/>
      <c r="W603" s="6">
        <f t="shared" si="78"/>
        <v>-3000</v>
      </c>
      <c r="X603" s="26"/>
    </row>
    <row r="604" spans="1:24">
      <c r="A604" s="2">
        <f t="shared" si="80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79"/>
        <v>0</v>
      </c>
      <c r="T604" s="5"/>
      <c r="U604" s="6"/>
      <c r="V604" s="6"/>
      <c r="W604" s="6">
        <f t="shared" si="78"/>
        <v>0</v>
      </c>
      <c r="X604" s="26"/>
    </row>
    <row r="605" spans="1:24">
      <c r="A605" s="2">
        <f t="shared" si="80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79"/>
        <v>-28578</v>
      </c>
      <c r="T605" s="5"/>
      <c r="U605" s="6"/>
      <c r="V605" s="6"/>
      <c r="W605" s="6">
        <f t="shared" si="78"/>
        <v>-28578</v>
      </c>
      <c r="X605" s="26"/>
    </row>
    <row r="606" spans="1:24">
      <c r="A606" s="2">
        <f t="shared" si="80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79"/>
        <v>-16411.45</v>
      </c>
      <c r="T606" s="5"/>
      <c r="U606" s="6"/>
      <c r="V606" s="6"/>
      <c r="W606" s="6">
        <f t="shared" si="78"/>
        <v>-16411.45</v>
      </c>
      <c r="X606" s="26"/>
    </row>
    <row r="607" spans="1:24">
      <c r="A607" s="2">
        <f t="shared" si="80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79"/>
        <v>0</v>
      </c>
      <c r="T607" s="5"/>
      <c r="U607" s="6"/>
      <c r="V607" s="6"/>
      <c r="W607" s="6">
        <f t="shared" si="78"/>
        <v>0</v>
      </c>
      <c r="X607" s="26"/>
    </row>
    <row r="608" spans="1:24">
      <c r="A608" s="2">
        <f t="shared" si="80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79"/>
        <v>0</v>
      </c>
      <c r="T608" s="5"/>
      <c r="U608" s="6"/>
      <c r="V608" s="6"/>
      <c r="W608" s="6">
        <f t="shared" si="78"/>
        <v>0</v>
      </c>
      <c r="X608" s="26"/>
    </row>
    <row r="609" spans="1:24">
      <c r="A609" s="2">
        <f t="shared" si="80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79"/>
        <v>0</v>
      </c>
      <c r="T609" s="5"/>
      <c r="U609" s="6"/>
      <c r="V609" s="6"/>
      <c r="W609" s="6">
        <f t="shared" si="78"/>
        <v>0</v>
      </c>
      <c r="X609" s="26"/>
    </row>
    <row r="610" spans="1:24">
      <c r="A610" s="2">
        <f t="shared" si="80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79"/>
        <v>-9750.2199999999993</v>
      </c>
      <c r="T610" s="5"/>
      <c r="U610" s="6"/>
      <c r="V610" s="6"/>
      <c r="W610" s="6">
        <f t="shared" si="78"/>
        <v>-9750.2199999999993</v>
      </c>
      <c r="X610" s="26"/>
    </row>
    <row r="611" spans="1:24">
      <c r="A611" s="2">
        <f t="shared" si="80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79"/>
        <v>0</v>
      </c>
      <c r="T611" s="5"/>
      <c r="U611" s="6"/>
      <c r="V611" s="6"/>
      <c r="W611" s="6">
        <f t="shared" si="78"/>
        <v>0</v>
      </c>
      <c r="X611" s="26"/>
    </row>
    <row r="612" spans="1:24">
      <c r="A612" s="2">
        <f t="shared" si="80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79"/>
        <v>902.47</v>
      </c>
      <c r="T612" s="5"/>
      <c r="U612" s="6"/>
      <c r="V612" s="6"/>
      <c r="W612" s="6">
        <f t="shared" si="78"/>
        <v>902.47</v>
      </c>
      <c r="X612" s="26"/>
    </row>
    <row r="613" spans="1:24">
      <c r="A613" s="2">
        <f t="shared" si="80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79"/>
        <v>-249.64</v>
      </c>
      <c r="T613" s="5"/>
      <c r="U613" s="6"/>
      <c r="V613" s="6"/>
      <c r="W613" s="6">
        <f t="shared" si="78"/>
        <v>-249.64</v>
      </c>
      <c r="X613" s="26"/>
    </row>
    <row r="614" spans="1:24">
      <c r="A614" s="2">
        <f t="shared" si="80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79"/>
        <v>207.93</v>
      </c>
      <c r="T614" s="5"/>
      <c r="U614" s="6"/>
      <c r="V614" s="6"/>
      <c r="W614" s="6">
        <f t="shared" si="78"/>
        <v>207.93</v>
      </c>
      <c r="X614" s="26"/>
    </row>
    <row r="615" spans="1:24">
      <c r="A615" s="2">
        <f t="shared" si="80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79"/>
        <v>0</v>
      </c>
      <c r="T615" s="5"/>
      <c r="U615" s="6"/>
      <c r="V615" s="6"/>
      <c r="W615" s="6">
        <f t="shared" si="78"/>
        <v>0</v>
      </c>
      <c r="X615" s="26"/>
    </row>
    <row r="616" spans="1:24">
      <c r="A616" s="2">
        <f t="shared" si="80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79"/>
        <v>0</v>
      </c>
      <c r="T616" s="5"/>
      <c r="U616" s="6"/>
      <c r="V616" s="6"/>
      <c r="W616" s="6">
        <f t="shared" si="78"/>
        <v>0</v>
      </c>
      <c r="X616" s="26"/>
    </row>
    <row r="617" spans="1:24">
      <c r="A617" s="2">
        <f t="shared" si="80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 t="shared" si="79"/>
        <v>621635.15</v>
      </c>
      <c r="T617" s="5"/>
      <c r="U617" s="6"/>
      <c r="V617" s="6"/>
      <c r="W617" s="6">
        <f t="shared" si="78"/>
        <v>621635.15</v>
      </c>
      <c r="X617" s="26"/>
    </row>
    <row r="618" spans="1:24">
      <c r="A618" s="2">
        <f t="shared" si="80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79"/>
        <v>0</v>
      </c>
      <c r="T618" s="5"/>
      <c r="U618" s="6"/>
      <c r="V618" s="6"/>
      <c r="W618" s="6">
        <f t="shared" si="78"/>
        <v>0</v>
      </c>
      <c r="X618" s="26"/>
    </row>
    <row r="619" spans="1:24">
      <c r="A619" s="2">
        <f t="shared" si="80"/>
        <v>605</v>
      </c>
      <c r="B619" s="2"/>
      <c r="C619" s="2"/>
      <c r="D619" s="2"/>
      <c r="E619" s="50" t="s">
        <v>913</v>
      </c>
      <c r="F619" s="28">
        <f t="shared" ref="F619:R619" si="81">SUM(F553:F618)</f>
        <v>-290448859.52999997</v>
      </c>
      <c r="G619" s="28">
        <f t="shared" si="81"/>
        <v>-42074780.050000034</v>
      </c>
      <c r="H619" s="28">
        <f t="shared" si="81"/>
        <v>-80353456.210000008</v>
      </c>
      <c r="I619" s="28">
        <f t="shared" si="81"/>
        <v>-112606187.80999996</v>
      </c>
      <c r="J619" s="28">
        <f t="shared" si="81"/>
        <v>-135250451.52999994</v>
      </c>
      <c r="K619" s="28">
        <f t="shared" si="81"/>
        <v>-148556889.53</v>
      </c>
      <c r="L619" s="28">
        <f t="shared" si="81"/>
        <v>-159303829.76999998</v>
      </c>
      <c r="M619" s="28">
        <f t="shared" si="81"/>
        <v>-170174304.17999995</v>
      </c>
      <c r="N619" s="28">
        <f t="shared" si="81"/>
        <v>-179340578.68999997</v>
      </c>
      <c r="O619" s="28">
        <f t="shared" si="81"/>
        <v>-192465442.19000015</v>
      </c>
      <c r="P619" s="28">
        <f t="shared" si="81"/>
        <v>-214219930.35000005</v>
      </c>
      <c r="Q619" s="28">
        <f t="shared" si="81"/>
        <v>-246305877.76999995</v>
      </c>
      <c r="R619" s="28">
        <f t="shared" si="81"/>
        <v>-286825672.86999995</v>
      </c>
      <c r="S619" s="25">
        <f t="shared" si="79"/>
        <v>-112606187.80999996</v>
      </c>
      <c r="T619" s="5"/>
      <c r="U619" s="6"/>
      <c r="V619" s="6"/>
      <c r="W619" s="6"/>
      <c r="X619" s="26"/>
    </row>
    <row r="620" spans="1:24">
      <c r="A620" s="2">
        <f t="shared" si="80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25">
        <f t="shared" si="79"/>
        <v>0</v>
      </c>
      <c r="T620" s="5"/>
      <c r="U620" s="6"/>
      <c r="V620" s="6"/>
      <c r="W620" s="6"/>
      <c r="X620" s="26"/>
    </row>
    <row r="621" spans="1:24">
      <c r="A621" s="2">
        <f t="shared" si="80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si="79"/>
        <v>-546.53</v>
      </c>
      <c r="T621" s="5"/>
      <c r="U621" s="6"/>
      <c r="V621" s="6"/>
      <c r="W621" s="6">
        <f>+S621</f>
        <v>-546.53</v>
      </c>
      <c r="X621" s="26"/>
    </row>
    <row r="622" spans="1:24">
      <c r="A622" s="2">
        <f t="shared" si="80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79"/>
        <v>0</v>
      </c>
      <c r="T622" s="5"/>
      <c r="U622" s="6"/>
      <c r="V622" s="6"/>
      <c r="W622" s="6">
        <f>+S622</f>
        <v>0</v>
      </c>
      <c r="X622" s="26"/>
    </row>
    <row r="623" spans="1:24">
      <c r="A623" s="2">
        <f t="shared" si="80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79"/>
        <v>-3623.45</v>
      </c>
      <c r="T623" s="5"/>
      <c r="U623" s="6"/>
      <c r="V623" s="6"/>
      <c r="W623" s="6">
        <f t="shared" ref="W623:W631" si="82">+S623</f>
        <v>-3623.45</v>
      </c>
      <c r="X623" s="26"/>
    </row>
    <row r="624" spans="1:24">
      <c r="A624" s="2">
        <f t="shared" si="80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79"/>
        <v>0</v>
      </c>
      <c r="T624" s="5"/>
      <c r="U624" s="6"/>
      <c r="V624" s="6"/>
      <c r="W624" s="6">
        <f t="shared" si="82"/>
        <v>0</v>
      </c>
      <c r="X624" s="26"/>
    </row>
    <row r="625" spans="1:24">
      <c r="A625" s="2">
        <f t="shared" si="80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79"/>
        <v>-19027</v>
      </c>
      <c r="T625" s="5"/>
      <c r="U625" s="6"/>
      <c r="V625" s="6"/>
      <c r="W625" s="6">
        <f t="shared" si="82"/>
        <v>-19027</v>
      </c>
      <c r="X625" s="26"/>
    </row>
    <row r="626" spans="1:24">
      <c r="A626" s="2">
        <f t="shared" si="80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79"/>
        <v>-100059.17</v>
      </c>
      <c r="T626" s="5"/>
      <c r="U626" s="6"/>
      <c r="V626" s="6"/>
      <c r="W626" s="6">
        <f t="shared" si="82"/>
        <v>-100059.17</v>
      </c>
      <c r="X626" s="26"/>
    </row>
    <row r="627" spans="1:24">
      <c r="A627" s="2">
        <f t="shared" si="80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79"/>
        <v>-103.62</v>
      </c>
      <c r="T627" s="5"/>
      <c r="U627" s="6"/>
      <c r="V627" s="6"/>
      <c r="W627" s="6">
        <f t="shared" si="82"/>
        <v>-103.62</v>
      </c>
      <c r="X627" s="26"/>
    </row>
    <row r="628" spans="1:24">
      <c r="A628" s="2">
        <f t="shared" si="80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79"/>
        <v>-9462.98</v>
      </c>
      <c r="T628" s="5"/>
      <c r="U628" s="6"/>
      <c r="V628" s="6"/>
      <c r="W628" s="6">
        <f t="shared" si="82"/>
        <v>-9462.98</v>
      </c>
      <c r="X628" s="26"/>
    </row>
    <row r="629" spans="1:24">
      <c r="A629" s="2">
        <f t="shared" si="80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79"/>
        <v>-47366.04</v>
      </c>
      <c r="T629" s="5"/>
      <c r="U629" s="6"/>
      <c r="V629" s="6"/>
      <c r="W629" s="6">
        <f t="shared" si="82"/>
        <v>-47366.04</v>
      </c>
      <c r="X629" s="26"/>
    </row>
    <row r="630" spans="1:24">
      <c r="A630" s="2">
        <f t="shared" si="80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79"/>
        <v>-43199.72</v>
      </c>
      <c r="T630" s="5"/>
      <c r="U630" s="6"/>
      <c r="V630" s="6"/>
      <c r="W630" s="6">
        <f t="shared" si="82"/>
        <v>-43199.72</v>
      </c>
      <c r="X630" s="26"/>
    </row>
    <row r="631" spans="1:24">
      <c r="A631" s="2">
        <f t="shared" si="80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79"/>
        <v>-3531.99</v>
      </c>
      <c r="T631" s="5"/>
      <c r="U631" s="6"/>
      <c r="V631" s="6"/>
      <c r="W631" s="6">
        <f t="shared" si="82"/>
        <v>-3531.99</v>
      </c>
      <c r="X631" s="26"/>
    </row>
    <row r="632" spans="1:24">
      <c r="A632" s="2">
        <f t="shared" si="80"/>
        <v>618</v>
      </c>
      <c r="B632" s="2"/>
      <c r="C632" s="2"/>
      <c r="D632" s="2"/>
      <c r="E632" s="50" t="s">
        <v>932</v>
      </c>
      <c r="F632" s="28">
        <f t="shared" ref="F632:R632" si="83">SUM(F621:F631)</f>
        <v>-1039860.6799999999</v>
      </c>
      <c r="G632" s="28">
        <f t="shared" si="83"/>
        <v>-85052.239999999991</v>
      </c>
      <c r="H632" s="28">
        <f t="shared" si="83"/>
        <v>-156272.76</v>
      </c>
      <c r="I632" s="28">
        <f t="shared" si="83"/>
        <v>-226920.5</v>
      </c>
      <c r="J632" s="28">
        <f t="shared" si="83"/>
        <v>-279224.61</v>
      </c>
      <c r="K632" s="28">
        <f t="shared" si="83"/>
        <v>-309408.52</v>
      </c>
      <c r="L632" s="28">
        <f t="shared" si="83"/>
        <v>-348905.59</v>
      </c>
      <c r="M632" s="28">
        <f t="shared" si="83"/>
        <v>-394317.06</v>
      </c>
      <c r="N632" s="28">
        <f t="shared" si="83"/>
        <v>-493635.16</v>
      </c>
      <c r="O632" s="28">
        <f t="shared" si="83"/>
        <v>-558700.79</v>
      </c>
      <c r="P632" s="28">
        <f t="shared" si="83"/>
        <v>-643635.67000000004</v>
      </c>
      <c r="Q632" s="28">
        <f t="shared" si="83"/>
        <v>-742428.25999999989</v>
      </c>
      <c r="R632" s="28">
        <f t="shared" si="83"/>
        <v>-886903.1399999999</v>
      </c>
      <c r="S632" s="25">
        <f t="shared" si="79"/>
        <v>-226920.5</v>
      </c>
      <c r="T632" s="5"/>
      <c r="U632" s="6"/>
      <c r="V632" s="6"/>
      <c r="W632" s="6"/>
      <c r="X632" s="26"/>
    </row>
    <row r="633" spans="1:24">
      <c r="A633" s="2">
        <f t="shared" si="80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25">
        <f t="shared" si="79"/>
        <v>0</v>
      </c>
      <c r="T633" s="5"/>
      <c r="U633" s="6"/>
      <c r="V633" s="6"/>
      <c r="W633" s="6"/>
      <c r="X633" s="26"/>
    </row>
    <row r="634" spans="1:24" ht="15.75" thickBot="1">
      <c r="A634" s="2">
        <f t="shared" si="80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R634" si="84">+G632+G619+G551+G528+G494+G416+G381+G366</f>
        <v>-755596030.13999999</v>
      </c>
      <c r="H634" s="106">
        <f t="shared" si="84"/>
        <v>-785949713.57000017</v>
      </c>
      <c r="I634" s="106">
        <f t="shared" si="84"/>
        <v>-809849531.25999999</v>
      </c>
      <c r="J634" s="106">
        <f t="shared" si="84"/>
        <v>-821119251.98000002</v>
      </c>
      <c r="K634" s="106">
        <f t="shared" si="84"/>
        <v>-834114722.8900001</v>
      </c>
      <c r="L634" s="106">
        <f t="shared" si="84"/>
        <v>-850558705.20000005</v>
      </c>
      <c r="M634" s="106">
        <f t="shared" si="84"/>
        <v>-868721350.27999997</v>
      </c>
      <c r="N634" s="106">
        <f t="shared" si="84"/>
        <v>-891100472.71000004</v>
      </c>
      <c r="O634" s="106">
        <f t="shared" si="84"/>
        <v>-918592888.9400003</v>
      </c>
      <c r="P634" s="106">
        <f t="shared" si="84"/>
        <v>-955424093.46000004</v>
      </c>
      <c r="Q634" s="106">
        <f t="shared" si="84"/>
        <v>-1022043333.5400002</v>
      </c>
      <c r="R634" s="106">
        <f t="shared" si="84"/>
        <v>-1117173255.4099998</v>
      </c>
      <c r="S634" s="25">
        <f t="shared" si="79"/>
        <v>-809849531.25999999</v>
      </c>
      <c r="T634" s="126"/>
      <c r="U634" s="127"/>
      <c r="V634" s="127"/>
      <c r="W634" s="127"/>
      <c r="X634" s="128"/>
    </row>
    <row r="635" spans="1:24" ht="15.75" thickTop="1">
      <c r="A635" s="2">
        <f t="shared" si="80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80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80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85">SUM(U15:U632)</f>
        <v>150104285.63999996</v>
      </c>
      <c r="V637" s="127">
        <f t="shared" si="85"/>
        <v>-111900418.60000002</v>
      </c>
      <c r="W637" s="127">
        <f t="shared" si="85"/>
        <v>-455365466.62000006</v>
      </c>
      <c r="X637" s="127">
        <f t="shared" si="85"/>
        <v>417161599.57999998</v>
      </c>
    </row>
    <row r="638" spans="1:24">
      <c r="A638" s="2">
        <f t="shared" si="80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38203867.039999932</v>
      </c>
      <c r="W638" s="132" t="s">
        <v>937</v>
      </c>
      <c r="X638" s="133">
        <f>-W637-X637</f>
        <v>38203867.040000081</v>
      </c>
    </row>
    <row r="639" spans="1:24">
      <c r="A639" s="2">
        <f t="shared" si="80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1.4901161193847656E-7</v>
      </c>
    </row>
    <row r="640" spans="1:24">
      <c r="A640" s="2">
        <f t="shared" si="80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80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80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X642"/>
  <sheetViews>
    <sheetView view="pageBreakPreview" zoomScale="60" zoomScaleNormal="100" workbookViewId="0">
      <selection activeCell="Y3" sqref="Y3:AF3"/>
    </sheetView>
  </sheetViews>
  <sheetFormatPr defaultRowHeight="15"/>
  <cols>
    <col min="1" max="1" width="6.140625" customWidth="1"/>
    <col min="5" max="5" width="32.5703125" customWidth="1"/>
    <col min="6" max="6" width="17.28515625" bestFit="1" customWidth="1"/>
    <col min="7" max="16" width="16.5703125" bestFit="1" customWidth="1"/>
    <col min="17" max="18" width="17.28515625" bestFit="1" customWidth="1"/>
    <col min="19" max="19" width="16.5703125" bestFit="1" customWidth="1"/>
    <col min="21" max="21" width="12.28515625" bestFit="1" customWidth="1"/>
    <col min="22" max="24" width="12.85546875" bestFit="1" customWidth="1"/>
  </cols>
  <sheetData>
    <row r="1" spans="1:24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1087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1080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A4" s="1"/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2"/>
      <c r="U8" s="4"/>
      <c r="V8" s="4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1034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+H15</f>
        <v>958999807.75999999</v>
      </c>
      <c r="T15" s="5"/>
      <c r="U15" s="6"/>
      <c r="V15" s="6"/>
      <c r="W15" s="6"/>
      <c r="X15" s="26">
        <f>+S15</f>
        <v>958999807.75999999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 t="shared" ref="S16:S79" si="0">+H16</f>
        <v>44878818.090000004</v>
      </c>
      <c r="T16" s="5"/>
      <c r="U16" s="6"/>
      <c r="V16" s="6"/>
      <c r="W16" s="6"/>
      <c r="X16" s="26">
        <f>+S16</f>
        <v>44878818.090000004</v>
      </c>
    </row>
    <row r="17" spans="1:24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 t="shared" si="0"/>
        <v>9590430.0199999996</v>
      </c>
      <c r="T17" s="5"/>
      <c r="U17" s="6"/>
      <c r="V17" s="6"/>
      <c r="W17" s="6"/>
      <c r="X17" s="26">
        <f>+S17</f>
        <v>9590430.0199999996</v>
      </c>
    </row>
    <row r="18" spans="1:24">
      <c r="A18" s="2">
        <f t="shared" si="1"/>
        <v>4</v>
      </c>
      <c r="B18" s="2"/>
      <c r="C18" s="2"/>
      <c r="D18" s="2"/>
      <c r="E18" s="23" t="s">
        <v>76</v>
      </c>
      <c r="F18" s="28">
        <f t="shared" ref="F18:R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5">
        <f t="shared" si="0"/>
        <v>1013469055.87</v>
      </c>
      <c r="T18" s="5"/>
      <c r="U18" s="6"/>
      <c r="V18" s="6"/>
      <c r="W18" s="6"/>
      <c r="X18" s="26"/>
    </row>
    <row r="19" spans="1:24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25">
        <f t="shared" si="0"/>
        <v>0</v>
      </c>
      <c r="T19" s="5"/>
      <c r="U19" s="6"/>
      <c r="V19" s="6"/>
      <c r="W19" s="6"/>
      <c r="X19" s="26"/>
    </row>
    <row r="20" spans="1:24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 t="shared" si="0"/>
        <v>2470006.59</v>
      </c>
      <c r="T20" s="5"/>
      <c r="U20" s="6"/>
      <c r="V20" s="6"/>
      <c r="W20" s="6"/>
      <c r="X20" s="26">
        <f>+S20</f>
        <v>2470006.59</v>
      </c>
    </row>
    <row r="21" spans="1:24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 t="shared" si="0"/>
        <v>-330025838.31</v>
      </c>
      <c r="T21" s="5"/>
      <c r="U21" s="6"/>
      <c r="V21" s="6"/>
      <c r="W21" s="6"/>
      <c r="X21" s="26"/>
    </row>
    <row r="22" spans="1:24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 t="shared" si="0"/>
        <v>-14409696.48</v>
      </c>
      <c r="T22" s="5"/>
      <c r="U22" s="6"/>
      <c r="V22" s="6"/>
      <c r="W22" s="6"/>
      <c r="X22" s="26"/>
    </row>
    <row r="23" spans="1:24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 t="shared" si="0"/>
        <v>0</v>
      </c>
      <c r="T23" s="5"/>
      <c r="U23" s="6"/>
      <c r="V23" s="6"/>
      <c r="W23" s="6"/>
      <c r="X23" s="26"/>
    </row>
    <row r="24" spans="1:24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 t="shared" si="0"/>
        <v>-341965528.20000005</v>
      </c>
      <c r="T24" s="5"/>
      <c r="U24" s="6"/>
      <c r="V24" s="6"/>
      <c r="W24" s="6"/>
      <c r="X24" s="26"/>
    </row>
    <row r="25" spans="1:24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25">
        <f t="shared" si="0"/>
        <v>0</v>
      </c>
      <c r="T25" s="5"/>
      <c r="U25" s="6"/>
      <c r="V25" s="6"/>
      <c r="W25" s="6"/>
      <c r="X25" s="26"/>
    </row>
    <row r="26" spans="1:24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 t="shared" si="0"/>
        <v>-3437290.37</v>
      </c>
      <c r="T26" s="5"/>
      <c r="U26" s="6"/>
      <c r="V26" s="6"/>
      <c r="W26" s="6"/>
      <c r="X26" s="26"/>
    </row>
    <row r="27" spans="1:24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 t="shared" si="0"/>
        <v>-135132778.09</v>
      </c>
      <c r="T27" s="5"/>
      <c r="U27" s="6"/>
      <c r="V27" s="6"/>
      <c r="W27" s="6"/>
      <c r="X27" s="26"/>
    </row>
    <row r="28" spans="1:24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25">
        <f t="shared" si="0"/>
        <v>-138570068.46000001</v>
      </c>
      <c r="T28" s="5"/>
      <c r="U28" s="6"/>
      <c r="V28" s="6"/>
      <c r="W28" s="6"/>
      <c r="X28" s="26"/>
    </row>
    <row r="29" spans="1:24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25">
        <f t="shared" si="0"/>
        <v>0</v>
      </c>
      <c r="T29" s="5"/>
      <c r="U29" s="6"/>
      <c r="V29" s="6"/>
      <c r="W29" s="6"/>
      <c r="X29" s="26"/>
    </row>
    <row r="30" spans="1:24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25">
        <f t="shared" si="0"/>
        <v>-480535596.66000009</v>
      </c>
      <c r="T30" s="5"/>
      <c r="U30" s="6"/>
      <c r="V30" s="6"/>
      <c r="W30" s="6"/>
      <c r="X30" s="26">
        <f>+S30-S20</f>
        <v>-483005603.25000006</v>
      </c>
    </row>
    <row r="31" spans="1:24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25">
        <f t="shared" si="0"/>
        <v>0</v>
      </c>
      <c r="T31" s="5"/>
      <c r="U31" s="6"/>
      <c r="V31" s="6"/>
      <c r="W31" s="6"/>
      <c r="X31" s="26"/>
    </row>
    <row r="32" spans="1:24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R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0"/>
        <v>532933459.20999992</v>
      </c>
      <c r="T32" s="5"/>
      <c r="U32" s="6"/>
      <c r="V32" s="6"/>
      <c r="W32" s="6"/>
      <c r="X32" s="26"/>
    </row>
    <row r="33" spans="1:24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25">
        <f t="shared" si="0"/>
        <v>0</v>
      </c>
      <c r="T33" s="5"/>
      <c r="U33" s="6"/>
      <c r="V33" s="6"/>
      <c r="W33" s="6"/>
      <c r="X33" s="26"/>
    </row>
    <row r="34" spans="1:24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si="0"/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0"/>
        <v>0</v>
      </c>
      <c r="T35" s="5"/>
      <c r="U35" s="6"/>
      <c r="V35" s="6"/>
      <c r="W35" s="6"/>
      <c r="X35" s="26"/>
    </row>
    <row r="36" spans="1:24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0"/>
        <v>0</v>
      </c>
      <c r="T36" s="5"/>
      <c r="U36" s="6"/>
      <c r="V36" s="6"/>
      <c r="W36" s="6"/>
      <c r="X36" s="26"/>
    </row>
    <row r="37" spans="1:24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0"/>
        <v>149076.48000000001</v>
      </c>
      <c r="T37" s="5"/>
      <c r="U37" s="6"/>
      <c r="V37" s="6"/>
      <c r="W37" s="6"/>
      <c r="X37" s="26">
        <f>+S37</f>
        <v>149076.48000000001</v>
      </c>
    </row>
    <row r="38" spans="1:24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0"/>
        <v>11360583.09</v>
      </c>
      <c r="T38" s="5"/>
      <c r="U38" s="6"/>
      <c r="V38" s="6"/>
      <c r="W38" s="6"/>
      <c r="X38" s="26">
        <f>+S38</f>
        <v>11360583.09</v>
      </c>
    </row>
    <row r="39" spans="1:24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0"/>
        <v>150124.17000000001</v>
      </c>
      <c r="T39" s="5"/>
      <c r="U39" s="6"/>
      <c r="V39" s="6"/>
      <c r="W39" s="6"/>
      <c r="X39" s="26">
        <f>+S39</f>
        <v>150124.17000000001</v>
      </c>
    </row>
    <row r="40" spans="1:24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0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0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1"/>
        <v>28</v>
      </c>
      <c r="B42" s="2"/>
      <c r="C42" s="2"/>
      <c r="D42" s="2"/>
      <c r="E42" s="50" t="s">
        <v>107</v>
      </c>
      <c r="F42" s="28">
        <f t="shared" ref="F42:R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5">
        <f t="shared" si="0"/>
        <v>11861813.92</v>
      </c>
      <c r="T42" s="5"/>
      <c r="U42" s="6"/>
      <c r="V42" s="6"/>
      <c r="W42" s="6"/>
      <c r="X42" s="26"/>
    </row>
    <row r="43" spans="1:24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25">
        <f t="shared" si="0"/>
        <v>0</v>
      </c>
      <c r="T43" s="5"/>
      <c r="U43" s="6"/>
      <c r="V43" s="6"/>
      <c r="W43" s="6"/>
      <c r="X43" s="26"/>
    </row>
    <row r="44" spans="1:24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si="0"/>
        <v>0</v>
      </c>
      <c r="T44" s="5"/>
      <c r="U44" s="6">
        <f t="shared" ref="U44:U56" si="8">+S44</f>
        <v>0</v>
      </c>
      <c r="V44" s="6"/>
      <c r="W44" s="6"/>
      <c r="X44" s="26"/>
    </row>
    <row r="45" spans="1:24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0"/>
        <v>1866613.08</v>
      </c>
      <c r="T45" s="5"/>
      <c r="U45" s="6">
        <f t="shared" si="8"/>
        <v>1866613.08</v>
      </c>
      <c r="V45" s="6"/>
      <c r="W45" s="6"/>
      <c r="X45" s="26"/>
    </row>
    <row r="46" spans="1:24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0"/>
        <v>-801677.63</v>
      </c>
      <c r="T46" s="5"/>
      <c r="U46" s="6">
        <f t="shared" si="8"/>
        <v>-801677.63</v>
      </c>
      <c r="V46" s="6"/>
      <c r="W46" s="6"/>
      <c r="X46" s="26"/>
    </row>
    <row r="47" spans="1:24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0"/>
        <v>-115189.4</v>
      </c>
      <c r="T47" s="5"/>
      <c r="U47" s="6">
        <f t="shared" si="8"/>
        <v>-115189.4</v>
      </c>
      <c r="V47" s="6"/>
      <c r="W47" s="6"/>
      <c r="X47" s="26"/>
    </row>
    <row r="48" spans="1:24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0"/>
        <v>887580.26</v>
      </c>
      <c r="T48" s="2"/>
      <c r="U48" s="4">
        <f>+S48</f>
        <v>887580.26</v>
      </c>
      <c r="V48" s="4"/>
      <c r="W48" s="4"/>
      <c r="X48" s="83">
        <f>+S48-U48</f>
        <v>0</v>
      </c>
    </row>
    <row r="49" spans="1:24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0"/>
        <v>0</v>
      </c>
      <c r="T49" s="2"/>
      <c r="U49" s="4">
        <f t="shared" si="8"/>
        <v>0</v>
      </c>
      <c r="V49" s="4"/>
      <c r="W49" s="4"/>
      <c r="X49" s="83"/>
    </row>
    <row r="50" spans="1:24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0"/>
        <v>600</v>
      </c>
      <c r="T50" s="5"/>
      <c r="U50" s="6">
        <f t="shared" si="8"/>
        <v>600</v>
      </c>
      <c r="V50" s="6"/>
      <c r="W50" s="6"/>
      <c r="X50" s="26"/>
    </row>
    <row r="51" spans="1:24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0"/>
        <v>300</v>
      </c>
      <c r="T51" s="5"/>
      <c r="U51" s="6">
        <f t="shared" si="8"/>
        <v>300</v>
      </c>
      <c r="V51" s="6"/>
      <c r="W51" s="6"/>
      <c r="X51" s="26"/>
    </row>
    <row r="52" spans="1:24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0"/>
        <v>0</v>
      </c>
      <c r="T52" s="5"/>
      <c r="U52" s="6">
        <f t="shared" si="8"/>
        <v>0</v>
      </c>
      <c r="V52" s="6"/>
      <c r="W52" s="6"/>
      <c r="X52" s="26"/>
    </row>
    <row r="53" spans="1:24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0"/>
        <v>0</v>
      </c>
      <c r="T53" s="5"/>
      <c r="U53" s="6">
        <f t="shared" si="8"/>
        <v>0</v>
      </c>
      <c r="V53" s="6"/>
      <c r="W53" s="6"/>
      <c r="X53" s="26"/>
    </row>
    <row r="54" spans="1:24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0"/>
        <v>250</v>
      </c>
      <c r="T54" s="5"/>
      <c r="U54" s="6">
        <f t="shared" si="8"/>
        <v>250</v>
      </c>
      <c r="V54" s="6"/>
      <c r="W54" s="6"/>
      <c r="X54" s="26"/>
    </row>
    <row r="55" spans="1:24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0"/>
        <v>0</v>
      </c>
      <c r="T55" s="5"/>
      <c r="U55" s="6">
        <f t="shared" si="8"/>
        <v>0</v>
      </c>
      <c r="V55" s="6"/>
      <c r="W55" s="6"/>
      <c r="X55" s="26"/>
    </row>
    <row r="56" spans="1:24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0"/>
        <v>0</v>
      </c>
      <c r="T56" s="5"/>
      <c r="U56" s="6">
        <f t="shared" si="8"/>
        <v>0</v>
      </c>
      <c r="V56" s="6"/>
      <c r="W56" s="6"/>
      <c r="X56" s="26"/>
    </row>
    <row r="57" spans="1:24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9">SUM(F44:F56)</f>
        <v>2728680.08</v>
      </c>
      <c r="G57" s="28">
        <f t="shared" si="9"/>
        <v>1916272.2800000003</v>
      </c>
      <c r="H57" s="28">
        <f t="shared" si="9"/>
        <v>1838476.31</v>
      </c>
      <c r="I57" s="28">
        <f t="shared" si="9"/>
        <v>2474237.5300000003</v>
      </c>
      <c r="J57" s="28">
        <f t="shared" si="9"/>
        <v>109985.74999999988</v>
      </c>
      <c r="K57" s="28">
        <f t="shared" si="9"/>
        <v>556906.25</v>
      </c>
      <c r="L57" s="28">
        <f t="shared" si="9"/>
        <v>1146327.8899999999</v>
      </c>
      <c r="M57" s="28">
        <f t="shared" si="9"/>
        <v>149273.04999999993</v>
      </c>
      <c r="N57" s="28">
        <f t="shared" si="9"/>
        <v>1150.0000000000582</v>
      </c>
      <c r="O57" s="28">
        <f t="shared" si="9"/>
        <v>1747039.38</v>
      </c>
      <c r="P57" s="28">
        <f t="shared" si="9"/>
        <v>-113888.37999999979</v>
      </c>
      <c r="Q57" s="28">
        <f t="shared" si="9"/>
        <v>1150.0000000002192</v>
      </c>
      <c r="R57" s="28">
        <f>SUM(R44:R56)</f>
        <v>3204308.9300000006</v>
      </c>
      <c r="S57" s="25">
        <f t="shared" si="0"/>
        <v>1838476.31</v>
      </c>
      <c r="T57" s="5"/>
      <c r="U57" s="6"/>
      <c r="V57" s="6"/>
      <c r="W57" s="6"/>
      <c r="X57" s="26"/>
    </row>
    <row r="58" spans="1:24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25">
        <f t="shared" si="0"/>
        <v>0</v>
      </c>
      <c r="T58" s="5"/>
      <c r="U58" s="6"/>
      <c r="V58" s="6"/>
      <c r="W58" s="6"/>
      <c r="X58" s="26"/>
    </row>
    <row r="59" spans="1:24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 t="shared" si="0"/>
        <v>0</v>
      </c>
      <c r="T59" s="5"/>
      <c r="U59" s="6">
        <f>+S59</f>
        <v>0</v>
      </c>
      <c r="V59" s="6"/>
      <c r="W59" s="6"/>
      <c r="X59" s="26"/>
    </row>
    <row r="60" spans="1:24">
      <c r="A60" s="2">
        <f t="shared" si="1"/>
        <v>46</v>
      </c>
      <c r="B60" s="2"/>
      <c r="C60" s="2"/>
      <c r="D60" s="2"/>
      <c r="E60" s="50" t="s">
        <v>136</v>
      </c>
      <c r="F60" s="28">
        <f t="shared" ref="F60:R60" si="10">+F59</f>
        <v>0</v>
      </c>
      <c r="G60" s="28">
        <f t="shared" si="10"/>
        <v>0</v>
      </c>
      <c r="H60" s="28">
        <f t="shared" si="10"/>
        <v>0</v>
      </c>
      <c r="I60" s="28">
        <f t="shared" si="10"/>
        <v>0</v>
      </c>
      <c r="J60" s="28">
        <f t="shared" si="10"/>
        <v>0</v>
      </c>
      <c r="K60" s="28">
        <f t="shared" si="10"/>
        <v>0</v>
      </c>
      <c r="L60" s="28">
        <f t="shared" si="10"/>
        <v>0</v>
      </c>
      <c r="M60" s="28">
        <f t="shared" si="10"/>
        <v>0</v>
      </c>
      <c r="N60" s="28">
        <f t="shared" si="10"/>
        <v>0</v>
      </c>
      <c r="O60" s="28">
        <f t="shared" si="10"/>
        <v>0</v>
      </c>
      <c r="P60" s="28">
        <f t="shared" si="10"/>
        <v>323765.93</v>
      </c>
      <c r="Q60" s="28">
        <f t="shared" si="10"/>
        <v>197130.52</v>
      </c>
      <c r="R60" s="28">
        <f t="shared" si="10"/>
        <v>0</v>
      </c>
      <c r="S60" s="25">
        <f t="shared" si="0"/>
        <v>0</v>
      </c>
      <c r="T60" s="5"/>
      <c r="U60" s="6"/>
      <c r="V60" s="6"/>
      <c r="W60" s="6"/>
      <c r="X60" s="26"/>
    </row>
    <row r="61" spans="1:24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25">
        <f t="shared" si="0"/>
        <v>0</v>
      </c>
      <c r="T61" s="5"/>
      <c r="U61" s="6"/>
      <c r="V61" s="6"/>
      <c r="W61" s="6"/>
      <c r="X61" s="26"/>
    </row>
    <row r="62" spans="1:24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si="0"/>
        <v>428727.33</v>
      </c>
      <c r="T62" s="5"/>
      <c r="U62" s="6">
        <f t="shared" ref="U62:U73" si="11">+S62</f>
        <v>428727.33</v>
      </c>
      <c r="V62" s="6"/>
      <c r="W62" s="6"/>
      <c r="X62" s="26"/>
    </row>
    <row r="63" spans="1:24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0"/>
        <v>3097363.41</v>
      </c>
      <c r="T63" s="5"/>
      <c r="U63" s="6">
        <f t="shared" si="11"/>
        <v>3097363.41</v>
      </c>
      <c r="V63" s="6"/>
      <c r="W63" s="6"/>
      <c r="X63" s="26"/>
    </row>
    <row r="64" spans="1:24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0"/>
        <v>12142832.08</v>
      </c>
      <c r="T64" s="5"/>
      <c r="U64" s="6">
        <f t="shared" si="11"/>
        <v>12142832.08</v>
      </c>
      <c r="V64" s="6"/>
      <c r="W64" s="6"/>
      <c r="X64" s="26"/>
    </row>
    <row r="65" spans="1:24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0"/>
        <v>24896</v>
      </c>
      <c r="T65" s="5"/>
      <c r="U65" s="6">
        <f t="shared" si="11"/>
        <v>24896</v>
      </c>
      <c r="V65" s="6"/>
      <c r="W65" s="6"/>
      <c r="X65" s="26"/>
    </row>
    <row r="66" spans="1:24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0"/>
        <v>405618.96</v>
      </c>
      <c r="T66" s="5"/>
      <c r="U66" s="6">
        <f t="shared" si="11"/>
        <v>405618.96</v>
      </c>
      <c r="V66" s="6"/>
      <c r="W66" s="6"/>
      <c r="X66" s="26"/>
    </row>
    <row r="67" spans="1:24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0"/>
        <v>860646.37</v>
      </c>
      <c r="T67" s="5"/>
      <c r="U67" s="6">
        <f t="shared" si="11"/>
        <v>860646.37</v>
      </c>
      <c r="V67" s="6"/>
      <c r="W67" s="6"/>
      <c r="X67" s="26"/>
    </row>
    <row r="68" spans="1:24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0"/>
        <v>2514876.98</v>
      </c>
      <c r="T68" s="5"/>
      <c r="U68" s="6">
        <f t="shared" si="11"/>
        <v>2514876.98</v>
      </c>
      <c r="V68" s="6"/>
      <c r="W68" s="6"/>
      <c r="X68" s="26"/>
    </row>
    <row r="69" spans="1:24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0"/>
        <v>177095.55</v>
      </c>
      <c r="T69" s="5"/>
      <c r="U69" s="6">
        <f t="shared" si="11"/>
        <v>177095.55</v>
      </c>
      <c r="V69" s="6"/>
      <c r="W69" s="6"/>
      <c r="X69" s="26"/>
    </row>
    <row r="70" spans="1:24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0"/>
        <v>0</v>
      </c>
      <c r="T70" s="5"/>
      <c r="U70" s="6">
        <f t="shared" si="11"/>
        <v>0</v>
      </c>
      <c r="V70" s="6"/>
      <c r="W70" s="6"/>
      <c r="X70" s="26"/>
    </row>
    <row r="71" spans="1:24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0"/>
        <v>190.62</v>
      </c>
      <c r="T71" s="5"/>
      <c r="U71" s="6">
        <f t="shared" si="11"/>
        <v>190.62</v>
      </c>
      <c r="V71" s="6"/>
      <c r="W71" s="6"/>
      <c r="X71" s="26"/>
    </row>
    <row r="72" spans="1:24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0"/>
        <v>1837716.61</v>
      </c>
      <c r="T72" s="5"/>
      <c r="U72" s="6">
        <f t="shared" si="11"/>
        <v>1837716.61</v>
      </c>
      <c r="V72" s="6"/>
      <c r="W72" s="6"/>
      <c r="X72" s="26"/>
    </row>
    <row r="73" spans="1:24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0"/>
        <v>0</v>
      </c>
      <c r="T73" s="5"/>
      <c r="U73" s="6">
        <f t="shared" si="11"/>
        <v>0</v>
      </c>
      <c r="V73" s="6"/>
      <c r="W73" s="6"/>
      <c r="X73" s="26"/>
    </row>
    <row r="74" spans="1:24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R74" si="12">SUM(G62:G73)</f>
        <v>25985129.739999995</v>
      </c>
      <c r="H74" s="24">
        <f t="shared" si="12"/>
        <v>21489963.910000004</v>
      </c>
      <c r="I74" s="24">
        <f t="shared" si="12"/>
        <v>25031043.339999992</v>
      </c>
      <c r="J74" s="24">
        <f t="shared" si="12"/>
        <v>19391541.48</v>
      </c>
      <c r="K74" s="24">
        <f t="shared" si="12"/>
        <v>13336927.270000001</v>
      </c>
      <c r="L74" s="24">
        <f t="shared" si="12"/>
        <v>11207105.25</v>
      </c>
      <c r="M74" s="24">
        <f t="shared" si="12"/>
        <v>8929667.6899999995</v>
      </c>
      <c r="N74" s="24">
        <f t="shared" si="12"/>
        <v>9393154.6999999955</v>
      </c>
      <c r="O74" s="24">
        <f t="shared" si="12"/>
        <v>9290701.3399999961</v>
      </c>
      <c r="P74" s="24">
        <f t="shared" si="12"/>
        <v>12139848.779999996</v>
      </c>
      <c r="Q74" s="24">
        <f t="shared" si="12"/>
        <v>13614121.359999998</v>
      </c>
      <c r="R74" s="24">
        <f t="shared" si="12"/>
        <v>19786161.890000001</v>
      </c>
      <c r="S74" s="25">
        <f t="shared" si="0"/>
        <v>21489963.910000004</v>
      </c>
      <c r="T74" s="5"/>
      <c r="U74" s="6"/>
      <c r="V74" s="6"/>
      <c r="W74" s="6"/>
      <c r="X74" s="26"/>
    </row>
    <row r="75" spans="1:24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25">
        <f t="shared" si="0"/>
        <v>0</v>
      </c>
      <c r="T75" s="5"/>
      <c r="U75" s="6"/>
      <c r="V75" s="6"/>
      <c r="W75" s="6"/>
      <c r="X75" s="26"/>
    </row>
    <row r="76" spans="1:24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si="0"/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0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0"/>
        <v>0</v>
      </c>
      <c r="T78" s="5"/>
      <c r="U78" s="6"/>
      <c r="V78" s="6"/>
      <c r="W78" s="6"/>
      <c r="X78" s="26">
        <f t="shared" ref="X78:X88" si="13">+S78</f>
        <v>0</v>
      </c>
    </row>
    <row r="79" spans="1:24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0"/>
        <v>0</v>
      </c>
      <c r="T79" s="5"/>
      <c r="U79" s="6"/>
      <c r="V79" s="6"/>
      <c r="W79" s="6"/>
      <c r="X79" s="26">
        <f t="shared" si="13"/>
        <v>0</v>
      </c>
    </row>
    <row r="80" spans="1:24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ref="S80:S143" si="14">+H80</f>
        <v>0</v>
      </c>
      <c r="T80" s="5"/>
      <c r="U80" s="6"/>
      <c r="V80" s="6"/>
      <c r="W80" s="6"/>
      <c r="X80" s="26">
        <f t="shared" si="13"/>
        <v>0</v>
      </c>
    </row>
    <row r="81" spans="1:24">
      <c r="A81" s="2">
        <f t="shared" ref="A81:A144" si="15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4"/>
        <v>0</v>
      </c>
      <c r="T81" s="5"/>
      <c r="U81" s="6"/>
      <c r="V81" s="6"/>
      <c r="W81" s="6"/>
      <c r="X81" s="26">
        <f t="shared" si="13"/>
        <v>0</v>
      </c>
    </row>
    <row r="82" spans="1:24">
      <c r="A82" s="2">
        <f t="shared" si="15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4"/>
        <v>0</v>
      </c>
      <c r="T82" s="5"/>
      <c r="U82" s="6"/>
      <c r="V82" s="6"/>
      <c r="W82" s="6"/>
      <c r="X82" s="26">
        <f t="shared" si="13"/>
        <v>0</v>
      </c>
    </row>
    <row r="83" spans="1:24">
      <c r="A83" s="2">
        <f t="shared" si="15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4"/>
        <v>0</v>
      </c>
      <c r="T83" s="5"/>
      <c r="U83" s="6"/>
      <c r="V83" s="6"/>
      <c r="W83" s="6"/>
      <c r="X83" s="26">
        <f t="shared" si="13"/>
        <v>0</v>
      </c>
    </row>
    <row r="84" spans="1:24">
      <c r="A84" s="2">
        <f t="shared" si="15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4"/>
        <v>0</v>
      </c>
      <c r="T84" s="5"/>
      <c r="U84" s="6"/>
      <c r="V84" s="6"/>
      <c r="W84" s="6"/>
      <c r="X84" s="26">
        <f t="shared" si="13"/>
        <v>0</v>
      </c>
    </row>
    <row r="85" spans="1:24">
      <c r="A85" s="2">
        <f t="shared" si="15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4"/>
        <v>0</v>
      </c>
      <c r="T85" s="5"/>
      <c r="U85" s="6"/>
      <c r="V85" s="6"/>
      <c r="W85" s="6"/>
      <c r="X85" s="26">
        <f t="shared" si="13"/>
        <v>0</v>
      </c>
    </row>
    <row r="86" spans="1:24">
      <c r="A86" s="2">
        <f t="shared" si="15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4"/>
        <v>0</v>
      </c>
      <c r="T86" s="5"/>
      <c r="U86" s="6"/>
      <c r="V86" s="6"/>
      <c r="W86" s="6"/>
      <c r="X86" s="26">
        <f t="shared" si="13"/>
        <v>0</v>
      </c>
    </row>
    <row r="87" spans="1:24">
      <c r="A87" s="2">
        <f t="shared" si="15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4"/>
        <v>0</v>
      </c>
      <c r="T87" s="5"/>
      <c r="U87" s="6"/>
      <c r="V87" s="6"/>
      <c r="W87" s="6"/>
      <c r="X87" s="26">
        <f t="shared" si="13"/>
        <v>0</v>
      </c>
    </row>
    <row r="88" spans="1:24">
      <c r="A88" s="2">
        <f t="shared" si="15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4"/>
        <v>0</v>
      </c>
      <c r="T88" s="5"/>
      <c r="U88" s="6"/>
      <c r="V88" s="6"/>
      <c r="W88" s="6"/>
      <c r="X88" s="26">
        <f t="shared" si="13"/>
        <v>0</v>
      </c>
    </row>
    <row r="89" spans="1:24">
      <c r="A89" s="2">
        <f t="shared" si="15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R89" si="16">SUM(G76:G88)</f>
        <v>0</v>
      </c>
      <c r="H89" s="28">
        <f t="shared" si="16"/>
        <v>0</v>
      </c>
      <c r="I89" s="28">
        <f t="shared" si="16"/>
        <v>0</v>
      </c>
      <c r="J89" s="28">
        <f t="shared" si="16"/>
        <v>0</v>
      </c>
      <c r="K89" s="28">
        <f t="shared" si="16"/>
        <v>171.65</v>
      </c>
      <c r="L89" s="28">
        <f t="shared" si="16"/>
        <v>3300</v>
      </c>
      <c r="M89" s="28">
        <f t="shared" si="16"/>
        <v>0</v>
      </c>
      <c r="N89" s="28">
        <f t="shared" si="16"/>
        <v>0</v>
      </c>
      <c r="O89" s="28">
        <f t="shared" si="16"/>
        <v>0</v>
      </c>
      <c r="P89" s="28">
        <f t="shared" si="16"/>
        <v>0</v>
      </c>
      <c r="Q89" s="28">
        <f t="shared" si="16"/>
        <v>17559.13</v>
      </c>
      <c r="R89" s="28">
        <f t="shared" si="16"/>
        <v>129531.37</v>
      </c>
      <c r="S89" s="25">
        <f t="shared" si="14"/>
        <v>0</v>
      </c>
      <c r="T89" s="5"/>
      <c r="U89" s="6"/>
      <c r="V89" s="6"/>
      <c r="W89" s="6"/>
      <c r="X89" s="26"/>
    </row>
    <row r="90" spans="1:24">
      <c r="A90" s="2">
        <f t="shared" si="15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25">
        <f t="shared" si="14"/>
        <v>0</v>
      </c>
      <c r="T90" s="5"/>
      <c r="U90" s="6"/>
      <c r="V90" s="6"/>
      <c r="W90" s="6"/>
      <c r="X90" s="26"/>
    </row>
    <row r="91" spans="1:24">
      <c r="A91" s="2">
        <f t="shared" si="15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 t="shared" si="14"/>
        <v>0</v>
      </c>
      <c r="T91" s="5"/>
      <c r="U91" s="6"/>
      <c r="V91" s="6"/>
      <c r="W91" s="6"/>
      <c r="X91" s="26"/>
    </row>
    <row r="92" spans="1:24">
      <c r="A92" s="2">
        <f t="shared" si="15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25">
        <f t="shared" si="14"/>
        <v>0</v>
      </c>
      <c r="T92" s="5"/>
      <c r="U92" s="6"/>
      <c r="V92" s="6"/>
      <c r="W92" s="6"/>
      <c r="X92" s="26"/>
    </row>
    <row r="93" spans="1:24">
      <c r="A93" s="2">
        <f t="shared" si="15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R93" si="17">+G91+G89+G74</f>
        <v>25985129.739999995</v>
      </c>
      <c r="H93" s="24">
        <f t="shared" si="17"/>
        <v>21489963.910000004</v>
      </c>
      <c r="I93" s="24">
        <f t="shared" si="17"/>
        <v>25031043.339999992</v>
      </c>
      <c r="J93" s="24">
        <f t="shared" si="17"/>
        <v>19391541.48</v>
      </c>
      <c r="K93" s="24">
        <f t="shared" si="17"/>
        <v>13337098.920000002</v>
      </c>
      <c r="L93" s="24">
        <f t="shared" si="17"/>
        <v>11210405.25</v>
      </c>
      <c r="M93" s="24">
        <f t="shared" si="17"/>
        <v>8929667.6899999995</v>
      </c>
      <c r="N93" s="24">
        <f t="shared" si="17"/>
        <v>9393154.6999999955</v>
      </c>
      <c r="O93" s="24">
        <f t="shared" si="17"/>
        <v>9290701.3399999961</v>
      </c>
      <c r="P93" s="24">
        <f t="shared" si="17"/>
        <v>12139848.779999996</v>
      </c>
      <c r="Q93" s="24">
        <f t="shared" si="17"/>
        <v>13631680.489999998</v>
      </c>
      <c r="R93" s="24">
        <f t="shared" si="17"/>
        <v>19915693.260000002</v>
      </c>
      <c r="S93" s="25">
        <f t="shared" si="14"/>
        <v>21489963.910000004</v>
      </c>
      <c r="T93" s="5"/>
      <c r="U93" s="6"/>
      <c r="V93" s="6"/>
      <c r="W93" s="6"/>
      <c r="X93" s="26"/>
    </row>
    <row r="94" spans="1:24">
      <c r="A94" s="2">
        <f t="shared" si="15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si="14"/>
        <v>0</v>
      </c>
      <c r="T94" s="5"/>
      <c r="U94" s="6"/>
      <c r="V94" s="6"/>
      <c r="W94" s="6"/>
      <c r="X94" s="26"/>
    </row>
    <row r="95" spans="1:24">
      <c r="A95" s="2">
        <f t="shared" si="15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14"/>
        <v>-122637.92</v>
      </c>
      <c r="T95" s="5"/>
      <c r="U95" s="6">
        <f t="shared" ref="U95:U113" si="18">+S95</f>
        <v>-122637.92</v>
      </c>
      <c r="V95" s="6"/>
      <c r="W95" s="6"/>
      <c r="X95" s="26"/>
    </row>
    <row r="96" spans="1:24">
      <c r="A96" s="2">
        <f t="shared" si="15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14"/>
        <v>-288682.78000000003</v>
      </c>
      <c r="T96" s="5"/>
      <c r="U96" s="6">
        <f t="shared" si="18"/>
        <v>-288682.78000000003</v>
      </c>
      <c r="V96" s="6"/>
      <c r="W96" s="6"/>
      <c r="X96" s="26"/>
    </row>
    <row r="97" spans="1:24">
      <c r="A97" s="2">
        <f t="shared" si="15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14"/>
        <v>33142.53</v>
      </c>
      <c r="T97" s="5"/>
      <c r="U97" s="6">
        <f t="shared" si="18"/>
        <v>33142.53</v>
      </c>
      <c r="V97" s="6"/>
      <c r="W97" s="6"/>
      <c r="X97" s="26"/>
    </row>
    <row r="98" spans="1:24">
      <c r="A98" s="2">
        <f t="shared" si="15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14"/>
        <v>107283.19</v>
      </c>
      <c r="T98" s="5"/>
      <c r="U98" s="6">
        <f t="shared" si="18"/>
        <v>107283.19</v>
      </c>
      <c r="V98" s="6"/>
      <c r="W98" s="6"/>
      <c r="X98" s="26"/>
    </row>
    <row r="99" spans="1:24">
      <c r="A99" s="2">
        <f t="shared" si="15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14"/>
        <v>-12406.59</v>
      </c>
      <c r="T99" s="5"/>
      <c r="U99" s="6">
        <f t="shared" si="18"/>
        <v>-12406.59</v>
      </c>
      <c r="V99" s="6"/>
      <c r="W99" s="6"/>
      <c r="X99" s="26"/>
    </row>
    <row r="100" spans="1:24">
      <c r="A100" s="2">
        <f t="shared" si="15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14"/>
        <v>-75548.570000000007</v>
      </c>
      <c r="T100" s="5"/>
      <c r="U100" s="6">
        <f t="shared" si="18"/>
        <v>-75548.570000000007</v>
      </c>
      <c r="V100" s="6"/>
      <c r="W100" s="6"/>
      <c r="X100" s="26"/>
    </row>
    <row r="101" spans="1:24">
      <c r="A101" s="2">
        <f t="shared" si="15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14"/>
        <v>-45559.19</v>
      </c>
      <c r="T101" s="5"/>
      <c r="U101" s="6">
        <f t="shared" si="18"/>
        <v>-45559.19</v>
      </c>
      <c r="V101" s="6"/>
      <c r="W101" s="6"/>
      <c r="X101" s="26"/>
    </row>
    <row r="102" spans="1:24">
      <c r="A102" s="2">
        <f t="shared" si="15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14"/>
        <v>-104709.64</v>
      </c>
      <c r="T102" s="5"/>
      <c r="U102" s="6">
        <f t="shared" si="18"/>
        <v>-104709.64</v>
      </c>
      <c r="V102" s="6"/>
      <c r="W102" s="6"/>
      <c r="X102" s="26"/>
    </row>
    <row r="103" spans="1:24">
      <c r="A103" s="2">
        <f t="shared" si="15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14"/>
        <v>-40000</v>
      </c>
      <c r="T103" s="5"/>
      <c r="U103" s="6">
        <f t="shared" si="18"/>
        <v>-40000</v>
      </c>
      <c r="V103" s="6"/>
      <c r="W103" s="6"/>
      <c r="X103" s="26"/>
    </row>
    <row r="104" spans="1:24">
      <c r="A104" s="2">
        <f t="shared" si="15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14"/>
        <v>0</v>
      </c>
      <c r="T104" s="5"/>
      <c r="U104" s="6">
        <f t="shared" si="18"/>
        <v>0</v>
      </c>
      <c r="V104" s="6"/>
      <c r="W104" s="6"/>
      <c r="X104" s="26"/>
    </row>
    <row r="105" spans="1:24">
      <c r="A105" s="2">
        <f t="shared" si="15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14"/>
        <v>0</v>
      </c>
      <c r="T105" s="5"/>
      <c r="U105" s="6">
        <f t="shared" si="18"/>
        <v>0</v>
      </c>
      <c r="V105" s="6"/>
      <c r="W105" s="6"/>
      <c r="X105" s="26"/>
    </row>
    <row r="106" spans="1:24">
      <c r="A106" s="2">
        <f t="shared" si="15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14"/>
        <v>0</v>
      </c>
      <c r="T106" s="5"/>
      <c r="U106" s="6">
        <f t="shared" si="18"/>
        <v>0</v>
      </c>
      <c r="V106" s="6"/>
      <c r="W106" s="6"/>
      <c r="X106" s="26"/>
    </row>
    <row r="107" spans="1:24">
      <c r="A107" s="2">
        <f t="shared" si="15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14"/>
        <v>0</v>
      </c>
      <c r="T107" s="5"/>
      <c r="U107" s="6">
        <f t="shared" si="18"/>
        <v>0</v>
      </c>
      <c r="V107" s="6"/>
      <c r="W107" s="6"/>
      <c r="X107" s="26"/>
    </row>
    <row r="108" spans="1:24">
      <c r="A108" s="2">
        <f t="shared" si="15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14"/>
        <v>0</v>
      </c>
      <c r="T108" s="5"/>
      <c r="U108" s="6">
        <f t="shared" si="18"/>
        <v>0</v>
      </c>
      <c r="V108" s="6"/>
      <c r="W108" s="6"/>
      <c r="X108" s="26"/>
    </row>
    <row r="109" spans="1:24">
      <c r="A109" s="2">
        <f t="shared" si="15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14"/>
        <v>0</v>
      </c>
      <c r="T109" s="5"/>
      <c r="U109" s="6">
        <f t="shared" si="18"/>
        <v>0</v>
      </c>
      <c r="V109" s="6"/>
      <c r="W109" s="6"/>
      <c r="X109" s="26"/>
    </row>
    <row r="110" spans="1:24">
      <c r="A110" s="2">
        <f t="shared" si="15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14"/>
        <v>-20000</v>
      </c>
      <c r="T110" s="5"/>
      <c r="U110" s="6">
        <f t="shared" si="18"/>
        <v>-20000</v>
      </c>
      <c r="V110" s="6"/>
      <c r="W110" s="6"/>
      <c r="X110" s="26"/>
    </row>
    <row r="111" spans="1:24">
      <c r="A111" s="2">
        <f t="shared" si="15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14"/>
        <v>1183.81</v>
      </c>
      <c r="T111" s="5"/>
      <c r="U111" s="6">
        <f t="shared" si="18"/>
        <v>1183.81</v>
      </c>
      <c r="V111" s="6"/>
      <c r="W111" s="6"/>
      <c r="X111" s="26"/>
    </row>
    <row r="112" spans="1:24">
      <c r="A112" s="2">
        <f t="shared" si="15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14"/>
        <v>0</v>
      </c>
      <c r="T112" s="5"/>
      <c r="U112" s="6">
        <f t="shared" si="18"/>
        <v>0</v>
      </c>
      <c r="V112" s="6"/>
      <c r="W112" s="6"/>
      <c r="X112" s="26"/>
    </row>
    <row r="113" spans="1:24">
      <c r="A113" s="2">
        <f t="shared" si="15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14"/>
        <v>0</v>
      </c>
      <c r="T113" s="5"/>
      <c r="U113" s="6">
        <f t="shared" si="18"/>
        <v>0</v>
      </c>
      <c r="V113" s="6"/>
      <c r="W113" s="6"/>
      <c r="X113" s="26"/>
    </row>
    <row r="114" spans="1:24">
      <c r="A114" s="2">
        <f t="shared" si="15"/>
        <v>100</v>
      </c>
      <c r="B114" s="2"/>
      <c r="C114" s="2"/>
      <c r="D114" s="2"/>
      <c r="E114" s="50" t="s">
        <v>203</v>
      </c>
      <c r="F114" s="88">
        <f t="shared" ref="F114:R114" si="19">SUM(F95:F113)</f>
        <v>-471320.70000000036</v>
      </c>
      <c r="G114" s="88">
        <f t="shared" si="19"/>
        <v>-590312.59000000008</v>
      </c>
      <c r="H114" s="88">
        <f t="shared" si="19"/>
        <v>-567935.16</v>
      </c>
      <c r="I114" s="88">
        <f t="shared" si="19"/>
        <v>-618376.68000000005</v>
      </c>
      <c r="J114" s="88">
        <f t="shared" si="19"/>
        <v>-601938.29</v>
      </c>
      <c r="K114" s="88">
        <f t="shared" si="19"/>
        <v>-537530.97000000009</v>
      </c>
      <c r="L114" s="88">
        <f t="shared" si="19"/>
        <v>-466422.13000000006</v>
      </c>
      <c r="M114" s="88">
        <f t="shared" si="19"/>
        <v>-400026.62000000011</v>
      </c>
      <c r="N114" s="88">
        <f t="shared" si="19"/>
        <v>-318968.16000000003</v>
      </c>
      <c r="O114" s="88">
        <f t="shared" si="19"/>
        <v>-300493.41000000003</v>
      </c>
      <c r="P114" s="88">
        <f t="shared" si="19"/>
        <v>-306880.46999999997</v>
      </c>
      <c r="Q114" s="88">
        <f t="shared" si="19"/>
        <v>-334323.0900000002</v>
      </c>
      <c r="R114" s="88">
        <f t="shared" si="19"/>
        <v>-460921.83999999991</v>
      </c>
      <c r="S114" s="25">
        <f t="shared" si="14"/>
        <v>-567935.16</v>
      </c>
      <c r="T114" s="5"/>
      <c r="U114" s="6"/>
      <c r="V114" s="6"/>
      <c r="W114" s="6"/>
      <c r="X114" s="26"/>
    </row>
    <row r="115" spans="1:24">
      <c r="A115" s="2">
        <f t="shared" si="15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25">
        <f t="shared" si="14"/>
        <v>0</v>
      </c>
      <c r="T115" s="5"/>
      <c r="U115" s="6"/>
      <c r="V115" s="6"/>
      <c r="W115" s="6"/>
      <c r="X115" s="26"/>
    </row>
    <row r="116" spans="1:24">
      <c r="A116" s="2">
        <f t="shared" si="15"/>
        <v>102</v>
      </c>
      <c r="B116" s="2"/>
      <c r="C116" s="2"/>
      <c r="D116" s="2"/>
      <c r="E116" s="50" t="s">
        <v>204</v>
      </c>
      <c r="F116" s="28">
        <f t="shared" ref="F116:R116" si="20">+F93+F114</f>
        <v>19844474.879999999</v>
      </c>
      <c r="G116" s="28">
        <f t="shared" si="20"/>
        <v>25394817.149999995</v>
      </c>
      <c r="H116" s="28">
        <f t="shared" si="20"/>
        <v>20922028.750000004</v>
      </c>
      <c r="I116" s="28">
        <f t="shared" si="20"/>
        <v>24412666.659999993</v>
      </c>
      <c r="J116" s="28">
        <f t="shared" si="20"/>
        <v>18789603.190000001</v>
      </c>
      <c r="K116" s="28">
        <f t="shared" si="20"/>
        <v>12799567.950000001</v>
      </c>
      <c r="L116" s="28">
        <f t="shared" si="20"/>
        <v>10743983.119999999</v>
      </c>
      <c r="M116" s="28">
        <f t="shared" si="20"/>
        <v>8529641.0700000003</v>
      </c>
      <c r="N116" s="28">
        <f t="shared" si="20"/>
        <v>9074186.5399999954</v>
      </c>
      <c r="O116" s="28">
        <f t="shared" si="20"/>
        <v>8990207.929999996</v>
      </c>
      <c r="P116" s="28">
        <f t="shared" si="20"/>
        <v>11832968.309999995</v>
      </c>
      <c r="Q116" s="28">
        <f t="shared" si="20"/>
        <v>13297357.399999999</v>
      </c>
      <c r="R116" s="28">
        <f t="shared" si="20"/>
        <v>19454771.420000002</v>
      </c>
      <c r="S116" s="25">
        <f t="shared" si="14"/>
        <v>20922028.750000004</v>
      </c>
      <c r="T116" s="5"/>
      <c r="U116" s="6"/>
      <c r="V116" s="6"/>
      <c r="W116" s="6"/>
      <c r="X116" s="26"/>
    </row>
    <row r="117" spans="1:24">
      <c r="A117" s="2">
        <f t="shared" si="15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25">
        <f t="shared" si="14"/>
        <v>0</v>
      </c>
      <c r="T117" s="5"/>
      <c r="U117" s="6"/>
      <c r="V117" s="6"/>
      <c r="W117" s="6"/>
      <c r="X117" s="26"/>
    </row>
    <row r="118" spans="1:24">
      <c r="A118" s="2">
        <f t="shared" si="15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si="14"/>
        <v>3374186.25</v>
      </c>
      <c r="T118" s="5"/>
      <c r="U118" s="6">
        <f t="shared" ref="U118:U141" si="21">+S118</f>
        <v>3374186.25</v>
      </c>
      <c r="V118" s="6"/>
      <c r="W118" s="6"/>
      <c r="X118" s="26"/>
    </row>
    <row r="119" spans="1:24">
      <c r="A119" s="2">
        <f t="shared" si="15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14"/>
        <v>241029.93</v>
      </c>
      <c r="T119" s="5"/>
      <c r="U119" s="6">
        <f t="shared" si="21"/>
        <v>241029.93</v>
      </c>
      <c r="V119" s="6"/>
      <c r="W119" s="6"/>
      <c r="X119" s="26"/>
    </row>
    <row r="120" spans="1:24">
      <c r="A120" s="2">
        <f t="shared" si="15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14"/>
        <v>396975.01</v>
      </c>
      <c r="T120" s="5"/>
      <c r="U120" s="6">
        <f t="shared" si="21"/>
        <v>396975.01</v>
      </c>
      <c r="V120" s="6"/>
      <c r="W120" s="6"/>
      <c r="X120" s="26"/>
    </row>
    <row r="121" spans="1:24">
      <c r="A121" s="2">
        <f t="shared" si="15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14"/>
        <v>982579.67</v>
      </c>
      <c r="T121" s="5"/>
      <c r="U121" s="6">
        <f t="shared" si="21"/>
        <v>982579.67</v>
      </c>
      <c r="V121" s="6"/>
      <c r="W121" s="6"/>
      <c r="X121" s="26"/>
    </row>
    <row r="122" spans="1:24">
      <c r="A122" s="2">
        <f t="shared" si="15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14"/>
        <v>365645.62</v>
      </c>
      <c r="T122" s="5"/>
      <c r="U122" s="6">
        <f t="shared" si="21"/>
        <v>365645.62</v>
      </c>
      <c r="V122" s="6"/>
      <c r="W122" s="6"/>
      <c r="X122" s="26"/>
    </row>
    <row r="123" spans="1:24">
      <c r="A123" s="2">
        <f t="shared" si="15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14"/>
        <v>127821.28</v>
      </c>
      <c r="T123" s="5"/>
      <c r="U123" s="6">
        <f t="shared" si="21"/>
        <v>127821.28</v>
      </c>
      <c r="V123" s="6"/>
      <c r="W123" s="6"/>
      <c r="X123" s="26"/>
    </row>
    <row r="124" spans="1:24">
      <c r="A124" s="2">
        <f t="shared" si="15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14"/>
        <v>356884.81</v>
      </c>
      <c r="T124" s="5"/>
      <c r="U124" s="6">
        <f t="shared" si="21"/>
        <v>356884.81</v>
      </c>
      <c r="V124" s="6"/>
      <c r="W124" s="6"/>
      <c r="X124" s="26"/>
    </row>
    <row r="125" spans="1:24">
      <c r="A125" s="2">
        <f t="shared" si="15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14"/>
        <v>279450.96000000002</v>
      </c>
      <c r="T125" s="5"/>
      <c r="U125" s="6">
        <f t="shared" si="21"/>
        <v>279450.96000000002</v>
      </c>
      <c r="V125" s="6"/>
      <c r="W125" s="6"/>
      <c r="X125" s="26"/>
    </row>
    <row r="126" spans="1:24">
      <c r="A126" s="2">
        <f t="shared" si="15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14"/>
        <v>81541.89</v>
      </c>
      <c r="T126" s="5"/>
      <c r="U126" s="6">
        <f t="shared" si="21"/>
        <v>81541.89</v>
      </c>
      <c r="V126" s="6"/>
      <c r="W126" s="6"/>
      <c r="X126" s="26"/>
    </row>
    <row r="127" spans="1:24">
      <c r="A127" s="2">
        <f t="shared" si="15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14"/>
        <v>440588.5</v>
      </c>
      <c r="T127" s="5"/>
      <c r="U127" s="6">
        <f t="shared" si="21"/>
        <v>440588.5</v>
      </c>
      <c r="V127" s="6"/>
      <c r="W127" s="6"/>
      <c r="X127" s="26"/>
    </row>
    <row r="128" spans="1:24">
      <c r="A128" s="2">
        <f t="shared" si="15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14"/>
        <v>0</v>
      </c>
      <c r="T128" s="5"/>
      <c r="U128" s="6">
        <f t="shared" si="21"/>
        <v>0</v>
      </c>
      <c r="V128" s="6"/>
      <c r="W128" s="6"/>
      <c r="X128" s="26"/>
    </row>
    <row r="129" spans="1:24">
      <c r="A129" s="2">
        <f t="shared" si="15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14"/>
        <v>292044.76</v>
      </c>
      <c r="T129" s="5"/>
      <c r="U129" s="6">
        <f t="shared" si="21"/>
        <v>292044.76</v>
      </c>
      <c r="V129" s="6"/>
      <c r="W129" s="6"/>
      <c r="X129" s="26"/>
    </row>
    <row r="130" spans="1:24">
      <c r="A130" s="2">
        <f t="shared" si="15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14"/>
        <v>265948.15000000002</v>
      </c>
      <c r="T130" s="5"/>
      <c r="U130" s="6">
        <f t="shared" si="21"/>
        <v>265948.15000000002</v>
      </c>
      <c r="V130" s="6"/>
      <c r="W130" s="6"/>
      <c r="X130" s="26"/>
    </row>
    <row r="131" spans="1:24">
      <c r="A131" s="2">
        <f t="shared" si="15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14"/>
        <v>112615.92</v>
      </c>
      <c r="T131" s="5"/>
      <c r="U131" s="6">
        <f t="shared" si="21"/>
        <v>112615.92</v>
      </c>
      <c r="V131" s="6"/>
      <c r="W131" s="6"/>
      <c r="X131" s="26"/>
    </row>
    <row r="132" spans="1:24">
      <c r="A132" s="2">
        <f t="shared" si="15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14"/>
        <v>68805.41</v>
      </c>
      <c r="T132" s="5"/>
      <c r="U132" s="6">
        <f t="shared" si="21"/>
        <v>68805.41</v>
      </c>
      <c r="V132" s="6"/>
      <c r="W132" s="6"/>
      <c r="X132" s="26"/>
    </row>
    <row r="133" spans="1:24">
      <c r="A133" s="2">
        <f t="shared" si="15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14"/>
        <v>178490.54</v>
      </c>
      <c r="T133" s="5"/>
      <c r="U133" s="6">
        <f t="shared" si="21"/>
        <v>178490.54</v>
      </c>
      <c r="V133" s="6"/>
      <c r="W133" s="6"/>
      <c r="X133" s="26"/>
    </row>
    <row r="134" spans="1:24">
      <c r="A134" s="2">
        <f t="shared" si="15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14"/>
        <v>0</v>
      </c>
      <c r="T134" s="5"/>
      <c r="U134" s="6">
        <f t="shared" si="21"/>
        <v>0</v>
      </c>
      <c r="V134" s="6"/>
      <c r="W134" s="6"/>
      <c r="X134" s="26"/>
    </row>
    <row r="135" spans="1:24">
      <c r="A135" s="2">
        <f t="shared" si="15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14"/>
        <v>276976.78999999998</v>
      </c>
      <c r="T135" s="5"/>
      <c r="U135" s="6">
        <f t="shared" si="21"/>
        <v>276976.78999999998</v>
      </c>
      <c r="V135" s="6"/>
      <c r="W135" s="6"/>
      <c r="X135" s="26"/>
    </row>
    <row r="136" spans="1:24">
      <c r="A136" s="2">
        <f t="shared" si="15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14"/>
        <v>27723.01</v>
      </c>
      <c r="T136" s="5"/>
      <c r="U136" s="6">
        <f t="shared" si="21"/>
        <v>27723.01</v>
      </c>
      <c r="V136" s="6"/>
      <c r="W136" s="6"/>
      <c r="X136" s="26"/>
    </row>
    <row r="137" spans="1:24">
      <c r="A137" s="2">
        <f t="shared" si="15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14"/>
        <v>0</v>
      </c>
      <c r="T137" s="5"/>
      <c r="U137" s="6">
        <f t="shared" si="21"/>
        <v>0</v>
      </c>
      <c r="V137" s="6"/>
      <c r="W137" s="6"/>
      <c r="X137" s="26"/>
    </row>
    <row r="138" spans="1:24">
      <c r="A138" s="2">
        <f t="shared" si="15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14"/>
        <v>-764.65</v>
      </c>
      <c r="T138" s="5"/>
      <c r="U138" s="6">
        <f t="shared" si="21"/>
        <v>-764.65</v>
      </c>
      <c r="V138" s="6"/>
      <c r="W138" s="6"/>
      <c r="X138" s="26"/>
    </row>
    <row r="139" spans="1:24">
      <c r="A139" s="2">
        <f t="shared" si="15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14"/>
        <v>288856.43</v>
      </c>
      <c r="T139" s="5"/>
      <c r="U139" s="6">
        <f t="shared" si="21"/>
        <v>288856.43</v>
      </c>
      <c r="V139" s="6"/>
      <c r="W139" s="6"/>
      <c r="X139" s="26"/>
    </row>
    <row r="140" spans="1:24">
      <c r="A140" s="2">
        <f t="shared" si="15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14"/>
        <v>78291.8</v>
      </c>
      <c r="T140" s="5"/>
      <c r="U140" s="6">
        <f t="shared" si="21"/>
        <v>78291.8</v>
      </c>
      <c r="V140" s="6"/>
      <c r="W140" s="6"/>
      <c r="X140" s="26"/>
    </row>
    <row r="141" spans="1:24">
      <c r="A141" s="2">
        <f t="shared" si="15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14"/>
        <v>1826120.92</v>
      </c>
      <c r="T141" s="5"/>
      <c r="U141" s="6">
        <f t="shared" si="21"/>
        <v>1826120.92</v>
      </c>
      <c r="V141" s="6"/>
      <c r="W141" s="6"/>
      <c r="X141" s="26"/>
    </row>
    <row r="142" spans="1:24">
      <c r="A142" s="2">
        <f t="shared" si="15"/>
        <v>128</v>
      </c>
      <c r="B142" s="2"/>
      <c r="C142" s="2"/>
      <c r="D142" s="2"/>
      <c r="E142" s="23" t="s">
        <v>254</v>
      </c>
      <c r="F142" s="28">
        <f t="shared" ref="F142:R142" si="22">SUM(F118:F141)</f>
        <v>10844838.52</v>
      </c>
      <c r="G142" s="28">
        <f t="shared" si="22"/>
        <v>10579524.560000001</v>
      </c>
      <c r="H142" s="28">
        <f t="shared" si="22"/>
        <v>10061813</v>
      </c>
      <c r="I142" s="28">
        <f t="shared" si="22"/>
        <v>9981885.1100000013</v>
      </c>
      <c r="J142" s="28">
        <f t="shared" si="22"/>
        <v>9823194.4800000004</v>
      </c>
      <c r="K142" s="28">
        <f t="shared" si="22"/>
        <v>10276143.370000001</v>
      </c>
      <c r="L142" s="28">
        <f t="shared" si="22"/>
        <v>8649998.0800000001</v>
      </c>
      <c r="M142" s="28">
        <f t="shared" si="22"/>
        <v>9797598.3900000006</v>
      </c>
      <c r="N142" s="28">
        <f t="shared" si="22"/>
        <v>10298833.859999999</v>
      </c>
      <c r="O142" s="28">
        <f t="shared" si="22"/>
        <v>11141776.509999998</v>
      </c>
      <c r="P142" s="28">
        <f t="shared" si="22"/>
        <v>9799091.4800000004</v>
      </c>
      <c r="Q142" s="28">
        <f t="shared" si="22"/>
        <v>10064449.860000001</v>
      </c>
      <c r="R142" s="28">
        <f t="shared" si="22"/>
        <v>8031490.5800000001</v>
      </c>
      <c r="S142" s="25">
        <f t="shared" si="14"/>
        <v>10061813</v>
      </c>
      <c r="T142" s="5"/>
      <c r="U142" s="6"/>
      <c r="V142" s="6"/>
      <c r="W142" s="6"/>
      <c r="X142" s="26"/>
    </row>
    <row r="143" spans="1:24">
      <c r="A143" s="2">
        <f t="shared" si="15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25">
        <f t="shared" si="14"/>
        <v>0</v>
      </c>
      <c r="T143" s="5"/>
      <c r="U143" s="6"/>
      <c r="V143" s="6"/>
      <c r="W143" s="6"/>
      <c r="X143" s="26"/>
    </row>
    <row r="144" spans="1:24">
      <c r="A144" s="2">
        <f t="shared" si="15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207" si="23">+H144</f>
        <v>1031822.14</v>
      </c>
      <c r="T144" s="5"/>
      <c r="U144" s="6">
        <f t="shared" ref="U144:U159" si="24">+S144</f>
        <v>1031822.14</v>
      </c>
      <c r="V144" s="6"/>
      <c r="W144" s="6"/>
      <c r="X144" s="26"/>
    </row>
    <row r="145" spans="1:24">
      <c r="A145" s="2">
        <f t="shared" ref="A145:A208" si="25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3"/>
        <v>0</v>
      </c>
      <c r="T145" s="5"/>
      <c r="U145" s="6">
        <f t="shared" si="24"/>
        <v>0</v>
      </c>
      <c r="V145" s="6"/>
      <c r="W145" s="6"/>
      <c r="X145" s="26"/>
    </row>
    <row r="146" spans="1:24">
      <c r="A146" s="2">
        <f t="shared" si="25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3"/>
        <v>0</v>
      </c>
      <c r="T146" s="5"/>
      <c r="U146" s="6">
        <f t="shared" si="24"/>
        <v>0</v>
      </c>
      <c r="V146" s="6"/>
      <c r="W146" s="6"/>
      <c r="X146" s="26"/>
    </row>
    <row r="147" spans="1:24">
      <c r="A147" s="2">
        <f t="shared" si="25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3"/>
        <v>0</v>
      </c>
      <c r="T147" s="5"/>
      <c r="U147" s="6">
        <f t="shared" si="24"/>
        <v>0</v>
      </c>
      <c r="V147" s="6"/>
      <c r="W147" s="6"/>
      <c r="X147" s="26"/>
    </row>
    <row r="148" spans="1:24">
      <c r="A148" s="2">
        <f t="shared" si="25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3"/>
        <v>647202.37</v>
      </c>
      <c r="T148" s="5"/>
      <c r="U148" s="6">
        <f t="shared" si="24"/>
        <v>647202.37</v>
      </c>
      <c r="V148" s="6"/>
      <c r="W148" s="6"/>
      <c r="X148" s="26"/>
    </row>
    <row r="149" spans="1:24">
      <c r="A149" s="2">
        <f t="shared" si="25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3"/>
        <v>159100</v>
      </c>
      <c r="T149" s="5"/>
      <c r="U149" s="6">
        <f t="shared" si="24"/>
        <v>159100</v>
      </c>
      <c r="V149" s="6"/>
      <c r="W149" s="6"/>
      <c r="X149" s="26"/>
    </row>
    <row r="150" spans="1:24">
      <c r="A150" s="2">
        <f t="shared" si="25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3"/>
        <v>0</v>
      </c>
      <c r="T150" s="5"/>
      <c r="U150" s="6">
        <f t="shared" si="24"/>
        <v>0</v>
      </c>
      <c r="V150" s="6"/>
      <c r="W150" s="6"/>
      <c r="X150" s="26"/>
    </row>
    <row r="151" spans="1:24">
      <c r="A151" s="2">
        <f t="shared" si="25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3"/>
        <v>0</v>
      </c>
      <c r="T151" s="5"/>
      <c r="U151" s="6">
        <f t="shared" si="24"/>
        <v>0</v>
      </c>
      <c r="V151" s="6"/>
      <c r="W151" s="6"/>
      <c r="X151" s="26"/>
    </row>
    <row r="152" spans="1:24">
      <c r="A152" s="2">
        <f t="shared" si="25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3"/>
        <v>-32069.119999999999</v>
      </c>
      <c r="T152" s="5"/>
      <c r="U152" s="6">
        <f t="shared" si="24"/>
        <v>-32069.119999999999</v>
      </c>
      <c r="V152" s="6"/>
      <c r="W152" s="6"/>
      <c r="X152" s="26"/>
    </row>
    <row r="153" spans="1:24">
      <c r="A153" s="2">
        <f t="shared" si="25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3"/>
        <v>22030.92</v>
      </c>
      <c r="T153" s="5"/>
      <c r="U153" s="6">
        <f t="shared" si="24"/>
        <v>22030.92</v>
      </c>
      <c r="V153" s="6"/>
      <c r="W153" s="6"/>
      <c r="X153" s="26"/>
    </row>
    <row r="154" spans="1:24">
      <c r="A154" s="2">
        <f t="shared" si="25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3"/>
        <v>516228</v>
      </c>
      <c r="T154" s="5"/>
      <c r="U154" s="6">
        <f t="shared" si="24"/>
        <v>516228</v>
      </c>
      <c r="V154" s="6"/>
      <c r="W154" s="6"/>
      <c r="X154" s="26"/>
    </row>
    <row r="155" spans="1:24">
      <c r="A155" s="2">
        <f t="shared" si="25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3"/>
        <v>0</v>
      </c>
      <c r="T155" s="5"/>
      <c r="U155" s="6">
        <f t="shared" si="24"/>
        <v>0</v>
      </c>
      <c r="V155" s="6"/>
      <c r="W155" s="6"/>
      <c r="X155" s="26"/>
    </row>
    <row r="156" spans="1:24">
      <c r="A156" s="2">
        <f t="shared" si="25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3"/>
        <v>0</v>
      </c>
      <c r="T156" s="5"/>
      <c r="U156" s="6">
        <f t="shared" si="24"/>
        <v>0</v>
      </c>
      <c r="V156" s="6"/>
      <c r="W156" s="6"/>
      <c r="X156" s="26"/>
    </row>
    <row r="157" spans="1:24">
      <c r="A157" s="2">
        <f t="shared" si="25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3"/>
        <v>0</v>
      </c>
      <c r="T157" s="5"/>
      <c r="U157" s="6">
        <f t="shared" si="24"/>
        <v>0</v>
      </c>
      <c r="V157" s="6"/>
      <c r="W157" s="6"/>
      <c r="X157" s="26"/>
    </row>
    <row r="158" spans="1:24">
      <c r="A158" s="2">
        <f t="shared" si="25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3"/>
        <v>0</v>
      </c>
      <c r="T158" s="5"/>
      <c r="U158" s="6">
        <f t="shared" si="24"/>
        <v>0</v>
      </c>
      <c r="V158" s="6"/>
      <c r="W158" s="6"/>
      <c r="X158" s="26"/>
    </row>
    <row r="159" spans="1:24">
      <c r="A159" s="2">
        <f t="shared" si="25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3"/>
        <v>0</v>
      </c>
      <c r="T159" s="5"/>
      <c r="U159" s="6">
        <f t="shared" si="24"/>
        <v>0</v>
      </c>
      <c r="V159" s="6"/>
      <c r="W159" s="6"/>
      <c r="X159" s="26"/>
    </row>
    <row r="160" spans="1:24">
      <c r="A160" s="2">
        <f t="shared" si="25"/>
        <v>146</v>
      </c>
      <c r="B160" s="2"/>
      <c r="C160" s="2"/>
      <c r="D160" s="2"/>
      <c r="E160" s="23" t="s">
        <v>284</v>
      </c>
      <c r="F160" s="28">
        <f t="shared" ref="F160:R160" si="26">SUM(F144:F159)</f>
        <v>3305687.93</v>
      </c>
      <c r="G160" s="28">
        <f t="shared" si="26"/>
        <v>4854283.8</v>
      </c>
      <c r="H160" s="28">
        <f t="shared" si="26"/>
        <v>2344314.3099999996</v>
      </c>
      <c r="I160" s="28">
        <f t="shared" si="26"/>
        <v>1829838.24</v>
      </c>
      <c r="J160" s="28">
        <f t="shared" si="26"/>
        <v>1685381.63</v>
      </c>
      <c r="K160" s="28">
        <f t="shared" si="26"/>
        <v>1911928.78</v>
      </c>
      <c r="L160" s="28">
        <f t="shared" si="26"/>
        <v>2032371.52</v>
      </c>
      <c r="M160" s="28">
        <f t="shared" si="26"/>
        <v>2299934.65</v>
      </c>
      <c r="N160" s="28">
        <f t="shared" si="26"/>
        <v>2841481.99</v>
      </c>
      <c r="O160" s="28">
        <f t="shared" si="26"/>
        <v>3602679.06</v>
      </c>
      <c r="P160" s="28">
        <f t="shared" si="26"/>
        <v>3207207.61</v>
      </c>
      <c r="Q160" s="28">
        <f t="shared" si="26"/>
        <v>11227914.029999999</v>
      </c>
      <c r="R160" s="28">
        <f t="shared" si="26"/>
        <v>15502937.680000003</v>
      </c>
      <c r="S160" s="25">
        <f t="shared" si="23"/>
        <v>2344314.3099999996</v>
      </c>
      <c r="T160" s="5"/>
      <c r="U160" s="6"/>
      <c r="V160" s="6"/>
      <c r="W160" s="6"/>
      <c r="X160" s="26"/>
    </row>
    <row r="161" spans="1:24">
      <c r="A161" s="2">
        <f t="shared" si="25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25">
        <f t="shared" si="23"/>
        <v>0</v>
      </c>
      <c r="T161" s="5"/>
      <c r="U161" s="6"/>
      <c r="V161" s="6"/>
      <c r="W161" s="6"/>
      <c r="X161" s="26"/>
    </row>
    <row r="162" spans="1:24">
      <c r="A162" s="2">
        <f t="shared" si="25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si="23"/>
        <v>3857826.72</v>
      </c>
      <c r="T162" s="5"/>
      <c r="U162" s="6">
        <f t="shared" ref="U162:U171" si="27">+S162</f>
        <v>3857826.72</v>
      </c>
      <c r="V162" s="6"/>
      <c r="W162" s="6"/>
      <c r="X162" s="26"/>
    </row>
    <row r="163" spans="1:24">
      <c r="A163" s="2">
        <f t="shared" si="25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23"/>
        <v>11904607.039999999</v>
      </c>
      <c r="T163" s="5"/>
      <c r="U163" s="6">
        <f t="shared" si="27"/>
        <v>11904607.039999999</v>
      </c>
      <c r="V163" s="6"/>
      <c r="W163" s="6"/>
      <c r="X163" s="26"/>
    </row>
    <row r="164" spans="1:24">
      <c r="A164" s="2">
        <f t="shared" si="25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23"/>
        <v>1993243.19</v>
      </c>
      <c r="T164" s="5"/>
      <c r="U164" s="6">
        <f t="shared" si="27"/>
        <v>1993243.19</v>
      </c>
      <c r="V164" s="6"/>
      <c r="W164" s="6"/>
      <c r="X164" s="26"/>
    </row>
    <row r="165" spans="1:24">
      <c r="A165" s="2">
        <f t="shared" si="25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23"/>
        <v>8226382.8300000001</v>
      </c>
      <c r="T165" s="5"/>
      <c r="U165" s="6">
        <f t="shared" si="27"/>
        <v>8226382.8300000001</v>
      </c>
      <c r="V165" s="6"/>
      <c r="W165" s="6"/>
      <c r="X165" s="26"/>
    </row>
    <row r="166" spans="1:24">
      <c r="A166" s="2">
        <f t="shared" si="25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23"/>
        <v>150662.35999999999</v>
      </c>
      <c r="T166" s="5"/>
      <c r="U166" s="6">
        <f t="shared" si="27"/>
        <v>150662.35999999999</v>
      </c>
      <c r="V166" s="6"/>
      <c r="W166" s="6"/>
      <c r="X166" s="26"/>
    </row>
    <row r="167" spans="1:24">
      <c r="A167" s="2">
        <f t="shared" si="25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23"/>
        <v>141837.28</v>
      </c>
      <c r="T167" s="5"/>
      <c r="U167" s="6">
        <f t="shared" si="27"/>
        <v>141837.28</v>
      </c>
      <c r="V167" s="6"/>
      <c r="W167" s="6"/>
      <c r="X167" s="26"/>
    </row>
    <row r="168" spans="1:24">
      <c r="A168" s="2">
        <f t="shared" si="25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23"/>
        <v>217823.55</v>
      </c>
      <c r="T168" s="5"/>
      <c r="U168" s="6">
        <f t="shared" si="27"/>
        <v>217823.55</v>
      </c>
      <c r="V168" s="6"/>
      <c r="W168" s="6"/>
      <c r="X168" s="26"/>
    </row>
    <row r="169" spans="1:24">
      <c r="A169" s="2">
        <f t="shared" si="25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23"/>
        <v>1334781.53</v>
      </c>
      <c r="T169" s="5"/>
      <c r="U169" s="6">
        <f t="shared" si="27"/>
        <v>1334781.53</v>
      </c>
      <c r="V169" s="6"/>
      <c r="W169" s="6"/>
      <c r="X169" s="26"/>
    </row>
    <row r="170" spans="1:24">
      <c r="A170" s="2">
        <f t="shared" si="25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23"/>
        <v>111900.71</v>
      </c>
      <c r="T170" s="5"/>
      <c r="U170" s="6">
        <f t="shared" si="27"/>
        <v>111900.71</v>
      </c>
      <c r="V170" s="6"/>
      <c r="W170" s="6"/>
      <c r="X170" s="26"/>
    </row>
    <row r="171" spans="1:24">
      <c r="A171" s="2">
        <f t="shared" si="25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23"/>
        <v>631133.32999999996</v>
      </c>
      <c r="T171" s="5"/>
      <c r="U171" s="6">
        <f t="shared" si="27"/>
        <v>631133.32999999996</v>
      </c>
      <c r="V171" s="6"/>
      <c r="W171" s="6"/>
      <c r="X171" s="26"/>
    </row>
    <row r="172" spans="1:24">
      <c r="A172" s="2">
        <f t="shared" si="25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28">SUM(G162:G171)</f>
        <v>25017928.960000001</v>
      </c>
      <c r="H172" s="28">
        <f t="shared" si="28"/>
        <v>28570198.540000003</v>
      </c>
      <c r="I172" s="28">
        <f t="shared" si="28"/>
        <v>20493505.819999997</v>
      </c>
      <c r="J172" s="28">
        <f t="shared" si="28"/>
        <v>14378423.840000002</v>
      </c>
      <c r="K172" s="28">
        <f t="shared" si="28"/>
        <v>8220957.1800000016</v>
      </c>
      <c r="L172" s="28">
        <f t="shared" si="28"/>
        <v>7615163.4799999995</v>
      </c>
      <c r="M172" s="28">
        <f t="shared" si="28"/>
        <v>7551240.4000000004</v>
      </c>
      <c r="N172" s="28">
        <f t="shared" si="28"/>
        <v>4648431.9199999981</v>
      </c>
      <c r="O172" s="28">
        <f t="shared" si="28"/>
        <v>6657008.5300000003</v>
      </c>
      <c r="P172" s="28">
        <f t="shared" si="28"/>
        <v>11935667.9</v>
      </c>
      <c r="Q172" s="28">
        <f t="shared" si="28"/>
        <v>21169873.839999996</v>
      </c>
      <c r="R172" s="28">
        <f t="shared" si="28"/>
        <v>25164949.820000004</v>
      </c>
      <c r="S172" s="25">
        <f t="shared" si="23"/>
        <v>28570198.540000003</v>
      </c>
      <c r="T172" s="5"/>
      <c r="U172" s="6"/>
      <c r="V172" s="6"/>
      <c r="W172" s="6"/>
      <c r="X172" s="26"/>
    </row>
    <row r="173" spans="1:24">
      <c r="A173" s="2">
        <f t="shared" si="25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25">
        <f t="shared" si="23"/>
        <v>0</v>
      </c>
      <c r="T173" s="5"/>
      <c r="U173" s="6"/>
      <c r="V173" s="6"/>
      <c r="W173" s="6"/>
      <c r="X173" s="26"/>
    </row>
    <row r="174" spans="1:24">
      <c r="A174" s="2">
        <f t="shared" si="25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si="23"/>
        <v>-92869.71</v>
      </c>
      <c r="T174" s="5"/>
      <c r="U174" s="6"/>
      <c r="V174" s="6"/>
      <c r="W174" s="6"/>
      <c r="X174" s="83">
        <f>+S174</f>
        <v>-92869.71</v>
      </c>
    </row>
    <row r="175" spans="1:24">
      <c r="A175" s="2">
        <f t="shared" si="25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23"/>
        <v>-352179.64</v>
      </c>
      <c r="T175" s="5"/>
      <c r="U175" s="6"/>
      <c r="V175" s="6"/>
      <c r="W175" s="6"/>
      <c r="X175" s="83">
        <f>+S175</f>
        <v>-352179.64</v>
      </c>
    </row>
    <row r="176" spans="1:24">
      <c r="A176" s="2">
        <f t="shared" si="25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23"/>
        <v>697922.4</v>
      </c>
      <c r="T176" s="5"/>
      <c r="U176" s="6"/>
      <c r="V176" s="6"/>
      <c r="W176" s="6"/>
      <c r="X176" s="83">
        <f>+S176</f>
        <v>697922.4</v>
      </c>
    </row>
    <row r="177" spans="1:24">
      <c r="A177" s="2">
        <f t="shared" si="25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23"/>
        <v>2043230.19</v>
      </c>
      <c r="T177" s="5"/>
      <c r="U177" s="6"/>
      <c r="V177" s="6"/>
      <c r="W177" s="6"/>
      <c r="X177" s="83">
        <f>+S177</f>
        <v>2043230.19</v>
      </c>
    </row>
    <row r="178" spans="1:24">
      <c r="A178" s="2">
        <f t="shared" si="25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23"/>
        <v>11752882.02</v>
      </c>
      <c r="T178" s="5"/>
      <c r="U178" s="6">
        <f>+S178</f>
        <v>11752882.02</v>
      </c>
      <c r="V178" s="6"/>
      <c r="W178" s="6"/>
      <c r="X178" s="83"/>
    </row>
    <row r="179" spans="1:24">
      <c r="A179" s="2">
        <f t="shared" si="25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23"/>
        <v>714291.03</v>
      </c>
      <c r="T179" s="5"/>
      <c r="U179" s="6">
        <f>+S179</f>
        <v>714291.03</v>
      </c>
      <c r="V179" s="6"/>
      <c r="W179" s="6"/>
      <c r="X179" s="83"/>
    </row>
    <row r="180" spans="1:24">
      <c r="A180" s="2">
        <f t="shared" si="25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23"/>
        <v>-8128.51</v>
      </c>
      <c r="T180" s="5"/>
      <c r="U180" s="6"/>
      <c r="V180" s="6"/>
      <c r="W180" s="6"/>
      <c r="X180" s="83">
        <f>+S180</f>
        <v>-8128.51</v>
      </c>
    </row>
    <row r="181" spans="1:24">
      <c r="A181" s="2">
        <f t="shared" si="25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23"/>
        <v>2812.6</v>
      </c>
      <c r="T181" s="5"/>
      <c r="U181" s="6"/>
      <c r="V181" s="6"/>
      <c r="W181" s="6"/>
      <c r="X181" s="83">
        <f>+S181</f>
        <v>2812.6</v>
      </c>
    </row>
    <row r="182" spans="1:24">
      <c r="A182" s="2">
        <f t="shared" si="25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23"/>
        <v>61086.33</v>
      </c>
      <c r="T182" s="5"/>
      <c r="U182" s="6"/>
      <c r="V182" s="6"/>
      <c r="W182" s="6"/>
      <c r="X182" s="83">
        <f>+S182</f>
        <v>61086.33</v>
      </c>
    </row>
    <row r="183" spans="1:24">
      <c r="A183" s="2">
        <f t="shared" si="25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23"/>
        <v>-2812.6</v>
      </c>
      <c r="T183" s="5"/>
      <c r="U183" s="6"/>
      <c r="V183" s="6"/>
      <c r="W183" s="6"/>
      <c r="X183" s="83">
        <f>+S183</f>
        <v>-2812.6</v>
      </c>
    </row>
    <row r="184" spans="1:24">
      <c r="A184" s="2">
        <f t="shared" si="25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23"/>
        <v>178835.7</v>
      </c>
      <c r="T184" s="5"/>
      <c r="U184" s="6"/>
      <c r="V184" s="6"/>
      <c r="W184" s="6"/>
      <c r="X184" s="83">
        <f>+S184</f>
        <v>178835.7</v>
      </c>
    </row>
    <row r="185" spans="1:24">
      <c r="A185" s="2">
        <f t="shared" si="25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23"/>
        <v>1024851.3</v>
      </c>
      <c r="T185" s="5"/>
      <c r="U185" s="6">
        <f>+S185</f>
        <v>1024851.3</v>
      </c>
      <c r="V185" s="6"/>
      <c r="W185" s="6"/>
      <c r="X185" s="83"/>
    </row>
    <row r="186" spans="1:24">
      <c r="A186" s="2">
        <f t="shared" si="25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23"/>
        <v>62519.01</v>
      </c>
      <c r="T186" s="5"/>
      <c r="U186" s="6">
        <f>+S186</f>
        <v>62519.01</v>
      </c>
      <c r="V186" s="6"/>
      <c r="W186" s="6"/>
      <c r="X186" s="83"/>
    </row>
    <row r="187" spans="1:24">
      <c r="A187" s="2">
        <f t="shared" si="25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23"/>
        <v>80437.84</v>
      </c>
      <c r="T187" s="5"/>
      <c r="U187" s="6"/>
      <c r="V187" s="6"/>
      <c r="W187" s="6"/>
      <c r="X187" s="83">
        <f>+S187</f>
        <v>80437.84</v>
      </c>
    </row>
    <row r="188" spans="1:24">
      <c r="A188" s="2">
        <f t="shared" si="25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23"/>
        <v>271741.84000000003</v>
      </c>
      <c r="T188" s="5"/>
      <c r="U188" s="6"/>
      <c r="V188" s="6"/>
      <c r="W188" s="6"/>
      <c r="X188" s="83">
        <f>+S188</f>
        <v>271741.84000000003</v>
      </c>
    </row>
    <row r="189" spans="1:24">
      <c r="A189" s="2">
        <f t="shared" si="25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23"/>
        <v>0</v>
      </c>
      <c r="T189" s="5"/>
      <c r="U189" s="6">
        <f>+S189</f>
        <v>0</v>
      </c>
      <c r="V189" s="6"/>
      <c r="W189" s="6"/>
      <c r="X189" s="83"/>
    </row>
    <row r="190" spans="1:24">
      <c r="A190" s="2">
        <f t="shared" si="25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23"/>
        <v>0</v>
      </c>
      <c r="T190" s="5"/>
      <c r="U190" s="6"/>
      <c r="V190" s="6"/>
      <c r="W190" s="6"/>
      <c r="X190" s="26">
        <f>+S190</f>
        <v>0</v>
      </c>
    </row>
    <row r="191" spans="1:24">
      <c r="A191" s="2">
        <f t="shared" si="25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23"/>
        <v>4221637.78</v>
      </c>
      <c r="T191" s="5"/>
      <c r="U191" s="6"/>
      <c r="V191" s="6"/>
      <c r="W191" s="6"/>
      <c r="X191" s="26">
        <f>+S191</f>
        <v>4221637.78</v>
      </c>
    </row>
    <row r="192" spans="1:24">
      <c r="A192" s="2">
        <f t="shared" si="25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23"/>
        <v>0</v>
      </c>
      <c r="T192" s="5"/>
      <c r="U192" s="6"/>
      <c r="V192" s="6"/>
      <c r="W192" s="6"/>
      <c r="X192" s="26"/>
    </row>
    <row r="193" spans="1:24">
      <c r="A193" s="2">
        <f t="shared" si="25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23"/>
        <v>64058.17</v>
      </c>
      <c r="T193" s="5"/>
      <c r="U193" s="6"/>
      <c r="V193" s="6"/>
      <c r="W193" s="6">
        <f>+S193</f>
        <v>64058.17</v>
      </c>
      <c r="X193" s="26"/>
    </row>
    <row r="194" spans="1:24">
      <c r="A194" s="2">
        <f t="shared" si="25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23"/>
        <v>55385.82</v>
      </c>
      <c r="T194" s="5"/>
      <c r="U194" s="6"/>
      <c r="V194" s="6"/>
      <c r="W194" s="6">
        <f t="shared" ref="W194:W205" si="29">+S194</f>
        <v>55385.82</v>
      </c>
      <c r="X194" s="26"/>
    </row>
    <row r="195" spans="1:24">
      <c r="A195" s="2">
        <f t="shared" si="25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23"/>
        <v>898503.35</v>
      </c>
      <c r="T195" s="5"/>
      <c r="U195" s="6"/>
      <c r="V195" s="6"/>
      <c r="W195" s="6">
        <f t="shared" si="29"/>
        <v>898503.35</v>
      </c>
      <c r="X195" s="26"/>
    </row>
    <row r="196" spans="1:24">
      <c r="A196" s="2">
        <f t="shared" si="25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23"/>
        <v>38777.08</v>
      </c>
      <c r="T196" s="5"/>
      <c r="U196" s="6"/>
      <c r="V196" s="6"/>
      <c r="W196" s="6">
        <f t="shared" si="29"/>
        <v>38777.08</v>
      </c>
      <c r="X196" s="26"/>
    </row>
    <row r="197" spans="1:24">
      <c r="A197" s="2">
        <f t="shared" si="25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23"/>
        <v>147680.07999999999</v>
      </c>
      <c r="T197" s="5"/>
      <c r="U197" s="6"/>
      <c r="V197" s="6"/>
      <c r="W197" s="6">
        <f t="shared" si="29"/>
        <v>147680.07999999999</v>
      </c>
      <c r="X197" s="26"/>
    </row>
    <row r="198" spans="1:24">
      <c r="A198" s="2">
        <f t="shared" si="25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23"/>
        <v>93331.29</v>
      </c>
      <c r="T198" s="5"/>
      <c r="U198" s="6"/>
      <c r="V198" s="6"/>
      <c r="W198" s="6">
        <f t="shared" si="29"/>
        <v>93331.29</v>
      </c>
      <c r="X198" s="26"/>
    </row>
    <row r="199" spans="1:24">
      <c r="A199" s="2">
        <f t="shared" si="25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23"/>
        <v>104866.79</v>
      </c>
      <c r="T199" s="5"/>
      <c r="U199" s="6"/>
      <c r="V199" s="6"/>
      <c r="W199" s="6">
        <f t="shared" si="29"/>
        <v>104866.79</v>
      </c>
      <c r="X199" s="26"/>
    </row>
    <row r="200" spans="1:24">
      <c r="A200" s="2">
        <f t="shared" si="25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23"/>
        <v>164560.60999999999</v>
      </c>
      <c r="T200" s="5"/>
      <c r="U200" s="6"/>
      <c r="V200" s="6"/>
      <c r="W200" s="6">
        <f t="shared" si="29"/>
        <v>164560.60999999999</v>
      </c>
      <c r="X200" s="26"/>
    </row>
    <row r="201" spans="1:24">
      <c r="A201" s="2">
        <f t="shared" si="25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23"/>
        <v>55515.74</v>
      </c>
      <c r="T201" s="5"/>
      <c r="U201" s="6"/>
      <c r="V201" s="6"/>
      <c r="W201" s="6">
        <f t="shared" si="29"/>
        <v>55515.74</v>
      </c>
      <c r="X201" s="26"/>
    </row>
    <row r="202" spans="1:24">
      <c r="A202" s="2">
        <f t="shared" si="25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23"/>
        <v>56013.34</v>
      </c>
      <c r="T202" s="5"/>
      <c r="U202" s="6"/>
      <c r="V202" s="6"/>
      <c r="W202" s="6">
        <f t="shared" si="29"/>
        <v>56013.34</v>
      </c>
      <c r="X202" s="26"/>
    </row>
    <row r="203" spans="1:24">
      <c r="A203" s="2">
        <f t="shared" si="25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23"/>
        <v>55862.720000000001</v>
      </c>
      <c r="T203" s="5"/>
      <c r="U203" s="6"/>
      <c r="V203" s="6"/>
      <c r="W203" s="6">
        <f t="shared" si="29"/>
        <v>55862.720000000001</v>
      </c>
      <c r="X203" s="26"/>
    </row>
    <row r="204" spans="1:24">
      <c r="A204" s="2">
        <f t="shared" si="25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23"/>
        <v>56267.94</v>
      </c>
      <c r="T204" s="5"/>
      <c r="U204" s="6"/>
      <c r="V204" s="6"/>
      <c r="W204" s="6">
        <f t="shared" si="29"/>
        <v>56267.94</v>
      </c>
      <c r="X204" s="26"/>
    </row>
    <row r="205" spans="1:24">
      <c r="A205" s="2">
        <f t="shared" si="25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23"/>
        <v>-1626262.32</v>
      </c>
      <c r="T205" s="5"/>
      <c r="U205" s="6"/>
      <c r="V205" s="6"/>
      <c r="W205" s="6">
        <f t="shared" si="29"/>
        <v>-1626262.32</v>
      </c>
      <c r="X205" s="26"/>
    </row>
    <row r="206" spans="1:24">
      <c r="A206" s="2">
        <f t="shared" si="25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R206" si="30">SUM(G193:G205)</f>
        <v>171143.0399999998</v>
      </c>
      <c r="H206" s="24">
        <f t="shared" si="30"/>
        <v>164560.60999999987</v>
      </c>
      <c r="I206" s="24">
        <f t="shared" si="30"/>
        <v>157978.17999999993</v>
      </c>
      <c r="J206" s="24">
        <f t="shared" si="30"/>
        <v>151395.75</v>
      </c>
      <c r="K206" s="24">
        <f t="shared" si="30"/>
        <v>144813.32000000007</v>
      </c>
      <c r="L206" s="24">
        <f t="shared" si="30"/>
        <v>138230.89000000036</v>
      </c>
      <c r="M206" s="24">
        <f t="shared" si="30"/>
        <v>131648.45999999996</v>
      </c>
      <c r="N206" s="24">
        <f t="shared" si="30"/>
        <v>125066.03000000026</v>
      </c>
      <c r="O206" s="24">
        <f t="shared" si="30"/>
        <v>118483.60000000033</v>
      </c>
      <c r="P206" s="24">
        <f t="shared" si="30"/>
        <v>111901.16999999993</v>
      </c>
      <c r="Q206" s="24">
        <f t="shared" si="30"/>
        <v>105318.74000000022</v>
      </c>
      <c r="R206" s="24">
        <f t="shared" si="30"/>
        <v>98736.310000000289</v>
      </c>
      <c r="S206" s="25">
        <f t="shared" si="23"/>
        <v>164560.60999999987</v>
      </c>
      <c r="T206" s="5"/>
      <c r="U206" s="6"/>
      <c r="V206" s="6"/>
      <c r="W206" s="6"/>
      <c r="X206" s="26"/>
    </row>
    <row r="207" spans="1:24">
      <c r="A207" s="2">
        <f t="shared" si="25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25">
        <f t="shared" si="23"/>
        <v>0</v>
      </c>
      <c r="T207" s="5"/>
      <c r="U207" s="6"/>
      <c r="V207" s="6"/>
      <c r="W207" s="6"/>
      <c r="X207" s="26"/>
    </row>
    <row r="208" spans="1:24">
      <c r="A208" s="2">
        <f t="shared" si="25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 t="shared" ref="S208:S271" si="31">+H208</f>
        <v>778442.67</v>
      </c>
      <c r="T208" s="5"/>
      <c r="U208" s="6"/>
      <c r="V208" s="6"/>
      <c r="W208" s="6">
        <f>+S208</f>
        <v>778442.67</v>
      </c>
      <c r="X208" s="26"/>
    </row>
    <row r="209" spans="1:24">
      <c r="A209" s="2">
        <f t="shared" ref="A209:A272" si="32">+A208+1</f>
        <v>195</v>
      </c>
      <c r="B209" s="2"/>
      <c r="C209" s="2"/>
      <c r="D209" s="2"/>
      <c r="E209" s="23" t="s">
        <v>343</v>
      </c>
      <c r="F209" s="28">
        <f t="shared" ref="F209:R209" si="33">SUM(F208:F208)</f>
        <v>785271.11</v>
      </c>
      <c r="G209" s="28">
        <f t="shared" si="33"/>
        <v>781856.89</v>
      </c>
      <c r="H209" s="28">
        <f t="shared" si="33"/>
        <v>778442.67</v>
      </c>
      <c r="I209" s="28">
        <f t="shared" si="33"/>
        <v>775028.45</v>
      </c>
      <c r="J209" s="28">
        <f t="shared" si="33"/>
        <v>771614.23</v>
      </c>
      <c r="K209" s="28">
        <f t="shared" si="33"/>
        <v>768200.01</v>
      </c>
      <c r="L209" s="28">
        <f t="shared" si="33"/>
        <v>764785.79</v>
      </c>
      <c r="M209" s="28">
        <f t="shared" si="33"/>
        <v>761371.57</v>
      </c>
      <c r="N209" s="28">
        <f t="shared" si="33"/>
        <v>757957.35</v>
      </c>
      <c r="O209" s="28">
        <f t="shared" si="33"/>
        <v>754543.13</v>
      </c>
      <c r="P209" s="28">
        <f t="shared" si="33"/>
        <v>751128.91</v>
      </c>
      <c r="Q209" s="28">
        <f t="shared" si="33"/>
        <v>747714.69</v>
      </c>
      <c r="R209" s="28">
        <f t="shared" si="33"/>
        <v>744300.47</v>
      </c>
      <c r="S209" s="25">
        <f t="shared" si="31"/>
        <v>778442.67</v>
      </c>
      <c r="T209" s="5"/>
      <c r="U209" s="6"/>
      <c r="V209" s="6"/>
      <c r="W209" s="6"/>
      <c r="X209" s="26"/>
    </row>
    <row r="210" spans="1:24">
      <c r="A210" s="2">
        <f t="shared" si="32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25">
        <f t="shared" si="31"/>
        <v>0</v>
      </c>
      <c r="T210" s="5"/>
      <c r="U210" s="6"/>
      <c r="V210" s="6"/>
      <c r="W210" s="6"/>
      <c r="X210" s="26"/>
    </row>
    <row r="211" spans="1:24">
      <c r="A211" s="2">
        <f t="shared" si="32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si="31"/>
        <v>0</v>
      </c>
      <c r="T211" s="5"/>
      <c r="U211" s="6">
        <f t="shared" ref="U211:U244" si="34">+S211</f>
        <v>0</v>
      </c>
      <c r="V211" s="6"/>
      <c r="W211" s="6"/>
      <c r="X211" s="26"/>
    </row>
    <row r="212" spans="1:24">
      <c r="A212" s="2">
        <f t="shared" si="32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1"/>
        <v>0.01</v>
      </c>
      <c r="T212" s="2"/>
      <c r="U212" s="4">
        <f t="shared" si="34"/>
        <v>0.01</v>
      </c>
      <c r="V212" s="4"/>
      <c r="W212" s="4"/>
      <c r="X212" s="83"/>
    </row>
    <row r="213" spans="1:24">
      <c r="A213" s="2">
        <f t="shared" si="32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1"/>
        <v>46332277.100000001</v>
      </c>
      <c r="T213" s="2"/>
      <c r="U213" s="4">
        <f t="shared" si="34"/>
        <v>46332277.100000001</v>
      </c>
      <c r="V213" s="4"/>
      <c r="W213" s="4"/>
      <c r="X213" s="83"/>
    </row>
    <row r="214" spans="1:24">
      <c r="A214" s="2">
        <f t="shared" si="32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1"/>
        <v>930129</v>
      </c>
      <c r="T214" s="2"/>
      <c r="U214" s="4">
        <f t="shared" si="34"/>
        <v>930129</v>
      </c>
      <c r="V214" s="4"/>
      <c r="W214" s="4"/>
      <c r="X214" s="83"/>
    </row>
    <row r="215" spans="1:24">
      <c r="A215" s="2">
        <f t="shared" si="32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1"/>
        <v>539083.79</v>
      </c>
      <c r="T215" s="5"/>
      <c r="U215" s="6">
        <f t="shared" si="34"/>
        <v>539083.79</v>
      </c>
      <c r="V215" s="6"/>
      <c r="W215" s="6"/>
      <c r="X215" s="26"/>
    </row>
    <row r="216" spans="1:24">
      <c r="A216" s="2">
        <f t="shared" si="32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1"/>
        <v>460698.81</v>
      </c>
      <c r="T216" s="5"/>
      <c r="U216" s="6">
        <f t="shared" si="34"/>
        <v>460698.81</v>
      </c>
      <c r="V216" s="6"/>
      <c r="W216" s="6"/>
      <c r="X216" s="26"/>
    </row>
    <row r="217" spans="1:24">
      <c r="A217" s="2">
        <f t="shared" si="32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1"/>
        <v>158770.69</v>
      </c>
      <c r="T217" s="5"/>
      <c r="U217" s="6">
        <f t="shared" si="34"/>
        <v>158770.69</v>
      </c>
      <c r="V217" s="6"/>
      <c r="W217" s="6"/>
      <c r="X217" s="26"/>
    </row>
    <row r="218" spans="1:24">
      <c r="A218" s="2">
        <f t="shared" si="32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1"/>
        <v>1275151.3400000001</v>
      </c>
      <c r="T218" s="5"/>
      <c r="U218" s="6">
        <f t="shared" si="34"/>
        <v>1275151.3400000001</v>
      </c>
      <c r="V218" s="6"/>
      <c r="W218" s="6"/>
      <c r="X218" s="26"/>
    </row>
    <row r="219" spans="1:24">
      <c r="A219" s="2">
        <f t="shared" si="32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1"/>
        <v>955991.1</v>
      </c>
      <c r="T219" s="5"/>
      <c r="U219" s="6">
        <f t="shared" si="34"/>
        <v>955991.1</v>
      </c>
      <c r="V219" s="6"/>
      <c r="W219" s="6"/>
      <c r="X219" s="26"/>
    </row>
    <row r="220" spans="1:24">
      <c r="A220" s="2">
        <f t="shared" si="32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1"/>
        <v>1554003.88</v>
      </c>
      <c r="T220" s="5"/>
      <c r="U220" s="6">
        <f t="shared" si="34"/>
        <v>1554003.88</v>
      </c>
      <c r="V220" s="6"/>
      <c r="W220" s="6"/>
      <c r="X220" s="26"/>
    </row>
    <row r="221" spans="1:24">
      <c r="A221" s="2">
        <f t="shared" si="32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1"/>
        <v>366.69</v>
      </c>
      <c r="T221" s="5"/>
      <c r="U221" s="6">
        <f t="shared" si="34"/>
        <v>366.69</v>
      </c>
      <c r="V221" s="6"/>
      <c r="W221" s="6"/>
      <c r="X221" s="26"/>
    </row>
    <row r="222" spans="1:24">
      <c r="A222" s="2">
        <f t="shared" si="32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1"/>
        <v>-641860.75</v>
      </c>
      <c r="T222" s="5"/>
      <c r="U222" s="6">
        <f t="shared" si="34"/>
        <v>-641860.75</v>
      </c>
      <c r="V222" s="6"/>
      <c r="W222" s="6"/>
      <c r="X222" s="26"/>
    </row>
    <row r="223" spans="1:24">
      <c r="A223" s="2">
        <f t="shared" si="32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1"/>
        <v>585232.24</v>
      </c>
      <c r="T223" s="5"/>
      <c r="U223" s="6">
        <f t="shared" si="34"/>
        <v>585232.24</v>
      </c>
      <c r="V223" s="6"/>
      <c r="W223" s="6"/>
      <c r="X223" s="26"/>
    </row>
    <row r="224" spans="1:24">
      <c r="A224" s="2">
        <f t="shared" si="32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1"/>
        <v>25772.51</v>
      </c>
      <c r="T224" s="5"/>
      <c r="U224" s="6">
        <f t="shared" si="34"/>
        <v>25772.51</v>
      </c>
      <c r="V224" s="6"/>
      <c r="W224" s="6"/>
      <c r="X224" s="26"/>
    </row>
    <row r="225" spans="1:24">
      <c r="A225" s="2">
        <f t="shared" si="32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1"/>
        <v>-49725.9</v>
      </c>
      <c r="T225" s="5"/>
      <c r="U225" s="6">
        <f t="shared" si="34"/>
        <v>-49725.9</v>
      </c>
      <c r="V225" s="6"/>
      <c r="W225" s="6"/>
      <c r="X225" s="26"/>
    </row>
    <row r="226" spans="1:24">
      <c r="A226" s="2">
        <f t="shared" si="32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1"/>
        <v>45822.68</v>
      </c>
      <c r="T226" s="5"/>
      <c r="U226" s="6">
        <f t="shared" si="34"/>
        <v>45822.68</v>
      </c>
      <c r="V226" s="6"/>
      <c r="W226" s="6"/>
      <c r="X226" s="26"/>
    </row>
    <row r="227" spans="1:24">
      <c r="A227" s="2">
        <f t="shared" si="32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1"/>
        <v>1412.95</v>
      </c>
      <c r="T227" s="5"/>
      <c r="U227" s="6">
        <f t="shared" si="34"/>
        <v>1412.95</v>
      </c>
      <c r="V227" s="6"/>
      <c r="W227" s="6"/>
      <c r="X227" s="26"/>
    </row>
    <row r="228" spans="1:24">
      <c r="A228" s="2">
        <f t="shared" si="32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1"/>
        <v>-8543.41</v>
      </c>
      <c r="T228" s="5"/>
      <c r="U228" s="6">
        <f t="shared" si="34"/>
        <v>-8543.41</v>
      </c>
      <c r="V228" s="6"/>
      <c r="W228" s="6"/>
      <c r="X228" s="26"/>
    </row>
    <row r="229" spans="1:24">
      <c r="A229" s="2">
        <f t="shared" si="32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1"/>
        <v>7085.65</v>
      </c>
      <c r="T229" s="5"/>
      <c r="U229" s="6">
        <f t="shared" si="34"/>
        <v>7085.65</v>
      </c>
      <c r="V229" s="6"/>
      <c r="W229" s="6"/>
      <c r="X229" s="26"/>
    </row>
    <row r="230" spans="1:24">
      <c r="A230" s="2">
        <f t="shared" si="32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1"/>
        <v>35.630000000000003</v>
      </c>
      <c r="T230" s="5"/>
      <c r="U230" s="6">
        <f t="shared" si="34"/>
        <v>35.630000000000003</v>
      </c>
      <c r="V230" s="6"/>
      <c r="W230" s="6"/>
      <c r="X230" s="26"/>
    </row>
    <row r="231" spans="1:24">
      <c r="A231" s="2">
        <f t="shared" si="32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1"/>
        <v>-1900.79</v>
      </c>
      <c r="T231" s="5"/>
      <c r="U231" s="6">
        <f t="shared" si="34"/>
        <v>-1900.79</v>
      </c>
      <c r="V231" s="6"/>
      <c r="W231" s="6"/>
      <c r="X231" s="26"/>
    </row>
    <row r="232" spans="1:24">
      <c r="A232" s="2">
        <f t="shared" si="32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1"/>
        <v>-1662.86</v>
      </c>
      <c r="T232" s="5"/>
      <c r="U232" s="6">
        <f t="shared" si="34"/>
        <v>-1662.86</v>
      </c>
      <c r="V232" s="6"/>
      <c r="W232" s="6"/>
      <c r="X232" s="26"/>
    </row>
    <row r="233" spans="1:24">
      <c r="A233" s="2">
        <f t="shared" si="32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1"/>
        <v>1368.18</v>
      </c>
      <c r="T233" s="5"/>
      <c r="U233" s="6">
        <f t="shared" si="34"/>
        <v>1368.18</v>
      </c>
      <c r="V233" s="6"/>
      <c r="W233" s="6"/>
      <c r="X233" s="26"/>
    </row>
    <row r="234" spans="1:24">
      <c r="A234" s="2">
        <f t="shared" si="32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1"/>
        <v>-535.55999999999995</v>
      </c>
      <c r="T234" s="5"/>
      <c r="U234" s="6">
        <f t="shared" si="34"/>
        <v>-535.55999999999995</v>
      </c>
      <c r="V234" s="6"/>
      <c r="W234" s="6"/>
      <c r="X234" s="26"/>
    </row>
    <row r="235" spans="1:24">
      <c r="A235" s="2">
        <f t="shared" si="32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1"/>
        <v>-17.399999999999999</v>
      </c>
      <c r="T235" s="5"/>
      <c r="U235" s="6">
        <f t="shared" si="34"/>
        <v>-17.399999999999999</v>
      </c>
      <c r="V235" s="6"/>
      <c r="W235" s="6"/>
      <c r="X235" s="26"/>
    </row>
    <row r="236" spans="1:24">
      <c r="A236" s="2">
        <f t="shared" si="32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1"/>
        <v>-1110.3800000000001</v>
      </c>
      <c r="T236" s="5"/>
      <c r="U236" s="6">
        <f t="shared" si="34"/>
        <v>-1110.3800000000001</v>
      </c>
      <c r="V236" s="6"/>
      <c r="W236" s="6"/>
      <c r="X236" s="26"/>
    </row>
    <row r="237" spans="1:24">
      <c r="A237" s="2">
        <f t="shared" si="32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1"/>
        <v>-6246.98</v>
      </c>
      <c r="T237" s="5"/>
      <c r="U237" s="6">
        <f t="shared" si="34"/>
        <v>-6246.98</v>
      </c>
      <c r="V237" s="6"/>
      <c r="W237" s="6"/>
      <c r="X237" s="26"/>
    </row>
    <row r="238" spans="1:24">
      <c r="A238" s="2">
        <f t="shared" si="32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1"/>
        <v>5050.63</v>
      </c>
      <c r="T238" s="5"/>
      <c r="U238" s="6">
        <f t="shared" si="34"/>
        <v>5050.63</v>
      </c>
      <c r="V238" s="6"/>
      <c r="W238" s="6"/>
      <c r="X238" s="26"/>
    </row>
    <row r="239" spans="1:24">
      <c r="A239" s="2">
        <f t="shared" si="32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1"/>
        <v>-486.85</v>
      </c>
      <c r="T239" s="2"/>
      <c r="U239" s="4">
        <f t="shared" si="34"/>
        <v>-486.85</v>
      </c>
      <c r="V239" s="4"/>
      <c r="W239" s="4"/>
      <c r="X239" s="83"/>
    </row>
    <row r="240" spans="1:24">
      <c r="A240" s="2">
        <f t="shared" si="32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1"/>
        <v>5937.97</v>
      </c>
      <c r="T240" s="5"/>
      <c r="U240" s="6">
        <f t="shared" si="34"/>
        <v>5937.97</v>
      </c>
      <c r="V240" s="6"/>
      <c r="W240" s="6"/>
      <c r="X240" s="26"/>
    </row>
    <row r="241" spans="1:24">
      <c r="A241" s="2">
        <f t="shared" si="32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1"/>
        <v>-120.42</v>
      </c>
      <c r="T241" s="5"/>
      <c r="U241" s="6">
        <f t="shared" si="34"/>
        <v>-120.42</v>
      </c>
      <c r="V241" s="6"/>
      <c r="W241" s="6"/>
      <c r="X241" s="26"/>
    </row>
    <row r="242" spans="1:24">
      <c r="A242" s="2">
        <f t="shared" si="32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1"/>
        <v>-39418.65</v>
      </c>
      <c r="T242" s="5"/>
      <c r="U242" s="6">
        <f t="shared" si="34"/>
        <v>-39418.65</v>
      </c>
      <c r="V242" s="6"/>
      <c r="W242" s="6"/>
      <c r="X242" s="26"/>
    </row>
    <row r="243" spans="1:24">
      <c r="A243" s="2">
        <f t="shared" si="32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1"/>
        <v>190218.62</v>
      </c>
      <c r="T243" s="5"/>
      <c r="U243" s="6">
        <f t="shared" si="34"/>
        <v>190218.62</v>
      </c>
      <c r="V243" s="6"/>
      <c r="W243" s="6"/>
      <c r="X243" s="83"/>
    </row>
    <row r="244" spans="1:24">
      <c r="A244" s="2">
        <f t="shared" si="32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1"/>
        <v>2400302.73</v>
      </c>
      <c r="T244" s="5"/>
      <c r="U244" s="6">
        <f t="shared" si="34"/>
        <v>2400302.73</v>
      </c>
      <c r="V244" s="6"/>
      <c r="W244" s="6"/>
      <c r="X244" s="26"/>
    </row>
    <row r="245" spans="1:24">
      <c r="A245" s="2">
        <f t="shared" si="32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1"/>
        <v>19844.240000000002</v>
      </c>
      <c r="T245" s="5"/>
      <c r="U245" s="6"/>
      <c r="V245" s="6"/>
      <c r="W245" s="6"/>
      <c r="X245" s="26">
        <f>+S245</f>
        <v>19844.240000000002</v>
      </c>
    </row>
    <row r="246" spans="1:24">
      <c r="A246" s="2">
        <f t="shared" si="32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1"/>
        <v>39720.720000000001</v>
      </c>
      <c r="T246" s="2"/>
      <c r="U246" s="4"/>
      <c r="V246" s="4"/>
      <c r="W246" s="4"/>
      <c r="X246" s="26">
        <f>+S246</f>
        <v>39720.720000000001</v>
      </c>
    </row>
    <row r="247" spans="1:24">
      <c r="A247" s="2">
        <f t="shared" si="32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1"/>
        <v>19108.43</v>
      </c>
      <c r="T247" s="2"/>
      <c r="U247" s="4"/>
      <c r="V247" s="4"/>
      <c r="W247" s="4"/>
      <c r="X247" s="26">
        <f>+S247</f>
        <v>19108.43</v>
      </c>
    </row>
    <row r="248" spans="1:24">
      <c r="A248" s="2">
        <f t="shared" si="32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1"/>
        <v>2772.15</v>
      </c>
      <c r="T248" s="5"/>
      <c r="U248" s="41"/>
      <c r="V248" s="6"/>
      <c r="W248" s="6"/>
      <c r="X248" s="26">
        <f>+S248</f>
        <v>2772.15</v>
      </c>
    </row>
    <row r="249" spans="1:24">
      <c r="A249" s="2">
        <f t="shared" si="32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1"/>
        <v>16264484.9</v>
      </c>
      <c r="T249" s="5"/>
      <c r="U249" s="41">
        <f>+S249</f>
        <v>16264484.9</v>
      </c>
      <c r="V249" s="6"/>
      <c r="W249" s="6"/>
      <c r="X249" s="26"/>
    </row>
    <row r="250" spans="1:24">
      <c r="A250" s="2">
        <f t="shared" si="32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1"/>
        <v>0</v>
      </c>
      <c r="T250" s="5"/>
      <c r="U250" s="41">
        <f>+S250</f>
        <v>0</v>
      </c>
      <c r="V250" s="6"/>
      <c r="W250" s="6"/>
      <c r="X250" s="26"/>
    </row>
    <row r="251" spans="1:24">
      <c r="A251" s="2">
        <f t="shared" si="32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1"/>
        <v>1806118.35</v>
      </c>
      <c r="T251" s="5"/>
      <c r="U251" s="41"/>
      <c r="V251" s="6"/>
      <c r="W251" s="6"/>
      <c r="X251" s="26">
        <f t="shared" ref="X251:X267" si="35">+S251</f>
        <v>1806118.35</v>
      </c>
    </row>
    <row r="252" spans="1:24">
      <c r="A252" s="2">
        <f t="shared" si="32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1"/>
        <v>6082352.1299999999</v>
      </c>
      <c r="T252" s="5"/>
      <c r="U252" s="41">
        <f>+S252</f>
        <v>6082352.1299999999</v>
      </c>
      <c r="V252" s="6"/>
      <c r="W252" s="6"/>
      <c r="X252" s="26"/>
    </row>
    <row r="253" spans="1:24">
      <c r="A253" s="2">
        <f t="shared" si="32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1"/>
        <v>0</v>
      </c>
      <c r="T253" s="5"/>
      <c r="U253" s="41">
        <f>+S253</f>
        <v>0</v>
      </c>
      <c r="V253" s="6"/>
      <c r="W253" s="6"/>
      <c r="X253" s="26"/>
    </row>
    <row r="254" spans="1:24">
      <c r="A254" s="2">
        <f t="shared" si="32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1"/>
        <v>111240.3</v>
      </c>
      <c r="T254" s="5"/>
      <c r="U254" s="4"/>
      <c r="V254" s="6"/>
      <c r="W254" s="6"/>
      <c r="X254" s="26">
        <f t="shared" si="35"/>
        <v>111240.3</v>
      </c>
    </row>
    <row r="255" spans="1:24">
      <c r="A255" s="2">
        <f t="shared" si="32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1"/>
        <v>0</v>
      </c>
      <c r="T255" s="5"/>
      <c r="U255" s="6"/>
      <c r="V255" s="6"/>
      <c r="W255" s="6"/>
      <c r="X255" s="26">
        <f t="shared" si="35"/>
        <v>0</v>
      </c>
    </row>
    <row r="256" spans="1:24">
      <c r="A256" s="2">
        <f t="shared" si="32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1"/>
        <v>0</v>
      </c>
      <c r="T256" s="5"/>
      <c r="U256" s="6"/>
      <c r="V256" s="6"/>
      <c r="W256" s="6"/>
      <c r="X256" s="26">
        <f t="shared" si="35"/>
        <v>0</v>
      </c>
    </row>
    <row r="257" spans="1:24">
      <c r="A257" s="2">
        <f t="shared" si="32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1"/>
        <v>0</v>
      </c>
      <c r="T257" s="5"/>
      <c r="U257" s="6"/>
      <c r="V257" s="6"/>
      <c r="W257" s="6"/>
      <c r="X257" s="26">
        <f t="shared" si="35"/>
        <v>0</v>
      </c>
    </row>
    <row r="258" spans="1:24">
      <c r="A258" s="2">
        <f t="shared" si="32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1"/>
        <v>0</v>
      </c>
      <c r="T258" s="5"/>
      <c r="U258" s="6"/>
      <c r="V258" s="6"/>
      <c r="W258" s="6"/>
      <c r="X258" s="26">
        <f t="shared" si="35"/>
        <v>0</v>
      </c>
    </row>
    <row r="259" spans="1:24">
      <c r="A259" s="2">
        <f t="shared" si="32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1"/>
        <v>64307.17</v>
      </c>
      <c r="T259" s="5"/>
      <c r="U259" s="6"/>
      <c r="V259" s="6"/>
      <c r="W259" s="6"/>
      <c r="X259" s="26">
        <f t="shared" si="35"/>
        <v>64307.17</v>
      </c>
    </row>
    <row r="260" spans="1:24">
      <c r="A260" s="2">
        <f t="shared" si="32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1"/>
        <v>-207714.31</v>
      </c>
      <c r="T260" s="5"/>
      <c r="U260" s="6"/>
      <c r="V260" s="6"/>
      <c r="W260" s="6"/>
      <c r="X260" s="26">
        <f t="shared" si="35"/>
        <v>-207714.31</v>
      </c>
    </row>
    <row r="261" spans="1:24">
      <c r="A261" s="2">
        <f t="shared" si="32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1"/>
        <v>2505235.73</v>
      </c>
      <c r="T261" s="5"/>
      <c r="U261" s="6"/>
      <c r="V261" s="6"/>
      <c r="W261" s="6"/>
      <c r="X261" s="26">
        <f t="shared" si="35"/>
        <v>2505235.73</v>
      </c>
    </row>
    <row r="262" spans="1:24">
      <c r="A262" s="2">
        <f t="shared" si="32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1"/>
        <v>-2361828.59</v>
      </c>
      <c r="T262" s="5"/>
      <c r="U262" s="6"/>
      <c r="V262" s="6"/>
      <c r="W262" s="6"/>
      <c r="X262" s="26">
        <f t="shared" si="35"/>
        <v>-2361828.59</v>
      </c>
    </row>
    <row r="263" spans="1:24">
      <c r="A263" s="2">
        <f t="shared" si="32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1"/>
        <v>-6495911.1799999997</v>
      </c>
      <c r="T263" s="5"/>
      <c r="U263" s="6"/>
      <c r="V263" s="6"/>
      <c r="W263" s="6"/>
      <c r="X263" s="26">
        <f t="shared" si="35"/>
        <v>-6495911.1799999997</v>
      </c>
    </row>
    <row r="264" spans="1:24">
      <c r="A264" s="2">
        <f t="shared" si="32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1"/>
        <v>0</v>
      </c>
      <c r="T264" s="5"/>
      <c r="U264" s="6"/>
      <c r="V264" s="6"/>
      <c r="W264" s="6"/>
      <c r="X264" s="26">
        <f t="shared" si="35"/>
        <v>0</v>
      </c>
    </row>
    <row r="265" spans="1:24">
      <c r="A265" s="2">
        <f t="shared" si="32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1"/>
        <v>6596943.9699999997</v>
      </c>
      <c r="T265" s="5"/>
      <c r="U265" s="6"/>
      <c r="V265" s="6"/>
      <c r="W265" s="6"/>
      <c r="X265" s="26">
        <f t="shared" si="35"/>
        <v>6596943.9699999997</v>
      </c>
    </row>
    <row r="266" spans="1:24">
      <c r="A266" s="2">
        <f t="shared" si="32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1"/>
        <v>-101032.79</v>
      </c>
      <c r="T266" s="5"/>
      <c r="U266" s="6"/>
      <c r="V266" s="6"/>
      <c r="W266" s="6"/>
      <c r="X266" s="26">
        <f t="shared" si="35"/>
        <v>-101032.79</v>
      </c>
    </row>
    <row r="267" spans="1:24">
      <c r="A267" s="2">
        <f t="shared" si="32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1"/>
        <v>4048837</v>
      </c>
      <c r="T267" s="5"/>
      <c r="U267" s="6"/>
      <c r="V267" s="6"/>
      <c r="W267" s="6"/>
      <c r="X267" s="26">
        <f t="shared" si="35"/>
        <v>4048837</v>
      </c>
    </row>
    <row r="268" spans="1:24">
      <c r="A268" s="2">
        <f t="shared" si="32"/>
        <v>254</v>
      </c>
      <c r="B268" s="2"/>
      <c r="C268" s="2"/>
      <c r="D268" s="2"/>
      <c r="E268" s="23" t="s">
        <v>453</v>
      </c>
      <c r="F268" s="28">
        <f t="shared" ref="F268:R268" si="36">SUM(F211:F267)</f>
        <v>78608508.219999969</v>
      </c>
      <c r="G268" s="28">
        <f t="shared" si="36"/>
        <v>82958816.010000005</v>
      </c>
      <c r="H268" s="28">
        <f t="shared" si="36"/>
        <v>83117560.469999984</v>
      </c>
      <c r="I268" s="28">
        <f t="shared" si="36"/>
        <v>83407057.019999996</v>
      </c>
      <c r="J268" s="28">
        <f t="shared" si="36"/>
        <v>84194940.200000003</v>
      </c>
      <c r="K268" s="28">
        <f t="shared" si="36"/>
        <v>83887103.320000023</v>
      </c>
      <c r="L268" s="28">
        <f t="shared" si="36"/>
        <v>85047868.13000001</v>
      </c>
      <c r="M268" s="28">
        <f t="shared" si="36"/>
        <v>85638967.939999998</v>
      </c>
      <c r="N268" s="28">
        <f t="shared" si="36"/>
        <v>85995217.929999992</v>
      </c>
      <c r="O268" s="28">
        <f t="shared" si="36"/>
        <v>87356779.379999995</v>
      </c>
      <c r="P268" s="28">
        <f t="shared" si="36"/>
        <v>86818910.600000024</v>
      </c>
      <c r="Q268" s="28">
        <f t="shared" si="36"/>
        <v>86686917.339999989</v>
      </c>
      <c r="R268" s="28">
        <f t="shared" si="36"/>
        <v>90797163.850000009</v>
      </c>
      <c r="S268" s="25">
        <f t="shared" si="31"/>
        <v>83117560.469999984</v>
      </c>
      <c r="T268" s="5"/>
      <c r="U268" s="6"/>
      <c r="V268" s="6"/>
      <c r="W268" s="6"/>
      <c r="X268" s="26"/>
    </row>
    <row r="269" spans="1:24">
      <c r="A269" s="2">
        <f t="shared" si="32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25">
        <f t="shared" si="31"/>
        <v>0</v>
      </c>
      <c r="T269" s="5"/>
      <c r="U269" s="6"/>
      <c r="V269" s="6"/>
      <c r="W269" s="6"/>
      <c r="X269" s="26"/>
    </row>
    <row r="270" spans="1:24">
      <c r="A270" s="2">
        <f t="shared" si="32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 t="shared" si="31"/>
        <v>42147124.039999999</v>
      </c>
      <c r="T270" s="5"/>
      <c r="U270" s="6"/>
      <c r="V270" s="6"/>
      <c r="W270" s="6">
        <f>+S270</f>
        <v>42147124.039999999</v>
      </c>
      <c r="X270" s="26"/>
    </row>
    <row r="271" spans="1:24">
      <c r="A271" s="2">
        <f t="shared" si="32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 t="shared" si="31"/>
        <v>9620960.8900000006</v>
      </c>
      <c r="T271" s="5"/>
      <c r="U271" s="6"/>
      <c r="V271" s="6"/>
      <c r="W271" s="6">
        <f>+S271</f>
        <v>9620960.8900000006</v>
      </c>
      <c r="X271" s="26"/>
    </row>
    <row r="272" spans="1:24">
      <c r="A272" s="2">
        <f t="shared" si="32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 t="shared" ref="S272:S335" si="37">+H272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38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 t="shared" si="37"/>
        <v>1253795.29</v>
      </c>
      <c r="T273" s="5"/>
      <c r="U273" s="6"/>
      <c r="V273" s="6"/>
      <c r="W273" s="6">
        <f>+S273</f>
        <v>1253795.29</v>
      </c>
      <c r="X273" s="26"/>
    </row>
    <row r="274" spans="1:24">
      <c r="A274" s="2">
        <f t="shared" si="38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R274" si="39">SUM(G270:G273)</f>
        <v>27696643.009999998</v>
      </c>
      <c r="H274" s="28">
        <f t="shared" si="39"/>
        <v>53021880.219999999</v>
      </c>
      <c r="I274" s="28">
        <f t="shared" si="39"/>
        <v>75414859.480000004</v>
      </c>
      <c r="J274" s="28">
        <f t="shared" si="39"/>
        <v>91864285.179999992</v>
      </c>
      <c r="K274" s="28">
        <f t="shared" si="39"/>
        <v>101973923.8</v>
      </c>
      <c r="L274" s="28">
        <f t="shared" si="39"/>
        <v>111748016.5</v>
      </c>
      <c r="M274" s="28">
        <f t="shared" si="39"/>
        <v>120631585.06</v>
      </c>
      <c r="N274" s="28">
        <f t="shared" si="39"/>
        <v>128639398.23</v>
      </c>
      <c r="O274" s="28">
        <f t="shared" si="39"/>
        <v>139109278.55000001</v>
      </c>
      <c r="P274" s="28">
        <f t="shared" si="39"/>
        <v>154835968.17000002</v>
      </c>
      <c r="Q274" s="28">
        <f t="shared" si="39"/>
        <v>175673456.35000002</v>
      </c>
      <c r="R274" s="28">
        <f t="shared" si="39"/>
        <v>200944910.62</v>
      </c>
      <c r="S274" s="25">
        <f t="shared" si="37"/>
        <v>53021880.219999999</v>
      </c>
      <c r="T274" s="5"/>
      <c r="U274" s="6"/>
      <c r="V274" s="6"/>
      <c r="W274" s="6"/>
      <c r="X274" s="26"/>
    </row>
    <row r="275" spans="1:24">
      <c r="A275" s="2">
        <f t="shared" si="38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25">
        <f t="shared" si="37"/>
        <v>0</v>
      </c>
      <c r="T275" s="2"/>
      <c r="U275" s="4"/>
      <c r="V275" s="4"/>
      <c r="W275" s="4"/>
      <c r="X275" s="83"/>
    </row>
    <row r="276" spans="1:24">
      <c r="A276" s="2">
        <f t="shared" si="38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si="37"/>
        <v>0</v>
      </c>
      <c r="T276" s="2"/>
      <c r="U276" s="4"/>
      <c r="V276" s="4"/>
      <c r="W276" s="4">
        <f t="shared" ref="W276:W293" si="40">+S276</f>
        <v>0</v>
      </c>
      <c r="X276" s="83"/>
    </row>
    <row r="277" spans="1:24">
      <c r="A277" s="2">
        <f t="shared" si="38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37"/>
        <v>0</v>
      </c>
      <c r="T277" s="2"/>
      <c r="U277" s="4"/>
      <c r="V277" s="4"/>
      <c r="W277" s="4">
        <f t="shared" si="40"/>
        <v>0</v>
      </c>
      <c r="X277" s="83"/>
    </row>
    <row r="278" spans="1:24">
      <c r="A278" s="2">
        <f t="shared" si="38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37"/>
        <v>0</v>
      </c>
      <c r="T278" s="2"/>
      <c r="U278" s="4"/>
      <c r="V278" s="4"/>
      <c r="W278" s="4">
        <f t="shared" si="40"/>
        <v>0</v>
      </c>
      <c r="X278" s="83"/>
    </row>
    <row r="279" spans="1:24">
      <c r="A279" s="2">
        <f t="shared" si="38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37"/>
        <v>32069.119999999999</v>
      </c>
      <c r="T279" s="2"/>
      <c r="U279" s="4"/>
      <c r="V279" s="4"/>
      <c r="W279" s="4">
        <f t="shared" si="40"/>
        <v>32069.119999999999</v>
      </c>
      <c r="X279" s="83"/>
    </row>
    <row r="280" spans="1:24">
      <c r="A280" s="2">
        <f t="shared" si="38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37"/>
        <v>133051.59</v>
      </c>
      <c r="T280" s="2"/>
      <c r="U280" s="4"/>
      <c r="V280" s="4"/>
      <c r="W280" s="4">
        <f t="shared" si="40"/>
        <v>133051.59</v>
      </c>
      <c r="X280" s="83"/>
    </row>
    <row r="281" spans="1:24">
      <c r="A281" s="2">
        <f t="shared" si="38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37"/>
        <v>2961931.99</v>
      </c>
      <c r="T281" s="2"/>
      <c r="U281" s="4"/>
      <c r="V281" s="4"/>
      <c r="W281" s="4">
        <f t="shared" si="40"/>
        <v>2961931.99</v>
      </c>
      <c r="X281" s="83"/>
    </row>
    <row r="282" spans="1:24">
      <c r="A282" s="2">
        <f t="shared" si="38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37"/>
        <v>2451600.96</v>
      </c>
      <c r="T282" s="2"/>
      <c r="U282" s="4"/>
      <c r="V282" s="4"/>
      <c r="W282" s="4">
        <f t="shared" si="40"/>
        <v>2451600.96</v>
      </c>
      <c r="X282" s="83"/>
    </row>
    <row r="283" spans="1:24">
      <c r="A283" s="2">
        <f t="shared" si="38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37"/>
        <v>14687.28</v>
      </c>
      <c r="T283" s="2"/>
      <c r="U283" s="4"/>
      <c r="V283" s="4"/>
      <c r="W283" s="4">
        <f t="shared" si="40"/>
        <v>14687.28</v>
      </c>
      <c r="X283" s="83"/>
    </row>
    <row r="284" spans="1:24">
      <c r="A284" s="2">
        <f t="shared" si="38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37"/>
        <v>394848.75</v>
      </c>
      <c r="T284" s="2"/>
      <c r="U284" s="4"/>
      <c r="V284" s="4"/>
      <c r="W284" s="4">
        <f t="shared" si="40"/>
        <v>394848.75</v>
      </c>
      <c r="X284" s="83"/>
    </row>
    <row r="285" spans="1:24">
      <c r="A285" s="2">
        <f t="shared" si="38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37"/>
        <v>58924.93</v>
      </c>
      <c r="T285" s="2"/>
      <c r="U285" s="4"/>
      <c r="V285" s="4"/>
      <c r="W285" s="4">
        <f t="shared" si="40"/>
        <v>58924.93</v>
      </c>
      <c r="X285" s="83"/>
    </row>
    <row r="286" spans="1:24">
      <c r="A286" s="2">
        <f t="shared" si="38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37"/>
        <v>328402.13</v>
      </c>
      <c r="T286" s="2"/>
      <c r="U286" s="4"/>
      <c r="V286" s="4"/>
      <c r="W286" s="4">
        <f t="shared" si="40"/>
        <v>328402.13</v>
      </c>
      <c r="X286" s="83"/>
    </row>
    <row r="287" spans="1:24">
      <c r="A287" s="2">
        <f t="shared" si="38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37"/>
        <v>45978</v>
      </c>
      <c r="T287" s="2"/>
      <c r="U287" s="4"/>
      <c r="V287" s="4"/>
      <c r="W287" s="4">
        <f t="shared" si="40"/>
        <v>45978</v>
      </c>
      <c r="X287" s="83"/>
    </row>
    <row r="288" spans="1:24">
      <c r="A288" s="2">
        <f t="shared" si="38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37"/>
        <v>258114</v>
      </c>
      <c r="T288" s="2"/>
      <c r="U288" s="4"/>
      <c r="V288" s="4"/>
      <c r="W288" s="4">
        <f t="shared" si="40"/>
        <v>258114</v>
      </c>
      <c r="X288" s="83"/>
    </row>
    <row r="289" spans="1:24">
      <c r="A289" s="2">
        <f t="shared" si="38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37"/>
        <v>429648</v>
      </c>
      <c r="T289" s="2"/>
      <c r="U289" s="4"/>
      <c r="V289" s="4"/>
      <c r="W289" s="4">
        <f t="shared" si="40"/>
        <v>429648</v>
      </c>
      <c r="X289" s="83"/>
    </row>
    <row r="290" spans="1:24">
      <c r="A290" s="2">
        <f t="shared" si="38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37"/>
        <v>321.83</v>
      </c>
      <c r="T290" s="2"/>
      <c r="U290" s="4"/>
      <c r="V290" s="4"/>
      <c r="W290" s="4">
        <f t="shared" si="40"/>
        <v>321.83</v>
      </c>
      <c r="X290" s="83"/>
    </row>
    <row r="291" spans="1:24">
      <c r="A291" s="2">
        <f t="shared" si="38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37"/>
        <v>751.59</v>
      </c>
      <c r="T291" s="2"/>
      <c r="U291" s="4"/>
      <c r="V291" s="4"/>
      <c r="W291" s="4">
        <f t="shared" si="40"/>
        <v>751.59</v>
      </c>
      <c r="X291" s="83"/>
    </row>
    <row r="292" spans="1:24">
      <c r="A292" s="2">
        <f t="shared" si="38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37"/>
        <v>-673.76</v>
      </c>
      <c r="T292" s="2"/>
      <c r="U292" s="4"/>
      <c r="V292" s="4"/>
      <c r="W292" s="4">
        <f t="shared" si="40"/>
        <v>-673.76</v>
      </c>
      <c r="X292" s="83"/>
    </row>
    <row r="293" spans="1:24">
      <c r="A293" s="2">
        <f t="shared" si="38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37"/>
        <v>458372.11</v>
      </c>
      <c r="T293" s="2"/>
      <c r="U293" s="4"/>
      <c r="V293" s="4"/>
      <c r="W293" s="4">
        <f t="shared" si="40"/>
        <v>458372.11</v>
      </c>
      <c r="X293" s="83"/>
    </row>
    <row r="294" spans="1:24">
      <c r="A294" s="2">
        <f t="shared" si="38"/>
        <v>280</v>
      </c>
      <c r="B294" s="2"/>
      <c r="C294" s="2"/>
      <c r="D294" s="2"/>
      <c r="E294" s="50" t="s">
        <v>484</v>
      </c>
      <c r="F294" s="28">
        <f t="shared" ref="F294:R294" si="41">SUM(F279:F293)</f>
        <v>29055993.149999999</v>
      </c>
      <c r="G294" s="28">
        <f t="shared" si="41"/>
        <v>4110746.9500000007</v>
      </c>
      <c r="H294" s="28">
        <f t="shared" si="41"/>
        <v>7568028.5200000005</v>
      </c>
      <c r="I294" s="28">
        <f t="shared" si="41"/>
        <v>11015883.790000001</v>
      </c>
      <c r="J294" s="28">
        <f t="shared" si="41"/>
        <v>13592270.760000002</v>
      </c>
      <c r="K294" s="28">
        <f t="shared" si="41"/>
        <v>15418443.92</v>
      </c>
      <c r="L294" s="28">
        <f t="shared" si="41"/>
        <v>16918084.170000002</v>
      </c>
      <c r="M294" s="28">
        <f t="shared" si="41"/>
        <v>18289571.93</v>
      </c>
      <c r="N294" s="28">
        <f t="shared" si="41"/>
        <v>19409871.52</v>
      </c>
      <c r="O294" s="28">
        <f t="shared" si="41"/>
        <v>20812513.030000001</v>
      </c>
      <c r="P294" s="28">
        <f t="shared" si="41"/>
        <v>22691143.969999999</v>
      </c>
      <c r="Q294" s="28">
        <f t="shared" si="41"/>
        <v>25125535.849999998</v>
      </c>
      <c r="R294" s="28">
        <f t="shared" si="41"/>
        <v>28430305.460000001</v>
      </c>
      <c r="S294" s="25">
        <f t="shared" si="37"/>
        <v>7568028.5200000005</v>
      </c>
      <c r="T294" s="2"/>
      <c r="U294" s="4"/>
      <c r="V294" s="4"/>
      <c r="W294" s="4"/>
      <c r="X294" s="83"/>
    </row>
    <row r="295" spans="1:24">
      <c r="A295" s="2">
        <f t="shared" si="38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25">
        <f t="shared" si="37"/>
        <v>0</v>
      </c>
      <c r="T295" s="5"/>
      <c r="U295" s="6"/>
      <c r="V295" s="6"/>
      <c r="W295" s="6"/>
      <c r="X295" s="26"/>
    </row>
    <row r="296" spans="1:24">
      <c r="A296" s="2">
        <f t="shared" si="38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 t="shared" si="37"/>
        <v>4229201.8499999996</v>
      </c>
      <c r="T296" s="5"/>
      <c r="U296" s="6"/>
      <c r="V296" s="6"/>
      <c r="W296" s="6">
        <f>+S296</f>
        <v>4229201.8499999996</v>
      </c>
      <c r="X296" s="26"/>
    </row>
    <row r="297" spans="1:24">
      <c r="A297" s="2">
        <f t="shared" si="38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 t="shared" si="37"/>
        <v>569721.69999999995</v>
      </c>
      <c r="T297" s="5"/>
      <c r="U297" s="6"/>
      <c r="V297" s="6"/>
      <c r="W297" s="6">
        <f>+S297</f>
        <v>569721.69999999995</v>
      </c>
      <c r="X297" s="26"/>
    </row>
    <row r="298" spans="1:24">
      <c r="A298" s="2">
        <f t="shared" si="38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 t="shared" si="37"/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38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R299" si="42">SUM(G296:G298)</f>
        <v>2394888.83</v>
      </c>
      <c r="H299" s="28">
        <f t="shared" si="42"/>
        <v>4798923.55</v>
      </c>
      <c r="I299" s="28">
        <f t="shared" si="42"/>
        <v>7210168.9900000002</v>
      </c>
      <c r="J299" s="28">
        <f t="shared" si="42"/>
        <v>9629797.2799999993</v>
      </c>
      <c r="K299" s="28">
        <f t="shared" si="42"/>
        <v>12062190.43</v>
      </c>
      <c r="L299" s="28">
        <f t="shared" si="42"/>
        <v>14509338.830000002</v>
      </c>
      <c r="M299" s="28">
        <f t="shared" si="42"/>
        <v>16982990.59</v>
      </c>
      <c r="N299" s="28">
        <f t="shared" si="42"/>
        <v>19472445.800000001</v>
      </c>
      <c r="O299" s="28">
        <f t="shared" si="42"/>
        <v>21990386.379999999</v>
      </c>
      <c r="P299" s="28">
        <f t="shared" si="42"/>
        <v>24538386.02</v>
      </c>
      <c r="Q299" s="28">
        <f t="shared" si="42"/>
        <v>27119736.559999999</v>
      </c>
      <c r="R299" s="28">
        <f t="shared" si="42"/>
        <v>29789773.009999998</v>
      </c>
      <c r="S299" s="25">
        <f t="shared" si="37"/>
        <v>4798923.55</v>
      </c>
      <c r="T299" s="5"/>
      <c r="U299" s="6"/>
      <c r="V299" s="6"/>
      <c r="W299" s="6"/>
      <c r="X299" s="26"/>
    </row>
    <row r="300" spans="1:24">
      <c r="A300" s="2">
        <f t="shared" si="38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25">
        <f t="shared" si="37"/>
        <v>0</v>
      </c>
      <c r="T300" s="5"/>
      <c r="U300" s="6"/>
      <c r="V300" s="6"/>
      <c r="W300" s="6"/>
      <c r="X300" s="26"/>
    </row>
    <row r="301" spans="1:24">
      <c r="A301" s="2">
        <f t="shared" si="38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si="37"/>
        <v>0</v>
      </c>
      <c r="T301" s="5"/>
      <c r="U301" s="6"/>
      <c r="V301" s="6"/>
      <c r="W301" s="6"/>
      <c r="X301" s="26"/>
    </row>
    <row r="302" spans="1:24">
      <c r="A302" s="2">
        <f t="shared" si="38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37"/>
        <v>1856695.2</v>
      </c>
      <c r="T302" s="5"/>
      <c r="U302" s="6"/>
      <c r="V302" s="6"/>
      <c r="W302" s="6">
        <f t="shared" ref="W302:W312" si="43">+S302</f>
        <v>1856695.2</v>
      </c>
      <c r="X302" s="26"/>
    </row>
    <row r="303" spans="1:24">
      <c r="A303" s="2">
        <f t="shared" si="38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37"/>
        <v>61985.96</v>
      </c>
      <c r="T303" s="5"/>
      <c r="U303" s="6"/>
      <c r="V303" s="6"/>
      <c r="W303" s="6">
        <f t="shared" si="43"/>
        <v>61985.96</v>
      </c>
      <c r="X303" s="26"/>
    </row>
    <row r="304" spans="1:24">
      <c r="A304" s="2">
        <f t="shared" si="38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37"/>
        <v>15364.59</v>
      </c>
      <c r="T304" s="5"/>
      <c r="U304" s="6"/>
      <c r="V304" s="6"/>
      <c r="W304" s="6">
        <f t="shared" si="43"/>
        <v>15364.59</v>
      </c>
      <c r="X304" s="26"/>
    </row>
    <row r="305" spans="1:24">
      <c r="A305" s="2">
        <f t="shared" si="38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37"/>
        <v>76.52</v>
      </c>
      <c r="T305" s="5"/>
      <c r="U305" s="6"/>
      <c r="V305" s="6"/>
      <c r="W305" s="6">
        <f t="shared" si="43"/>
        <v>76.52</v>
      </c>
      <c r="X305" s="26"/>
    </row>
    <row r="306" spans="1:24">
      <c r="A306" s="2">
        <f t="shared" si="38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37"/>
        <v>17240.2</v>
      </c>
      <c r="T306" s="5"/>
      <c r="U306" s="6"/>
      <c r="V306" s="6"/>
      <c r="W306" s="6">
        <f t="shared" si="43"/>
        <v>17240.2</v>
      </c>
      <c r="X306" s="26"/>
    </row>
    <row r="307" spans="1:24">
      <c r="A307" s="2">
        <f t="shared" si="38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37"/>
        <v>7291.76</v>
      </c>
      <c r="T307" s="5"/>
      <c r="U307" s="6"/>
      <c r="V307" s="6"/>
      <c r="W307" s="6">
        <f t="shared" si="43"/>
        <v>7291.76</v>
      </c>
      <c r="X307" s="26"/>
    </row>
    <row r="308" spans="1:24">
      <c r="A308" s="2">
        <f t="shared" si="38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37"/>
        <v>254.3</v>
      </c>
      <c r="T308" s="5"/>
      <c r="U308" s="6"/>
      <c r="V308" s="6"/>
      <c r="W308" s="6">
        <f t="shared" si="43"/>
        <v>254.3</v>
      </c>
      <c r="X308" s="26"/>
    </row>
    <row r="309" spans="1:24">
      <c r="A309" s="2">
        <f t="shared" si="38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37"/>
        <v>0</v>
      </c>
      <c r="T309" s="5"/>
      <c r="U309" s="6"/>
      <c r="V309" s="6"/>
      <c r="W309" s="6">
        <f t="shared" si="43"/>
        <v>0</v>
      </c>
      <c r="X309" s="26"/>
    </row>
    <row r="310" spans="1:24">
      <c r="A310" s="2">
        <f t="shared" si="38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37"/>
        <v>10373.77</v>
      </c>
      <c r="T310" s="5"/>
      <c r="U310" s="6"/>
      <c r="V310" s="6"/>
      <c r="W310" s="6">
        <f t="shared" si="43"/>
        <v>10373.77</v>
      </c>
      <c r="X310" s="26"/>
    </row>
    <row r="311" spans="1:24">
      <c r="A311" s="2">
        <f t="shared" si="38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37"/>
        <v>33874.15</v>
      </c>
      <c r="T311" s="5"/>
      <c r="U311" s="6"/>
      <c r="V311" s="6"/>
      <c r="W311" s="6">
        <f t="shared" si="43"/>
        <v>33874.15</v>
      </c>
      <c r="X311" s="26"/>
    </row>
    <row r="312" spans="1:24">
      <c r="A312" s="2">
        <f t="shared" si="38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37"/>
        <v>6828.44</v>
      </c>
      <c r="T312" s="5"/>
      <c r="U312" s="6"/>
      <c r="V312" s="6"/>
      <c r="W312" s="6">
        <f t="shared" si="43"/>
        <v>6828.44</v>
      </c>
      <c r="X312" s="26"/>
    </row>
    <row r="313" spans="1:24">
      <c r="A313" s="2">
        <f t="shared" si="38"/>
        <v>299</v>
      </c>
      <c r="B313" s="2"/>
      <c r="C313" s="2"/>
      <c r="D313" s="2"/>
      <c r="E313" s="23" t="s">
        <v>509</v>
      </c>
      <c r="F313" s="28">
        <f t="shared" ref="F313:R313" si="44">SUM(F301:F312)</f>
        <v>12404036.090000002</v>
      </c>
      <c r="G313" s="28">
        <f t="shared" si="44"/>
        <v>1017346.6499999999</v>
      </c>
      <c r="H313" s="28">
        <f t="shared" si="44"/>
        <v>2009984.89</v>
      </c>
      <c r="I313" s="28">
        <f t="shared" si="44"/>
        <v>3009291.6700000004</v>
      </c>
      <c r="J313" s="28">
        <f t="shared" si="44"/>
        <v>4001668.7199999997</v>
      </c>
      <c r="K313" s="28">
        <f t="shared" si="44"/>
        <v>4998259.129999999</v>
      </c>
      <c r="L313" s="28">
        <f t="shared" si="44"/>
        <v>5989631.7300000004</v>
      </c>
      <c r="M313" s="28">
        <f t="shared" si="44"/>
        <v>6997855.7299999995</v>
      </c>
      <c r="N313" s="28">
        <f t="shared" si="44"/>
        <v>8040735.2799999993</v>
      </c>
      <c r="O313" s="28">
        <f t="shared" si="44"/>
        <v>9092823.1299999971</v>
      </c>
      <c r="P313" s="28">
        <f t="shared" si="44"/>
        <v>10107771.119999999</v>
      </c>
      <c r="Q313" s="28">
        <f t="shared" si="44"/>
        <v>11168005.91</v>
      </c>
      <c r="R313" s="28">
        <f t="shared" si="44"/>
        <v>12288416.85</v>
      </c>
      <c r="S313" s="25">
        <f t="shared" si="37"/>
        <v>2009984.89</v>
      </c>
      <c r="T313" s="5"/>
      <c r="U313" s="6"/>
      <c r="V313" s="6"/>
      <c r="W313" s="6"/>
      <c r="X313" s="26"/>
    </row>
    <row r="314" spans="1:24">
      <c r="A314" s="2">
        <f t="shared" si="38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25">
        <f t="shared" si="37"/>
        <v>0</v>
      </c>
      <c r="T314" s="5"/>
      <c r="U314" s="6"/>
      <c r="V314" s="6"/>
      <c r="W314" s="6"/>
      <c r="X314" s="26"/>
    </row>
    <row r="315" spans="1:24">
      <c r="A315" s="2">
        <f t="shared" si="38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si="37"/>
        <v>973982.66</v>
      </c>
      <c r="T315" s="5"/>
      <c r="U315" s="6"/>
      <c r="V315" s="6"/>
      <c r="W315" s="6">
        <f t="shared" ref="W315:W335" si="45">+S315</f>
        <v>973982.66</v>
      </c>
      <c r="X315" s="26"/>
    </row>
    <row r="316" spans="1:24">
      <c r="A316" s="2">
        <f t="shared" si="38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37"/>
        <v>379205.11</v>
      </c>
      <c r="T316" s="5"/>
      <c r="U316" s="6"/>
      <c r="V316" s="6"/>
      <c r="W316" s="6">
        <f t="shared" si="45"/>
        <v>379205.11</v>
      </c>
      <c r="X316" s="26"/>
    </row>
    <row r="317" spans="1:24">
      <c r="A317" s="2">
        <f t="shared" si="38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37"/>
        <v>3374154.2</v>
      </c>
      <c r="T317" s="5"/>
      <c r="U317" s="6"/>
      <c r="V317" s="6"/>
      <c r="W317" s="6">
        <f t="shared" si="45"/>
        <v>3374154.2</v>
      </c>
      <c r="X317" s="26"/>
    </row>
    <row r="318" spans="1:24">
      <c r="A318" s="2">
        <f t="shared" si="38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37"/>
        <v>-65523.98</v>
      </c>
      <c r="T318" s="5"/>
      <c r="U318" s="6"/>
      <c r="V318" s="6"/>
      <c r="W318" s="6">
        <f t="shared" si="45"/>
        <v>-65523.98</v>
      </c>
      <c r="X318" s="26"/>
    </row>
    <row r="319" spans="1:24">
      <c r="A319" s="2">
        <f t="shared" si="38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37"/>
        <v>0</v>
      </c>
      <c r="T319" s="5"/>
      <c r="U319" s="6"/>
      <c r="V319" s="6"/>
      <c r="W319" s="6">
        <f t="shared" si="45"/>
        <v>0</v>
      </c>
      <c r="X319" s="26"/>
    </row>
    <row r="320" spans="1:24">
      <c r="A320" s="2">
        <f t="shared" si="38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37"/>
        <v>0</v>
      </c>
      <c r="T320" s="5"/>
      <c r="U320" s="6"/>
      <c r="V320" s="6"/>
      <c r="W320" s="6">
        <f t="shared" si="45"/>
        <v>0</v>
      </c>
      <c r="X320" s="26"/>
    </row>
    <row r="321" spans="1:24">
      <c r="A321" s="2">
        <f t="shared" si="38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37"/>
        <v>-5714.41</v>
      </c>
      <c r="T321" s="5"/>
      <c r="U321" s="6"/>
      <c r="V321" s="6"/>
      <c r="W321" s="6">
        <f t="shared" si="45"/>
        <v>-5714.41</v>
      </c>
      <c r="X321" s="26"/>
    </row>
    <row r="322" spans="1:24">
      <c r="A322" s="2">
        <f t="shared" si="38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37"/>
        <v>-461410.93</v>
      </c>
      <c r="T322" s="5"/>
      <c r="U322" s="6"/>
      <c r="V322" s="6"/>
      <c r="W322" s="6">
        <f t="shared" si="45"/>
        <v>-461410.93</v>
      </c>
      <c r="X322" s="26"/>
    </row>
    <row r="323" spans="1:24">
      <c r="A323" s="2">
        <f t="shared" si="38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37"/>
        <v>-133176.59</v>
      </c>
      <c r="T323" s="5"/>
      <c r="U323" s="6"/>
      <c r="V323" s="6"/>
      <c r="W323" s="6">
        <f t="shared" si="45"/>
        <v>-133176.59</v>
      </c>
      <c r="X323" s="26"/>
    </row>
    <row r="324" spans="1:24">
      <c r="A324" s="2">
        <f t="shared" si="38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37"/>
        <v>-1598459.31</v>
      </c>
      <c r="T324" s="5"/>
      <c r="U324" s="6"/>
      <c r="V324" s="6"/>
      <c r="W324" s="6">
        <f t="shared" si="45"/>
        <v>-1598459.31</v>
      </c>
      <c r="X324" s="26"/>
    </row>
    <row r="325" spans="1:24">
      <c r="A325" s="2">
        <f t="shared" si="38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37"/>
        <v>0</v>
      </c>
      <c r="T325" s="5"/>
      <c r="U325" s="6"/>
      <c r="V325" s="6"/>
      <c r="W325" s="6">
        <f t="shared" si="45"/>
        <v>0</v>
      </c>
      <c r="X325" s="26"/>
    </row>
    <row r="326" spans="1:24">
      <c r="A326" s="2">
        <f t="shared" si="38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37"/>
        <v>0</v>
      </c>
      <c r="T326" s="5"/>
      <c r="U326" s="6"/>
      <c r="V326" s="6"/>
      <c r="W326" s="6">
        <f t="shared" si="45"/>
        <v>0</v>
      </c>
      <c r="X326" s="26"/>
    </row>
    <row r="327" spans="1:24">
      <c r="A327" s="2">
        <f t="shared" si="38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37"/>
        <v>0</v>
      </c>
      <c r="T327" s="5"/>
      <c r="U327" s="6"/>
      <c r="V327" s="6"/>
      <c r="W327" s="6">
        <f t="shared" si="45"/>
        <v>0</v>
      </c>
      <c r="X327" s="26"/>
    </row>
    <row r="328" spans="1:24">
      <c r="A328" s="2">
        <f t="shared" si="38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37"/>
        <v>0</v>
      </c>
      <c r="T328" s="5"/>
      <c r="U328" s="6"/>
      <c r="V328" s="6"/>
      <c r="W328" s="6">
        <f t="shared" si="45"/>
        <v>0</v>
      </c>
      <c r="X328" s="26"/>
    </row>
    <row r="329" spans="1:24">
      <c r="A329" s="2">
        <f t="shared" si="38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37"/>
        <v>0</v>
      </c>
      <c r="T329" s="5"/>
      <c r="U329" s="6"/>
      <c r="V329" s="6"/>
      <c r="W329" s="6">
        <f t="shared" si="45"/>
        <v>0</v>
      </c>
      <c r="X329" s="26"/>
    </row>
    <row r="330" spans="1:24">
      <c r="A330" s="2">
        <f t="shared" si="38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37"/>
        <v>0</v>
      </c>
      <c r="T330" s="5"/>
      <c r="U330" s="6"/>
      <c r="V330" s="6"/>
      <c r="W330" s="6">
        <f t="shared" si="45"/>
        <v>0</v>
      </c>
      <c r="X330" s="26"/>
    </row>
    <row r="331" spans="1:24">
      <c r="A331" s="2">
        <f t="shared" si="38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37"/>
        <v>0</v>
      </c>
      <c r="T331" s="5"/>
      <c r="U331" s="6"/>
      <c r="V331" s="6"/>
      <c r="W331" s="6">
        <f t="shared" si="45"/>
        <v>0</v>
      </c>
      <c r="X331" s="26"/>
    </row>
    <row r="332" spans="1:24">
      <c r="A332" s="2">
        <f t="shared" si="38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37"/>
        <v>0</v>
      </c>
      <c r="T332" s="5"/>
      <c r="U332" s="6"/>
      <c r="V332" s="6"/>
      <c r="W332" s="6">
        <f t="shared" si="45"/>
        <v>0</v>
      </c>
      <c r="X332" s="26"/>
    </row>
    <row r="333" spans="1:24">
      <c r="A333" s="2">
        <f t="shared" si="38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37"/>
        <v>0</v>
      </c>
      <c r="T333" s="5"/>
      <c r="U333" s="6"/>
      <c r="V333" s="6"/>
      <c r="W333" s="6">
        <f t="shared" si="45"/>
        <v>0</v>
      </c>
      <c r="X333" s="26"/>
    </row>
    <row r="334" spans="1:24">
      <c r="A334" s="2">
        <f t="shared" si="38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37"/>
        <v>0</v>
      </c>
      <c r="T334" s="5"/>
      <c r="U334" s="6"/>
      <c r="V334" s="6"/>
      <c r="W334" s="6">
        <f t="shared" si="45"/>
        <v>0</v>
      </c>
      <c r="X334" s="26"/>
    </row>
    <row r="335" spans="1:24">
      <c r="A335" s="2">
        <f t="shared" si="38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37"/>
        <v>-7133.67</v>
      </c>
      <c r="T335" s="5"/>
      <c r="U335" s="6"/>
      <c r="V335" s="6"/>
      <c r="W335" s="6">
        <f t="shared" si="45"/>
        <v>-7133.67</v>
      </c>
      <c r="X335" s="26"/>
    </row>
    <row r="336" spans="1:24">
      <c r="A336" s="2">
        <f t="shared" si="38"/>
        <v>322</v>
      </c>
      <c r="B336" s="2"/>
      <c r="C336" s="2"/>
      <c r="D336" s="2"/>
      <c r="E336" s="23" t="s">
        <v>532</v>
      </c>
      <c r="F336" s="28">
        <f t="shared" ref="F336:R336" si="46">SUM(F315:F335)</f>
        <v>8732811.5300000012</v>
      </c>
      <c r="G336" s="28">
        <f t="shared" si="46"/>
        <v>1357344.91</v>
      </c>
      <c r="H336" s="28">
        <f t="shared" si="46"/>
        <v>2455923.0800000005</v>
      </c>
      <c r="I336" s="28">
        <f t="shared" si="46"/>
        <v>2920498.4399999995</v>
      </c>
      <c r="J336" s="28">
        <f t="shared" si="46"/>
        <v>2745431.5599999996</v>
      </c>
      <c r="K336" s="28">
        <f t="shared" si="46"/>
        <v>1875291.6999999997</v>
      </c>
      <c r="L336" s="28">
        <f t="shared" si="46"/>
        <v>825967.32000000018</v>
      </c>
      <c r="M336" s="28">
        <f t="shared" si="46"/>
        <v>-203434.80999999901</v>
      </c>
      <c r="N336" s="28">
        <f t="shared" si="46"/>
        <v>-1179674.96</v>
      </c>
      <c r="O336" s="28">
        <f t="shared" si="46"/>
        <v>-2147272.77</v>
      </c>
      <c r="P336" s="28">
        <f t="shared" si="46"/>
        <v>-2302304.4000000004</v>
      </c>
      <c r="Q336" s="28">
        <f t="shared" si="46"/>
        <v>-1308131.1799999985</v>
      </c>
      <c r="R336" s="28">
        <f t="shared" si="46"/>
        <v>221750.09999999934</v>
      </c>
      <c r="S336" s="25">
        <f t="shared" ref="S336:S399" si="47">+H336</f>
        <v>2455923.0800000005</v>
      </c>
      <c r="T336" s="2"/>
      <c r="U336" s="4"/>
      <c r="V336" s="4"/>
      <c r="W336" s="4"/>
      <c r="X336" s="83"/>
    </row>
    <row r="337" spans="1:24">
      <c r="A337" s="2">
        <f t="shared" ref="A337:A400" si="48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25">
        <f t="shared" si="47"/>
        <v>0</v>
      </c>
      <c r="T337" s="2"/>
      <c r="U337" s="4"/>
      <c r="V337" s="4"/>
      <c r="W337" s="4"/>
      <c r="X337" s="83"/>
    </row>
    <row r="338" spans="1:24">
      <c r="A338" s="2">
        <f t="shared" si="48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25">
        <f t="shared" si="47"/>
        <v>0</v>
      </c>
      <c r="T338" s="2"/>
      <c r="U338" s="4"/>
      <c r="V338" s="4"/>
      <c r="W338" s="4"/>
      <c r="X338" s="83"/>
    </row>
    <row r="339" spans="1:24">
      <c r="A339" s="2">
        <f t="shared" si="48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si="47"/>
        <v>0</v>
      </c>
      <c r="T339" s="2"/>
      <c r="U339" s="4"/>
      <c r="V339" s="4"/>
      <c r="W339" s="4">
        <f t="shared" ref="W339:W347" si="49">+S339</f>
        <v>0</v>
      </c>
      <c r="X339" s="83"/>
    </row>
    <row r="340" spans="1:24">
      <c r="A340" s="2">
        <f t="shared" si="48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47"/>
        <v>0</v>
      </c>
      <c r="T340" s="2"/>
      <c r="U340" s="4"/>
      <c r="V340" s="4"/>
      <c r="W340" s="4">
        <f t="shared" si="49"/>
        <v>0</v>
      </c>
      <c r="X340" s="83"/>
    </row>
    <row r="341" spans="1:24">
      <c r="A341" s="2">
        <f t="shared" si="48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47"/>
        <v>79330</v>
      </c>
      <c r="T341" s="2"/>
      <c r="U341" s="4"/>
      <c r="V341" s="4"/>
      <c r="W341" s="4">
        <f t="shared" si="49"/>
        <v>79330</v>
      </c>
      <c r="X341" s="83"/>
    </row>
    <row r="342" spans="1:24">
      <c r="A342" s="2">
        <f t="shared" si="48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47"/>
        <v>194720.11</v>
      </c>
      <c r="T342" s="2"/>
      <c r="U342" s="4"/>
      <c r="V342" s="4"/>
      <c r="W342" s="4">
        <f t="shared" si="49"/>
        <v>194720.11</v>
      </c>
      <c r="X342" s="83"/>
    </row>
    <row r="343" spans="1:24">
      <c r="A343" s="2">
        <f t="shared" si="48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47"/>
        <v>0</v>
      </c>
      <c r="T343" s="2"/>
      <c r="U343" s="4"/>
      <c r="V343" s="4"/>
      <c r="W343" s="4">
        <f t="shared" si="49"/>
        <v>0</v>
      </c>
      <c r="X343" s="83"/>
    </row>
    <row r="344" spans="1:24">
      <c r="A344" s="2">
        <f t="shared" si="48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47"/>
        <v>21997.83</v>
      </c>
      <c r="T344" s="2"/>
      <c r="U344" s="4"/>
      <c r="V344" s="4"/>
      <c r="W344" s="4">
        <f t="shared" si="49"/>
        <v>21997.83</v>
      </c>
      <c r="X344" s="83"/>
    </row>
    <row r="345" spans="1:24">
      <c r="A345" s="2">
        <f t="shared" si="48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47"/>
        <v>0</v>
      </c>
      <c r="T345" s="2"/>
      <c r="U345" s="4"/>
      <c r="V345" s="4"/>
      <c r="W345" s="4">
        <f t="shared" si="49"/>
        <v>0</v>
      </c>
      <c r="X345" s="83"/>
    </row>
    <row r="346" spans="1:24">
      <c r="A346" s="2">
        <f t="shared" si="48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47"/>
        <v>0</v>
      </c>
      <c r="T346" s="2"/>
      <c r="U346" s="4"/>
      <c r="V346" s="4"/>
      <c r="W346" s="4">
        <f t="shared" si="49"/>
        <v>0</v>
      </c>
      <c r="X346" s="83"/>
    </row>
    <row r="347" spans="1:24">
      <c r="A347" s="2">
        <f t="shared" si="48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47"/>
        <v>0</v>
      </c>
      <c r="T347" s="2"/>
      <c r="U347" s="4"/>
      <c r="V347" s="4"/>
      <c r="W347" s="4">
        <f t="shared" si="49"/>
        <v>0</v>
      </c>
      <c r="X347" s="83"/>
    </row>
    <row r="348" spans="1:24">
      <c r="A348" s="2">
        <f t="shared" si="48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47"/>
        <v>0</v>
      </c>
      <c r="T348" s="2"/>
      <c r="U348" s="4"/>
      <c r="V348" s="4"/>
      <c r="W348" s="4">
        <f>+S348</f>
        <v>0</v>
      </c>
      <c r="X348" s="83"/>
    </row>
    <row r="349" spans="1:24">
      <c r="A349" s="2">
        <f t="shared" si="48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R349" si="50">SUM(G339:G348)</f>
        <v>-43358.83</v>
      </c>
      <c r="H349" s="28">
        <f t="shared" si="50"/>
        <v>296047.94</v>
      </c>
      <c r="I349" s="28">
        <f t="shared" si="50"/>
        <v>-275821.55</v>
      </c>
      <c r="J349" s="28">
        <f t="shared" si="50"/>
        <v>-153889.18</v>
      </c>
      <c r="K349" s="28">
        <f t="shared" si="50"/>
        <v>780436.14</v>
      </c>
      <c r="L349" s="28">
        <f t="shared" si="50"/>
        <v>811712.05999999994</v>
      </c>
      <c r="M349" s="28">
        <f t="shared" si="50"/>
        <v>811949.08</v>
      </c>
      <c r="N349" s="28">
        <f t="shared" si="50"/>
        <v>747892.35000000009</v>
      </c>
      <c r="O349" s="28">
        <f t="shared" si="50"/>
        <v>406424.87000000005</v>
      </c>
      <c r="P349" s="28">
        <f t="shared" si="50"/>
        <v>1018160.4400000001</v>
      </c>
      <c r="Q349" s="28">
        <f t="shared" si="50"/>
        <v>1000493.1</v>
      </c>
      <c r="R349" s="28">
        <f t="shared" si="50"/>
        <v>1382743.1300000001</v>
      </c>
      <c r="S349" s="25">
        <f t="shared" si="47"/>
        <v>296047.94</v>
      </c>
      <c r="T349" s="2"/>
      <c r="U349" s="4"/>
      <c r="V349" s="4"/>
      <c r="W349" s="4"/>
      <c r="X349" s="83"/>
    </row>
    <row r="350" spans="1:24">
      <c r="A350" s="2">
        <f t="shared" si="48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25">
        <f t="shared" si="47"/>
        <v>0</v>
      </c>
      <c r="T350" s="2"/>
      <c r="U350" s="4"/>
      <c r="V350" s="4"/>
      <c r="W350" s="4"/>
      <c r="X350" s="83"/>
    </row>
    <row r="351" spans="1:24">
      <c r="A351" s="2">
        <f t="shared" si="48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 t="shared" si="47"/>
        <v>2550000</v>
      </c>
      <c r="T351" s="2"/>
      <c r="U351" s="4"/>
      <c r="V351" s="4"/>
      <c r="W351" s="4">
        <f>+S351</f>
        <v>2550000</v>
      </c>
      <c r="X351" s="83"/>
    </row>
    <row r="352" spans="1:24">
      <c r="A352" s="2">
        <f t="shared" si="48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R352" si="51">+G351</f>
        <v>0</v>
      </c>
      <c r="H352" s="28">
        <f t="shared" si="51"/>
        <v>2550000</v>
      </c>
      <c r="I352" s="28">
        <f t="shared" si="51"/>
        <v>2550000</v>
      </c>
      <c r="J352" s="28">
        <f t="shared" si="51"/>
        <v>2550000</v>
      </c>
      <c r="K352" s="28">
        <f t="shared" si="51"/>
        <v>5100000</v>
      </c>
      <c r="L352" s="28">
        <f t="shared" si="51"/>
        <v>5100000</v>
      </c>
      <c r="M352" s="28">
        <f t="shared" si="51"/>
        <v>5100000</v>
      </c>
      <c r="N352" s="28">
        <f t="shared" si="51"/>
        <v>7650000</v>
      </c>
      <c r="O352" s="28">
        <f t="shared" si="51"/>
        <v>7650000</v>
      </c>
      <c r="P352" s="28">
        <f t="shared" si="51"/>
        <v>7650000</v>
      </c>
      <c r="Q352" s="28">
        <f t="shared" si="51"/>
        <v>10610000</v>
      </c>
      <c r="R352" s="28">
        <f t="shared" si="51"/>
        <v>10610000</v>
      </c>
      <c r="S352" s="25">
        <f t="shared" si="47"/>
        <v>2550000</v>
      </c>
      <c r="T352" s="2"/>
      <c r="U352" s="4"/>
      <c r="V352" s="4"/>
      <c r="W352" s="4"/>
      <c r="X352" s="83"/>
    </row>
    <row r="353" spans="1:24">
      <c r="A353" s="2">
        <f t="shared" si="48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25">
        <f t="shared" si="47"/>
        <v>0</v>
      </c>
      <c r="T353" s="2"/>
      <c r="U353" s="4"/>
      <c r="V353" s="4"/>
      <c r="W353" s="4"/>
      <c r="X353" s="83"/>
    </row>
    <row r="354" spans="1:24" ht="15.75" thickBot="1">
      <c r="A354" s="2">
        <f t="shared" si="48"/>
        <v>340</v>
      </c>
      <c r="B354" s="104"/>
      <c r="C354" s="104"/>
      <c r="D354" s="104"/>
      <c r="E354" s="105" t="s">
        <v>557</v>
      </c>
      <c r="F354" s="106">
        <f t="shared" ref="F354:R354" si="52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52"/>
        <v>755596030.13999987</v>
      </c>
      <c r="H354" s="106">
        <f t="shared" si="52"/>
        <v>785949713.56999993</v>
      </c>
      <c r="I354" s="106">
        <f t="shared" si="52"/>
        <v>809849531.25999987</v>
      </c>
      <c r="J354" s="106">
        <f t="shared" si="52"/>
        <v>821119251.98000026</v>
      </c>
      <c r="K354" s="106">
        <f t="shared" si="52"/>
        <v>834114722.88999987</v>
      </c>
      <c r="L354" s="106">
        <f t="shared" si="52"/>
        <v>850558705.20000017</v>
      </c>
      <c r="M354" s="106">
        <f t="shared" si="52"/>
        <v>868721350.27999997</v>
      </c>
      <c r="N354" s="106">
        <f t="shared" si="52"/>
        <v>891100472.71000004</v>
      </c>
      <c r="O354" s="106">
        <f t="shared" si="52"/>
        <v>918592888.94000041</v>
      </c>
      <c r="P354" s="106">
        <f t="shared" si="52"/>
        <v>955424093.4599998</v>
      </c>
      <c r="Q354" s="106">
        <f t="shared" si="52"/>
        <v>1022043333.5399998</v>
      </c>
      <c r="R354" s="106">
        <f t="shared" si="52"/>
        <v>1117173255.4100006</v>
      </c>
      <c r="S354" s="25">
        <f t="shared" si="47"/>
        <v>785949713.56999993</v>
      </c>
      <c r="T354" s="104"/>
      <c r="U354" s="107"/>
      <c r="V354" s="107"/>
      <c r="W354" s="107"/>
      <c r="X354" s="108"/>
    </row>
    <row r="355" spans="1:24" ht="15.75" thickTop="1">
      <c r="A355" s="2">
        <f t="shared" si="48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25">
        <f t="shared" si="47"/>
        <v>0</v>
      </c>
      <c r="T355" s="2"/>
      <c r="U355" s="4"/>
      <c r="V355" s="4"/>
      <c r="W355" s="4"/>
      <c r="X355" s="83"/>
    </row>
    <row r="356" spans="1:24">
      <c r="A356" s="2">
        <f t="shared" si="48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25">
        <f t="shared" si="47"/>
        <v>0</v>
      </c>
      <c r="T356" s="5"/>
      <c r="U356" s="6"/>
      <c r="V356" s="6"/>
      <c r="W356" s="6"/>
      <c r="X356" s="26"/>
    </row>
    <row r="357" spans="1:24">
      <c r="A357" s="2">
        <f t="shared" si="48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si="47"/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48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47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48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47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48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47"/>
        <v>278526.51</v>
      </c>
      <c r="T360" s="5"/>
      <c r="U360" s="6"/>
      <c r="V360" s="6"/>
      <c r="W360" s="6">
        <f t="shared" ref="W360:W365" si="53">+S360</f>
        <v>278526.51</v>
      </c>
      <c r="X360" s="26"/>
    </row>
    <row r="361" spans="1:24">
      <c r="A361" s="2">
        <f t="shared" si="48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47"/>
        <v>0</v>
      </c>
      <c r="T361" s="5"/>
      <c r="U361" s="6"/>
      <c r="V361" s="6"/>
      <c r="W361" s="6">
        <f t="shared" si="53"/>
        <v>0</v>
      </c>
      <c r="X361" s="26"/>
    </row>
    <row r="362" spans="1:24">
      <c r="A362" s="2">
        <f t="shared" si="48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47"/>
        <v>-192117553.21000001</v>
      </c>
      <c r="T362" s="5"/>
      <c r="U362" s="6"/>
      <c r="V362" s="6"/>
      <c r="W362" s="6">
        <f t="shared" si="53"/>
        <v>-192117553.21000001</v>
      </c>
      <c r="X362" s="26"/>
    </row>
    <row r="363" spans="1:24">
      <c r="A363" s="2">
        <f t="shared" si="48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47"/>
        <v>0</v>
      </c>
      <c r="T363" s="5"/>
      <c r="U363" s="6"/>
      <c r="V363" s="6"/>
      <c r="W363" s="6">
        <f t="shared" si="53"/>
        <v>0</v>
      </c>
      <c r="X363" s="26"/>
    </row>
    <row r="364" spans="1:24">
      <c r="A364" s="2">
        <f t="shared" si="48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47"/>
        <v>-1810739.96</v>
      </c>
      <c r="T364" s="5"/>
      <c r="U364" s="6"/>
      <c r="V364" s="6"/>
      <c r="W364" s="6">
        <f t="shared" si="53"/>
        <v>-1810739.96</v>
      </c>
      <c r="X364" s="26"/>
    </row>
    <row r="365" spans="1:24">
      <c r="A365" s="2">
        <f t="shared" si="48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47"/>
        <v>266398.95</v>
      </c>
      <c r="T365" s="5"/>
      <c r="U365" s="6"/>
      <c r="V365" s="6"/>
      <c r="W365" s="6">
        <f t="shared" si="53"/>
        <v>266398.95</v>
      </c>
      <c r="X365" s="26"/>
    </row>
    <row r="366" spans="1:24">
      <c r="A366" s="2">
        <f t="shared" si="48"/>
        <v>352</v>
      </c>
      <c r="B366" s="2"/>
      <c r="C366" s="2"/>
      <c r="D366" s="2"/>
      <c r="E366" s="50" t="s">
        <v>575</v>
      </c>
      <c r="F366" s="28">
        <f t="shared" ref="F366:R366" si="54">SUM(F357:F365)</f>
        <v>-225638946.18000001</v>
      </c>
      <c r="G366" s="28">
        <f t="shared" si="54"/>
        <v>-224510927.53</v>
      </c>
      <c r="H366" s="28">
        <f t="shared" si="54"/>
        <v>-224073041.16000003</v>
      </c>
      <c r="I366" s="28">
        <f t="shared" si="54"/>
        <v>-224070618.16000003</v>
      </c>
      <c r="J366" s="28">
        <f t="shared" si="54"/>
        <v>-224068195.16000003</v>
      </c>
      <c r="K366" s="28">
        <f t="shared" si="54"/>
        <v>-224065772.16000003</v>
      </c>
      <c r="L366" s="28">
        <f t="shared" si="54"/>
        <v>-224063349.16000003</v>
      </c>
      <c r="M366" s="28">
        <f t="shared" si="54"/>
        <v>-224060926.16000003</v>
      </c>
      <c r="N366" s="28">
        <f t="shared" si="54"/>
        <v>-224058503.16000003</v>
      </c>
      <c r="O366" s="28">
        <f t="shared" si="54"/>
        <v>-254056080.16000003</v>
      </c>
      <c r="P366" s="28">
        <f t="shared" si="54"/>
        <v>-254053657.16000003</v>
      </c>
      <c r="Q366" s="28">
        <f t="shared" si="54"/>
        <v>-254051234.16000003</v>
      </c>
      <c r="R366" s="28">
        <f t="shared" si="54"/>
        <v>-254809227.50999999</v>
      </c>
      <c r="S366" s="25">
        <f t="shared" si="47"/>
        <v>-224073041.16000003</v>
      </c>
      <c r="T366" s="5"/>
      <c r="U366" s="6"/>
      <c r="V366" s="6"/>
      <c r="W366" s="6"/>
      <c r="X366" s="26"/>
    </row>
    <row r="367" spans="1:24">
      <c r="A367" s="2">
        <f t="shared" si="48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25">
        <f t="shared" si="47"/>
        <v>0</v>
      </c>
      <c r="T367" s="5"/>
      <c r="U367" s="6"/>
      <c r="V367" s="6"/>
      <c r="W367" s="6"/>
      <c r="X367" s="26"/>
    </row>
    <row r="368" spans="1:24">
      <c r="A368" s="2">
        <f t="shared" si="48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47"/>
        <v>-20000000</v>
      </c>
      <c r="T368" s="5"/>
      <c r="U368" s="6"/>
      <c r="V368" s="6"/>
      <c r="W368" s="6">
        <f t="shared" ref="W368:W380" si="55">+S368</f>
        <v>-20000000</v>
      </c>
      <c r="X368" s="26"/>
    </row>
    <row r="369" spans="1:24">
      <c r="A369" s="2">
        <f t="shared" si="48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47"/>
        <v>-15000000</v>
      </c>
      <c r="T369" s="5"/>
      <c r="U369" s="6"/>
      <c r="V369" s="6"/>
      <c r="W369" s="6">
        <f t="shared" si="55"/>
        <v>-15000000</v>
      </c>
      <c r="X369" s="26"/>
    </row>
    <row r="370" spans="1:24" ht="26.25">
      <c r="A370" s="2">
        <f t="shared" si="48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47"/>
        <v>-24406000</v>
      </c>
      <c r="T370" s="5"/>
      <c r="U370" s="6"/>
      <c r="V370" s="6"/>
      <c r="W370" s="6">
        <f t="shared" si="55"/>
        <v>-24406000</v>
      </c>
      <c r="X370" s="26"/>
    </row>
    <row r="371" spans="1:24">
      <c r="A371" s="2">
        <f t="shared" si="48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47"/>
        <v>-15000000</v>
      </c>
      <c r="T371" s="5"/>
      <c r="U371" s="6"/>
      <c r="V371" s="6"/>
      <c r="W371" s="6">
        <f t="shared" si="55"/>
        <v>-15000000</v>
      </c>
      <c r="X371" s="26"/>
    </row>
    <row r="372" spans="1:24">
      <c r="A372" s="2">
        <f t="shared" si="48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47"/>
        <v>-40000000</v>
      </c>
      <c r="T372" s="5"/>
      <c r="U372" s="6"/>
      <c r="V372" s="6"/>
      <c r="W372" s="6">
        <f t="shared" si="55"/>
        <v>-40000000</v>
      </c>
      <c r="X372" s="26"/>
    </row>
    <row r="373" spans="1:24">
      <c r="A373" s="2">
        <f t="shared" si="48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47"/>
        <v>-25000000</v>
      </c>
      <c r="T373" s="5"/>
      <c r="U373" s="6"/>
      <c r="V373" s="6"/>
      <c r="W373" s="6">
        <f t="shared" si="55"/>
        <v>-25000000</v>
      </c>
      <c r="X373" s="26"/>
    </row>
    <row r="374" spans="1:24">
      <c r="A374" s="2">
        <f t="shared" si="48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47"/>
        <v>-25000000</v>
      </c>
      <c r="T374" s="5"/>
      <c r="U374" s="6"/>
      <c r="V374" s="6"/>
      <c r="W374" s="6">
        <f t="shared" si="55"/>
        <v>-25000000</v>
      </c>
      <c r="X374" s="26"/>
    </row>
    <row r="375" spans="1:24">
      <c r="A375" s="2">
        <f t="shared" si="48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47"/>
        <v>-12500000</v>
      </c>
      <c r="T375" s="5"/>
      <c r="U375" s="6"/>
      <c r="V375" s="6"/>
      <c r="W375" s="6">
        <f t="shared" si="55"/>
        <v>-12500000</v>
      </c>
      <c r="X375" s="26"/>
    </row>
    <row r="376" spans="1:24">
      <c r="A376" s="2">
        <f t="shared" si="48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47"/>
        <v>-12500000</v>
      </c>
      <c r="T376" s="5"/>
      <c r="U376" s="6"/>
      <c r="V376" s="6"/>
      <c r="W376" s="6">
        <f t="shared" si="55"/>
        <v>-12500000</v>
      </c>
      <c r="X376" s="26"/>
    </row>
    <row r="377" spans="1:24">
      <c r="A377" s="2">
        <f t="shared" si="48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47"/>
        <v>-12500000</v>
      </c>
      <c r="T377" s="5"/>
      <c r="U377" s="6"/>
      <c r="V377" s="6"/>
      <c r="W377" s="6">
        <f t="shared" si="55"/>
        <v>-12500000</v>
      </c>
      <c r="X377" s="26"/>
    </row>
    <row r="378" spans="1:24">
      <c r="A378" s="2">
        <f t="shared" si="48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47"/>
        <v>-12500000</v>
      </c>
      <c r="T378" s="5"/>
      <c r="U378" s="6"/>
      <c r="V378" s="6"/>
      <c r="W378" s="6">
        <f t="shared" si="55"/>
        <v>-12500000</v>
      </c>
      <c r="X378" s="26"/>
    </row>
    <row r="379" spans="1:24">
      <c r="A379" s="2">
        <f t="shared" si="48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47"/>
        <v>1626262.32</v>
      </c>
      <c r="T379" s="5"/>
      <c r="U379" s="6"/>
      <c r="V379" s="6"/>
      <c r="W379" s="6">
        <f t="shared" si="55"/>
        <v>1626262.32</v>
      </c>
      <c r="X379" s="26"/>
    </row>
    <row r="380" spans="1:24">
      <c r="A380" s="2">
        <f t="shared" si="48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47"/>
        <v>-14300000</v>
      </c>
      <c r="T380" s="5"/>
      <c r="U380" s="6"/>
      <c r="V380" s="6"/>
      <c r="W380" s="6">
        <f t="shared" si="55"/>
        <v>-14300000</v>
      </c>
      <c r="X380" s="26"/>
    </row>
    <row r="381" spans="1:24">
      <c r="A381" s="2">
        <f t="shared" si="48"/>
        <v>367</v>
      </c>
      <c r="B381" s="2"/>
      <c r="C381" s="2"/>
      <c r="D381" s="2"/>
      <c r="E381" s="50" t="s">
        <v>591</v>
      </c>
      <c r="F381" s="28">
        <f t="shared" ref="F381:R381" si="56">SUM(F368:F380)</f>
        <v>-230084028.38999999</v>
      </c>
      <c r="G381" s="28">
        <f t="shared" si="56"/>
        <v>-228943922.84999999</v>
      </c>
      <c r="H381" s="28">
        <f t="shared" si="56"/>
        <v>-227079737.68000001</v>
      </c>
      <c r="I381" s="28">
        <f t="shared" si="56"/>
        <v>-218689627.59999999</v>
      </c>
      <c r="J381" s="28">
        <f t="shared" si="56"/>
        <v>-216999517.52000001</v>
      </c>
      <c r="K381" s="28">
        <f t="shared" si="56"/>
        <v>-214854588.80000001</v>
      </c>
      <c r="L381" s="28">
        <f t="shared" si="56"/>
        <v>-217364477.81999999</v>
      </c>
      <c r="M381" s="28">
        <f t="shared" si="56"/>
        <v>-223224366.84</v>
      </c>
      <c r="N381" s="28">
        <f t="shared" si="56"/>
        <v>-234684255.86000001</v>
      </c>
      <c r="O381" s="28">
        <f t="shared" si="56"/>
        <v>-219894144.88</v>
      </c>
      <c r="P381" s="28">
        <f t="shared" si="56"/>
        <v>-232104033.90000001</v>
      </c>
      <c r="Q381" s="28">
        <f t="shared" si="56"/>
        <v>-246675330.22</v>
      </c>
      <c r="R381" s="28">
        <f t="shared" si="56"/>
        <v>-266685211.97999999</v>
      </c>
      <c r="S381" s="25">
        <f t="shared" si="47"/>
        <v>-227079737.68000001</v>
      </c>
      <c r="T381" s="5"/>
      <c r="U381" s="6"/>
      <c r="V381" s="6"/>
      <c r="W381" s="6"/>
      <c r="X381" s="26"/>
    </row>
    <row r="382" spans="1:24">
      <c r="A382" s="2">
        <f t="shared" si="48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25">
        <f t="shared" si="47"/>
        <v>0</v>
      </c>
      <c r="T382" s="2"/>
      <c r="U382" s="4"/>
      <c r="V382" s="4"/>
      <c r="W382" s="4"/>
      <c r="X382" s="83"/>
    </row>
    <row r="383" spans="1:24">
      <c r="A383" s="2">
        <f t="shared" si="48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si="47"/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48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4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48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47"/>
        <v>0</v>
      </c>
      <c r="T385" s="2"/>
      <c r="U385" s="4"/>
      <c r="V385" s="4"/>
      <c r="W385" s="4"/>
      <c r="X385" s="83"/>
    </row>
    <row r="386" spans="1:24">
      <c r="A386" s="2">
        <f t="shared" si="48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47"/>
        <v>-2315397.48</v>
      </c>
      <c r="T386" s="2"/>
      <c r="U386" s="4"/>
      <c r="V386" s="4">
        <f t="shared" ref="V386:V398" si="57">+S386</f>
        <v>-2315397.48</v>
      </c>
      <c r="W386" s="4"/>
      <c r="X386" s="83"/>
    </row>
    <row r="387" spans="1:24">
      <c r="A387" s="2">
        <f t="shared" si="48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47"/>
        <v>-34276.35</v>
      </c>
      <c r="T387" s="5"/>
      <c r="U387" s="6"/>
      <c r="V387" s="6">
        <f t="shared" si="57"/>
        <v>-34276.35</v>
      </c>
      <c r="W387" s="6"/>
      <c r="X387" s="26"/>
    </row>
    <row r="388" spans="1:24">
      <c r="A388" s="2">
        <f t="shared" si="48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47"/>
        <v>-13664331.699999999</v>
      </c>
      <c r="T388" s="5"/>
      <c r="U388" s="6"/>
      <c r="V388" s="6">
        <f t="shared" si="57"/>
        <v>-13664331.699999999</v>
      </c>
      <c r="W388" s="6"/>
      <c r="X388" s="26"/>
    </row>
    <row r="389" spans="1:24">
      <c r="A389" s="2">
        <f t="shared" si="48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47"/>
        <v>-45648.39</v>
      </c>
      <c r="T389" s="5"/>
      <c r="U389" s="6"/>
      <c r="V389" s="6">
        <f t="shared" si="57"/>
        <v>-45648.39</v>
      </c>
      <c r="W389" s="6"/>
      <c r="X389" s="26"/>
    </row>
    <row r="390" spans="1:24">
      <c r="A390" s="2">
        <f t="shared" si="48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47"/>
        <v>-1567605.58</v>
      </c>
      <c r="T390" s="5"/>
      <c r="U390" s="6"/>
      <c r="V390" s="6">
        <f t="shared" si="57"/>
        <v>-1567605.58</v>
      </c>
      <c r="W390" s="6"/>
      <c r="X390" s="26"/>
    </row>
    <row r="391" spans="1:24">
      <c r="A391" s="2">
        <f t="shared" si="48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47"/>
        <v>-511248.94</v>
      </c>
      <c r="T391" s="5"/>
      <c r="U391" s="6"/>
      <c r="V391" s="6">
        <f t="shared" si="57"/>
        <v>-511248.94</v>
      </c>
      <c r="W391" s="6"/>
      <c r="X391" s="26"/>
    </row>
    <row r="392" spans="1:24">
      <c r="A392" s="2">
        <f t="shared" si="48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47"/>
        <v>-14849.86</v>
      </c>
      <c r="T392" s="5"/>
      <c r="U392" s="6"/>
      <c r="V392" s="6">
        <f t="shared" si="57"/>
        <v>-14849.86</v>
      </c>
      <c r="W392" s="6"/>
      <c r="X392" s="26"/>
    </row>
    <row r="393" spans="1:24">
      <c r="A393" s="2">
        <f t="shared" si="48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47"/>
        <v>0</v>
      </c>
      <c r="T393" s="5"/>
      <c r="U393" s="6"/>
      <c r="V393" s="6">
        <f t="shared" si="57"/>
        <v>0</v>
      </c>
      <c r="W393" s="6"/>
      <c r="X393" s="26"/>
    </row>
    <row r="394" spans="1:24">
      <c r="A394" s="2">
        <f t="shared" si="48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47"/>
        <v>-116181.9</v>
      </c>
      <c r="T394" s="5"/>
      <c r="U394" s="6"/>
      <c r="V394" s="6">
        <f t="shared" si="57"/>
        <v>-116181.9</v>
      </c>
      <c r="W394" s="6"/>
      <c r="X394" s="26"/>
    </row>
    <row r="395" spans="1:24">
      <c r="A395" s="2">
        <f t="shared" si="48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47"/>
        <v>-16777.41</v>
      </c>
      <c r="T395" s="5"/>
      <c r="U395" s="6"/>
      <c r="V395" s="6">
        <f t="shared" si="57"/>
        <v>-16777.41</v>
      </c>
      <c r="W395" s="6"/>
      <c r="X395" s="26"/>
    </row>
    <row r="396" spans="1:24">
      <c r="A396" s="2">
        <f t="shared" si="48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47"/>
        <v>0</v>
      </c>
      <c r="T396" s="5"/>
      <c r="U396" s="6"/>
      <c r="V396" s="6">
        <f t="shared" si="57"/>
        <v>0</v>
      </c>
      <c r="W396" s="6"/>
      <c r="X396" s="26"/>
    </row>
    <row r="397" spans="1:24">
      <c r="A397" s="2">
        <f t="shared" si="48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47"/>
        <v>-22435.83</v>
      </c>
      <c r="T397" s="5"/>
      <c r="U397" s="6"/>
      <c r="V397" s="6">
        <f t="shared" si="57"/>
        <v>-22435.83</v>
      </c>
      <c r="W397" s="6"/>
      <c r="X397" s="26"/>
    </row>
    <row r="398" spans="1:24">
      <c r="A398" s="2">
        <f t="shared" si="48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47"/>
        <v>-320365.93</v>
      </c>
      <c r="T398" s="5"/>
      <c r="U398" s="6"/>
      <c r="V398" s="6">
        <f t="shared" si="57"/>
        <v>-320365.93</v>
      </c>
      <c r="W398" s="6"/>
      <c r="X398" s="26"/>
    </row>
    <row r="399" spans="1:24">
      <c r="A399" s="2">
        <f t="shared" si="48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47"/>
        <v>0</v>
      </c>
      <c r="T399" s="5"/>
      <c r="U399" s="6"/>
      <c r="V399" s="6"/>
      <c r="W399" s="6"/>
      <c r="X399" s="26"/>
    </row>
    <row r="400" spans="1:24">
      <c r="A400" s="2">
        <f t="shared" si="48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ref="S400:S463" si="58">+H400</f>
        <v>-1791445.43</v>
      </c>
      <c r="T400" s="5"/>
      <c r="U400" s="6"/>
      <c r="V400" s="6"/>
      <c r="W400" s="6"/>
      <c r="X400" s="26">
        <f>+S400</f>
        <v>-1791445.43</v>
      </c>
    </row>
    <row r="401" spans="1:24">
      <c r="A401" s="2">
        <f t="shared" ref="A401:A464" si="5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58"/>
        <v>0</v>
      </c>
      <c r="T401" s="5"/>
      <c r="U401" s="6"/>
      <c r="V401" s="6"/>
      <c r="W401" s="6"/>
      <c r="X401" s="26">
        <f t="shared" ref="X401:X407" si="60">+S401</f>
        <v>0</v>
      </c>
    </row>
    <row r="402" spans="1:24">
      <c r="A402" s="2">
        <f t="shared" si="5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58"/>
        <v>-1161409.1200000001</v>
      </c>
      <c r="T402" s="5"/>
      <c r="U402" s="6"/>
      <c r="V402" s="6"/>
      <c r="W402" s="6"/>
      <c r="X402" s="26">
        <f t="shared" si="60"/>
        <v>-1161409.1200000001</v>
      </c>
    </row>
    <row r="403" spans="1:24">
      <c r="A403" s="2">
        <f t="shared" si="5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58"/>
        <v>0</v>
      </c>
      <c r="T403" s="5"/>
      <c r="U403" s="6"/>
      <c r="V403" s="6"/>
      <c r="W403" s="6"/>
      <c r="X403" s="26">
        <f t="shared" si="60"/>
        <v>0</v>
      </c>
    </row>
    <row r="404" spans="1:24">
      <c r="A404" s="2">
        <f t="shared" si="5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58"/>
        <v>-283.24</v>
      </c>
      <c r="T404" s="5"/>
      <c r="U404" s="6"/>
      <c r="V404" s="6"/>
      <c r="W404" s="6"/>
      <c r="X404" s="26">
        <f t="shared" si="60"/>
        <v>-283.24</v>
      </c>
    </row>
    <row r="405" spans="1:24">
      <c r="A405" s="2">
        <f t="shared" si="5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58"/>
        <v>0</v>
      </c>
      <c r="T405" s="5"/>
      <c r="U405" s="6"/>
      <c r="V405" s="6"/>
      <c r="W405" s="6"/>
      <c r="X405" s="26">
        <f t="shared" si="60"/>
        <v>0</v>
      </c>
    </row>
    <row r="406" spans="1:24">
      <c r="A406" s="2">
        <f t="shared" si="5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58"/>
        <v>0</v>
      </c>
      <c r="T406" s="5"/>
      <c r="U406" s="6"/>
      <c r="V406" s="6"/>
      <c r="W406" s="6"/>
      <c r="X406" s="26"/>
    </row>
    <row r="407" spans="1:24">
      <c r="A407" s="2">
        <f t="shared" si="5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58"/>
        <v>-151013.84</v>
      </c>
      <c r="T407" s="5"/>
      <c r="U407" s="6"/>
      <c r="V407" s="6"/>
      <c r="W407" s="6"/>
      <c r="X407" s="26">
        <f t="shared" si="60"/>
        <v>-151013.84</v>
      </c>
    </row>
    <row r="408" spans="1:24">
      <c r="A408" s="2">
        <f t="shared" si="59"/>
        <v>394</v>
      </c>
      <c r="B408" s="2"/>
      <c r="C408" s="2"/>
      <c r="D408" s="2"/>
      <c r="E408" s="50" t="s">
        <v>635</v>
      </c>
      <c r="F408" s="28">
        <f t="shared" ref="F408:R408" si="61">SUM(F400:F407)</f>
        <v>-1690801.4200000002</v>
      </c>
      <c r="G408" s="28">
        <f t="shared" si="61"/>
        <v>-2793425.97</v>
      </c>
      <c r="H408" s="28">
        <f t="shared" si="61"/>
        <v>-3104151.63</v>
      </c>
      <c r="I408" s="28">
        <f t="shared" si="61"/>
        <v>-2720311.4400000004</v>
      </c>
      <c r="J408" s="28">
        <f t="shared" si="61"/>
        <v>-1572156.0900000003</v>
      </c>
      <c r="K408" s="28">
        <f t="shared" si="61"/>
        <v>-1420988.77</v>
      </c>
      <c r="L408" s="28">
        <f t="shared" si="61"/>
        <v>-1190608.6800000002</v>
      </c>
      <c r="M408" s="28">
        <f t="shared" si="61"/>
        <v>-1458686.4600000002</v>
      </c>
      <c r="N408" s="28">
        <f t="shared" si="61"/>
        <v>-1203535.3</v>
      </c>
      <c r="O408" s="28">
        <f t="shared" si="61"/>
        <v>-1281677.2000000004</v>
      </c>
      <c r="P408" s="28">
        <f t="shared" si="61"/>
        <v>-1682425.7300000004</v>
      </c>
      <c r="Q408" s="28">
        <f t="shared" si="61"/>
        <v>-1626851.58</v>
      </c>
      <c r="R408" s="28">
        <f t="shared" si="61"/>
        <v>-2007577.1700000002</v>
      </c>
      <c r="S408" s="25">
        <f t="shared" si="58"/>
        <v>-3104151.63</v>
      </c>
      <c r="T408" s="5"/>
      <c r="U408" s="6"/>
      <c r="V408" s="6"/>
      <c r="W408" s="6"/>
      <c r="X408" s="26"/>
    </row>
    <row r="409" spans="1:24">
      <c r="A409" s="2">
        <f t="shared" si="5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25">
        <f t="shared" si="58"/>
        <v>0</v>
      </c>
      <c r="T409" s="5"/>
      <c r="U409" s="6"/>
      <c r="V409" s="6"/>
      <c r="W409" s="6"/>
      <c r="X409" s="26"/>
    </row>
    <row r="410" spans="1:24">
      <c r="A410" s="2">
        <f t="shared" si="5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58"/>
        <v>0</v>
      </c>
      <c r="T410" s="5"/>
      <c r="U410" s="6"/>
      <c r="V410" s="6">
        <f>+S410</f>
        <v>0</v>
      </c>
      <c r="W410" s="6"/>
      <c r="X410" s="26"/>
    </row>
    <row r="411" spans="1:24">
      <c r="A411" s="2">
        <f t="shared" si="5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58"/>
        <v>0</v>
      </c>
      <c r="T411" s="5"/>
      <c r="U411" s="6"/>
      <c r="V411" s="6">
        <f>+S411</f>
        <v>0</v>
      </c>
      <c r="W411" s="6"/>
      <c r="X411" s="26"/>
    </row>
    <row r="412" spans="1:24">
      <c r="A412" s="2">
        <f t="shared" si="5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58"/>
        <v>0</v>
      </c>
      <c r="T412" s="5"/>
      <c r="U412" s="6"/>
      <c r="V412" s="6">
        <f>+S412</f>
        <v>0</v>
      </c>
      <c r="W412" s="6"/>
      <c r="X412" s="26"/>
    </row>
    <row r="413" spans="1:24">
      <c r="A413" s="2">
        <f t="shared" si="5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58"/>
        <v>0</v>
      </c>
      <c r="T413" s="5"/>
      <c r="U413" s="6"/>
      <c r="V413" s="6">
        <f>+S413</f>
        <v>0</v>
      </c>
      <c r="W413" s="6"/>
      <c r="X413" s="26"/>
    </row>
    <row r="414" spans="1:24">
      <c r="A414" s="2">
        <f t="shared" si="59"/>
        <v>400</v>
      </c>
      <c r="B414" s="2"/>
      <c r="C414" s="2"/>
      <c r="D414" s="2"/>
      <c r="E414" s="50" t="s">
        <v>643</v>
      </c>
      <c r="F414" s="28">
        <f t="shared" ref="F414:R414" si="62">SUM(F410:F413)</f>
        <v>-2.2737367544323201E-13</v>
      </c>
      <c r="G414" s="28">
        <f t="shared" si="62"/>
        <v>0</v>
      </c>
      <c r="H414" s="28">
        <f t="shared" si="62"/>
        <v>0</v>
      </c>
      <c r="I414" s="28">
        <f t="shared" si="62"/>
        <v>0</v>
      </c>
      <c r="J414" s="28">
        <f t="shared" si="62"/>
        <v>-614.49</v>
      </c>
      <c r="K414" s="28">
        <f t="shared" si="62"/>
        <v>0</v>
      </c>
      <c r="L414" s="28">
        <f t="shared" si="62"/>
        <v>-15863.33</v>
      </c>
      <c r="M414" s="28">
        <f t="shared" si="62"/>
        <v>-142404.87</v>
      </c>
      <c r="N414" s="28">
        <f t="shared" si="62"/>
        <v>-212875.15</v>
      </c>
      <c r="O414" s="28">
        <f t="shared" si="62"/>
        <v>-214592.15000000002</v>
      </c>
      <c r="P414" s="28">
        <f t="shared" si="62"/>
        <v>-442.86999999999819</v>
      </c>
      <c r="Q414" s="28">
        <f t="shared" si="62"/>
        <v>-2174.9299999999976</v>
      </c>
      <c r="R414" s="28">
        <f t="shared" si="62"/>
        <v>-1309.0499999999981</v>
      </c>
      <c r="S414" s="25">
        <f t="shared" si="58"/>
        <v>0</v>
      </c>
      <c r="T414" s="2"/>
      <c r="U414" s="4"/>
      <c r="V414" s="4"/>
      <c r="W414" s="4"/>
      <c r="X414" s="83"/>
    </row>
    <row r="415" spans="1:24">
      <c r="A415" s="2">
        <f t="shared" si="5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25">
        <f t="shared" si="58"/>
        <v>0</v>
      </c>
      <c r="T415" s="2"/>
      <c r="U415" s="4"/>
      <c r="V415" s="4"/>
      <c r="W415" s="4"/>
      <c r="X415" s="83"/>
    </row>
    <row r="416" spans="1:24">
      <c r="A416" s="2">
        <f t="shared" si="59"/>
        <v>402</v>
      </c>
      <c r="B416" s="2"/>
      <c r="C416" s="2"/>
      <c r="D416" s="2"/>
      <c r="E416" s="50" t="s">
        <v>644</v>
      </c>
      <c r="F416" s="28">
        <f t="shared" ref="F416:R416" si="63">SUM(F383:F398)+F408+F414</f>
        <v>-31459521.429999996</v>
      </c>
      <c r="G416" s="28">
        <f t="shared" si="63"/>
        <v>-27602827.529999994</v>
      </c>
      <c r="H416" s="28">
        <f t="shared" si="63"/>
        <v>-21733270.999999996</v>
      </c>
      <c r="I416" s="28">
        <f t="shared" si="63"/>
        <v>-20434359.57</v>
      </c>
      <c r="J416" s="28">
        <f t="shared" si="63"/>
        <v>-17870109.389999997</v>
      </c>
      <c r="K416" s="28">
        <f t="shared" si="63"/>
        <v>-17947259.619999997</v>
      </c>
      <c r="L416" s="28">
        <f t="shared" si="63"/>
        <v>-17318553.23</v>
      </c>
      <c r="M416" s="28">
        <f t="shared" si="63"/>
        <v>-21992960.800000004</v>
      </c>
      <c r="N416" s="28">
        <f t="shared" si="63"/>
        <v>-24394393.989999998</v>
      </c>
      <c r="O416" s="28">
        <f t="shared" si="63"/>
        <v>-22848267.510000002</v>
      </c>
      <c r="P416" s="28">
        <f t="shared" si="63"/>
        <v>-25618007.370000005</v>
      </c>
      <c r="Q416" s="28">
        <f t="shared" si="63"/>
        <v>-39787788.860000007</v>
      </c>
      <c r="R416" s="28">
        <f t="shared" si="63"/>
        <v>-68448004.469999999</v>
      </c>
      <c r="S416" s="25">
        <f t="shared" si="58"/>
        <v>-21733270.999999996</v>
      </c>
      <c r="T416" s="2"/>
      <c r="U416" s="4"/>
      <c r="V416" s="4"/>
      <c r="W416" s="4"/>
      <c r="X416" s="83"/>
    </row>
    <row r="417" spans="1:24">
      <c r="A417" s="2">
        <f t="shared" si="5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25">
        <f t="shared" si="58"/>
        <v>0</v>
      </c>
      <c r="T417" s="5"/>
      <c r="U417" s="6"/>
      <c r="V417" s="6"/>
      <c r="W417" s="6"/>
      <c r="X417" s="26"/>
    </row>
    <row r="418" spans="1:24">
      <c r="A418" s="2">
        <f t="shared" si="5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si="58"/>
        <v>0</v>
      </c>
      <c r="T418" s="5"/>
      <c r="U418" s="6"/>
      <c r="V418" s="6">
        <f t="shared" ref="V418:V439" si="64">+S418</f>
        <v>0</v>
      </c>
      <c r="W418" s="6"/>
      <c r="X418" s="26"/>
    </row>
    <row r="419" spans="1:24">
      <c r="A419" s="2">
        <f t="shared" si="5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58"/>
        <v>-4661609.8</v>
      </c>
      <c r="T419" s="5"/>
      <c r="U419" s="6"/>
      <c r="V419" s="6">
        <f t="shared" si="64"/>
        <v>-4661609.8</v>
      </c>
      <c r="W419" s="6"/>
      <c r="X419" s="26"/>
    </row>
    <row r="420" spans="1:24">
      <c r="A420" s="2">
        <f t="shared" si="5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58"/>
        <v>-290270.48</v>
      </c>
      <c r="T420" s="5"/>
      <c r="U420" s="6"/>
      <c r="V420" s="6">
        <f t="shared" si="64"/>
        <v>-290270.48</v>
      </c>
      <c r="W420" s="6"/>
      <c r="X420" s="26"/>
    </row>
    <row r="421" spans="1:24">
      <c r="A421" s="2">
        <f t="shared" si="5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58"/>
        <v>-41700.6</v>
      </c>
      <c r="T421" s="5"/>
      <c r="U421" s="6"/>
      <c r="V421" s="6">
        <f t="shared" si="64"/>
        <v>-41700.6</v>
      </c>
      <c r="W421" s="6"/>
      <c r="X421" s="26"/>
    </row>
    <row r="422" spans="1:24">
      <c r="A422" s="2">
        <f t="shared" si="5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58"/>
        <v>0</v>
      </c>
      <c r="T422" s="5"/>
      <c r="U422" s="6"/>
      <c r="V422" s="6">
        <f t="shared" si="64"/>
        <v>0</v>
      </c>
      <c r="W422" s="6"/>
      <c r="X422" s="26"/>
    </row>
    <row r="423" spans="1:24">
      <c r="A423" s="2">
        <f t="shared" si="5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58"/>
        <v>-14623.35</v>
      </c>
      <c r="T423" s="5"/>
      <c r="U423" s="6"/>
      <c r="V423" s="6">
        <f t="shared" si="64"/>
        <v>-14623.35</v>
      </c>
      <c r="W423" s="6"/>
      <c r="X423" s="26"/>
    </row>
    <row r="424" spans="1:24">
      <c r="A424" s="2">
        <f t="shared" si="5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58"/>
        <v>-19188.23</v>
      </c>
      <c r="T424" s="5"/>
      <c r="U424" s="6"/>
      <c r="V424" s="6">
        <f t="shared" si="64"/>
        <v>-19188.23</v>
      </c>
      <c r="W424" s="6"/>
      <c r="X424" s="26"/>
    </row>
    <row r="425" spans="1:24">
      <c r="A425" s="2">
        <f t="shared" si="5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58"/>
        <v>0</v>
      </c>
      <c r="T425" s="5"/>
      <c r="U425" s="6"/>
      <c r="V425" s="6">
        <f t="shared" si="64"/>
        <v>0</v>
      </c>
      <c r="W425" s="6"/>
      <c r="X425" s="26"/>
    </row>
    <row r="426" spans="1:24">
      <c r="A426" s="2">
        <f t="shared" si="5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58"/>
        <v>-614.73</v>
      </c>
      <c r="T426" s="5"/>
      <c r="U426" s="6"/>
      <c r="V426" s="6">
        <f t="shared" si="64"/>
        <v>-614.73</v>
      </c>
      <c r="W426" s="6"/>
      <c r="X426" s="26"/>
    </row>
    <row r="427" spans="1:24">
      <c r="A427" s="2">
        <f t="shared" si="5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58"/>
        <v>-30237.46</v>
      </c>
      <c r="T427" s="5"/>
      <c r="U427" s="6"/>
      <c r="V427" s="6">
        <f t="shared" si="64"/>
        <v>-30237.46</v>
      </c>
      <c r="W427" s="6"/>
      <c r="X427" s="26"/>
    </row>
    <row r="428" spans="1:24">
      <c r="A428" s="2">
        <f t="shared" si="5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58"/>
        <v>-10024.57</v>
      </c>
      <c r="T428" s="5"/>
      <c r="U428" s="6"/>
      <c r="V428" s="6">
        <f t="shared" si="64"/>
        <v>-10024.57</v>
      </c>
      <c r="W428" s="6"/>
      <c r="X428" s="26"/>
    </row>
    <row r="429" spans="1:24">
      <c r="A429" s="2">
        <f t="shared" si="5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58"/>
        <v>-15380.52</v>
      </c>
      <c r="T429" s="5"/>
      <c r="U429" s="6"/>
      <c r="V429" s="6">
        <f t="shared" si="64"/>
        <v>-15380.52</v>
      </c>
      <c r="W429" s="6"/>
      <c r="X429" s="26"/>
    </row>
    <row r="430" spans="1:24">
      <c r="A430" s="2">
        <f t="shared" si="5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58"/>
        <v>0</v>
      </c>
      <c r="T430" s="5"/>
      <c r="U430" s="6"/>
      <c r="V430" s="6">
        <f t="shared" si="64"/>
        <v>0</v>
      </c>
      <c r="W430" s="6"/>
      <c r="X430" s="26"/>
    </row>
    <row r="431" spans="1:24">
      <c r="A431" s="2">
        <f t="shared" si="5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58"/>
        <v>0</v>
      </c>
      <c r="T431" s="5"/>
      <c r="U431" s="6"/>
      <c r="V431" s="6">
        <f t="shared" si="64"/>
        <v>0</v>
      </c>
      <c r="W431" s="6"/>
      <c r="X431" s="26"/>
    </row>
    <row r="432" spans="1:24">
      <c r="A432" s="2">
        <f t="shared" si="5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58"/>
        <v>-721405.78</v>
      </c>
      <c r="T432" s="5"/>
      <c r="U432" s="6"/>
      <c r="V432" s="6">
        <f t="shared" si="64"/>
        <v>-721405.78</v>
      </c>
      <c r="W432" s="6"/>
      <c r="X432" s="26"/>
    </row>
    <row r="433" spans="1:24">
      <c r="A433" s="2">
        <f t="shared" si="5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58"/>
        <v>-3199197.73</v>
      </c>
      <c r="T433" s="5"/>
      <c r="U433" s="6"/>
      <c r="V433" s="6">
        <f t="shared" si="64"/>
        <v>-3199197.73</v>
      </c>
      <c r="W433" s="6"/>
      <c r="X433" s="26"/>
    </row>
    <row r="434" spans="1:24">
      <c r="A434" s="2">
        <f t="shared" si="5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58"/>
        <v>-24800.98</v>
      </c>
      <c r="T434" s="5"/>
      <c r="U434" s="6"/>
      <c r="V434" s="6">
        <f t="shared" si="64"/>
        <v>-24800.98</v>
      </c>
      <c r="W434" s="6"/>
      <c r="X434" s="26"/>
    </row>
    <row r="435" spans="1:24">
      <c r="A435" s="2">
        <f t="shared" si="5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58"/>
        <v>-1524555.55</v>
      </c>
      <c r="T435" s="5"/>
      <c r="U435" s="6"/>
      <c r="V435" s="6">
        <f t="shared" si="64"/>
        <v>-1524555.55</v>
      </c>
      <c r="W435" s="6"/>
      <c r="X435" s="26"/>
    </row>
    <row r="436" spans="1:24">
      <c r="A436" s="2">
        <f t="shared" si="5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58"/>
        <v>-8011.66</v>
      </c>
      <c r="T436" s="2"/>
      <c r="U436" s="4"/>
      <c r="V436" s="6">
        <f t="shared" si="64"/>
        <v>-8011.66</v>
      </c>
      <c r="W436" s="4"/>
      <c r="X436" s="83"/>
    </row>
    <row r="437" spans="1:24">
      <c r="A437" s="2">
        <f t="shared" si="5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58"/>
        <v>-1665.18</v>
      </c>
      <c r="T437" s="2"/>
      <c r="U437" s="4"/>
      <c r="V437" s="6">
        <f t="shared" si="64"/>
        <v>-1665.18</v>
      </c>
      <c r="W437" s="4"/>
      <c r="X437" s="83"/>
    </row>
    <row r="438" spans="1:24">
      <c r="A438" s="2">
        <f t="shared" si="5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58"/>
        <v>-604444.15</v>
      </c>
      <c r="T438" s="2"/>
      <c r="U438" s="4"/>
      <c r="V438" s="6">
        <f t="shared" si="64"/>
        <v>-604444.15</v>
      </c>
      <c r="W438" s="4"/>
      <c r="X438" s="83"/>
    </row>
    <row r="439" spans="1:24">
      <c r="A439" s="2">
        <f t="shared" si="5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58"/>
        <v>-1940040.92</v>
      </c>
      <c r="T439" s="5"/>
      <c r="U439" s="6"/>
      <c r="V439" s="6">
        <f t="shared" si="64"/>
        <v>-1940040.92</v>
      </c>
      <c r="W439" s="6"/>
      <c r="X439" s="26"/>
    </row>
    <row r="440" spans="1:24">
      <c r="A440" s="2">
        <f t="shared" si="5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58"/>
        <v>-2550000</v>
      </c>
      <c r="T440" s="5"/>
      <c r="U440" s="6"/>
      <c r="W440" s="6">
        <f>+S440</f>
        <v>-2550000</v>
      </c>
      <c r="X440" s="26"/>
    </row>
    <row r="441" spans="1:24">
      <c r="A441" s="2">
        <f t="shared" si="5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58"/>
        <v>-241336.77</v>
      </c>
      <c r="T441" s="5"/>
      <c r="U441" s="6"/>
      <c r="W441" s="6"/>
      <c r="X441" s="6">
        <f>+S441</f>
        <v>-241336.77</v>
      </c>
    </row>
    <row r="442" spans="1:24">
      <c r="A442" s="2">
        <f t="shared" si="5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58"/>
        <v>-725815.9</v>
      </c>
      <c r="T442" s="5"/>
      <c r="U442" s="6"/>
      <c r="W442" s="6"/>
      <c r="X442" s="6">
        <f>+S442</f>
        <v>-725815.9</v>
      </c>
    </row>
    <row r="443" spans="1:24">
      <c r="A443" s="2">
        <f t="shared" si="5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58"/>
        <v>-623333.34</v>
      </c>
      <c r="T443" s="5"/>
      <c r="U443" s="6"/>
      <c r="V443" s="6">
        <f t="shared" ref="V443:V478" si="65">+S443</f>
        <v>-623333.34</v>
      </c>
      <c r="W443" s="6"/>
      <c r="X443" s="26"/>
    </row>
    <row r="444" spans="1:24">
      <c r="A444" s="2">
        <f t="shared" si="5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58"/>
        <v>-443625</v>
      </c>
      <c r="T444" s="5"/>
      <c r="U444" s="6"/>
      <c r="V444" s="6">
        <f t="shared" si="65"/>
        <v>-443625</v>
      </c>
      <c r="W444" s="6"/>
      <c r="X444" s="26"/>
    </row>
    <row r="445" spans="1:24">
      <c r="A445" s="2">
        <f t="shared" si="5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58"/>
        <v>-106776.25</v>
      </c>
      <c r="T445" s="5"/>
      <c r="U445" s="6"/>
      <c r="V445" s="6">
        <f t="shared" si="65"/>
        <v>-106776.25</v>
      </c>
      <c r="W445" s="6"/>
      <c r="X445" s="26"/>
    </row>
    <row r="446" spans="1:24">
      <c r="A446" s="2">
        <f t="shared" si="5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58"/>
        <v>-390750</v>
      </c>
      <c r="T446" s="5"/>
      <c r="U446" s="6"/>
      <c r="V446" s="6">
        <f t="shared" si="65"/>
        <v>-390750</v>
      </c>
      <c r="W446" s="6"/>
      <c r="X446" s="26"/>
    </row>
    <row r="447" spans="1:24">
      <c r="A447" s="2">
        <f t="shared" si="5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58"/>
        <v>-1158000</v>
      </c>
      <c r="T447" s="5"/>
      <c r="U447" s="6"/>
      <c r="V447" s="6">
        <f t="shared" si="65"/>
        <v>-1158000</v>
      </c>
      <c r="W447" s="6"/>
      <c r="X447" s="26"/>
    </row>
    <row r="448" spans="1:24">
      <c r="A448" s="2">
        <f t="shared" si="5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58"/>
        <v>0</v>
      </c>
      <c r="T448" s="5"/>
      <c r="U448" s="6"/>
      <c r="V448" s="6">
        <f t="shared" si="65"/>
        <v>0</v>
      </c>
      <c r="W448" s="6"/>
      <c r="X448" s="26"/>
    </row>
    <row r="449" spans="1:24">
      <c r="A449" s="2">
        <f t="shared" si="5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58"/>
        <v>-5.8207660913467401E-11</v>
      </c>
      <c r="T449" s="5"/>
      <c r="U449" s="6"/>
      <c r="V449" s="6">
        <f t="shared" si="65"/>
        <v>-5.8207660913467401E-11</v>
      </c>
      <c r="W449" s="6"/>
      <c r="X449" s="26"/>
    </row>
    <row r="450" spans="1:24">
      <c r="A450" s="2">
        <f t="shared" si="5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58"/>
        <v>-127812.5</v>
      </c>
      <c r="T450" s="5"/>
      <c r="U450" s="6"/>
      <c r="V450" s="6">
        <f t="shared" si="65"/>
        <v>-127812.5</v>
      </c>
      <c r="W450" s="6"/>
      <c r="X450" s="26"/>
    </row>
    <row r="451" spans="1:24">
      <c r="A451" s="2">
        <f t="shared" si="5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58"/>
        <v>-132500</v>
      </c>
      <c r="T451" s="5"/>
      <c r="U451" s="6"/>
      <c r="V451" s="6">
        <f t="shared" si="65"/>
        <v>-132500</v>
      </c>
      <c r="W451" s="6"/>
      <c r="X451" s="26"/>
    </row>
    <row r="452" spans="1:24">
      <c r="A452" s="2">
        <f t="shared" si="5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58"/>
        <v>-42604.17</v>
      </c>
      <c r="T452" s="5"/>
      <c r="U452" s="6"/>
      <c r="V452" s="6">
        <f t="shared" si="65"/>
        <v>-42604.17</v>
      </c>
      <c r="W452" s="6"/>
      <c r="X452" s="26"/>
    </row>
    <row r="453" spans="1:24">
      <c r="A453" s="2">
        <f t="shared" si="5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58"/>
        <v>-44166.67</v>
      </c>
      <c r="T453" s="5"/>
      <c r="U453" s="6"/>
      <c r="V453" s="6">
        <f t="shared" si="65"/>
        <v>-44166.67</v>
      </c>
      <c r="W453" s="6"/>
      <c r="X453" s="26"/>
    </row>
    <row r="454" spans="1:24">
      <c r="A454" s="2">
        <f t="shared" si="5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58"/>
        <v>-15885.45</v>
      </c>
      <c r="T454" s="5"/>
      <c r="U454" s="6"/>
      <c r="V454" s="6">
        <f t="shared" si="65"/>
        <v>-15885.45</v>
      </c>
      <c r="W454" s="6"/>
      <c r="X454" s="26"/>
    </row>
    <row r="455" spans="1:24">
      <c r="A455" s="2">
        <f t="shared" si="5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58"/>
        <v>-70517.460000000006</v>
      </c>
      <c r="T455" s="5"/>
      <c r="U455" s="6"/>
      <c r="V455" s="6">
        <f t="shared" si="65"/>
        <v>-70517.460000000006</v>
      </c>
      <c r="W455" s="6"/>
      <c r="X455" s="26"/>
    </row>
    <row r="456" spans="1:24">
      <c r="A456" s="2">
        <f t="shared" si="5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58"/>
        <v>-571593.88</v>
      </c>
      <c r="T456" s="5"/>
      <c r="U456" s="6"/>
      <c r="V456" s="6">
        <f t="shared" si="65"/>
        <v>-571593.88</v>
      </c>
      <c r="W456" s="6"/>
      <c r="X456" s="26"/>
    </row>
    <row r="457" spans="1:24">
      <c r="A457" s="2">
        <f t="shared" si="5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58"/>
        <v>-69769.070000000094</v>
      </c>
      <c r="T457" s="5"/>
      <c r="U457" s="6"/>
      <c r="V457" s="6">
        <f t="shared" si="65"/>
        <v>-69769.070000000094</v>
      </c>
      <c r="W457" s="6"/>
      <c r="X457" s="26"/>
    </row>
    <row r="458" spans="1:24">
      <c r="A458" s="2">
        <f t="shared" si="5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58"/>
        <v>-3470047.35</v>
      </c>
      <c r="T458" s="5"/>
      <c r="U458" s="6"/>
      <c r="V458" s="6">
        <f t="shared" si="65"/>
        <v>-3470047.35</v>
      </c>
      <c r="W458" s="6"/>
      <c r="X458" s="26"/>
    </row>
    <row r="459" spans="1:24">
      <c r="A459" s="2">
        <f t="shared" si="5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58"/>
        <v>-52470</v>
      </c>
      <c r="T459" s="5"/>
      <c r="U459" s="6"/>
      <c r="V459" s="6">
        <f t="shared" si="65"/>
        <v>-52470</v>
      </c>
      <c r="W459" s="6"/>
      <c r="X459" s="26"/>
    </row>
    <row r="460" spans="1:24">
      <c r="A460" s="2">
        <f t="shared" si="5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58"/>
        <v>-580796</v>
      </c>
      <c r="T460" s="5"/>
      <c r="U460" s="6"/>
      <c r="V460" s="6">
        <f t="shared" si="65"/>
        <v>-580796</v>
      </c>
      <c r="W460" s="6"/>
      <c r="X460" s="26"/>
    </row>
    <row r="461" spans="1:24">
      <c r="A461" s="2">
        <f t="shared" si="5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58"/>
        <v>0</v>
      </c>
      <c r="T461" s="5"/>
      <c r="U461" s="6"/>
      <c r="V461" s="6">
        <f t="shared" si="65"/>
        <v>0</v>
      </c>
      <c r="W461" s="6"/>
      <c r="X461" s="26"/>
    </row>
    <row r="462" spans="1:24">
      <c r="A462" s="2">
        <f t="shared" si="5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58"/>
        <v>-2092665.97</v>
      </c>
      <c r="T462" s="5"/>
      <c r="U462" s="6"/>
      <c r="V462" s="6">
        <f t="shared" si="65"/>
        <v>-2092665.97</v>
      </c>
      <c r="W462" s="6"/>
      <c r="X462" s="26"/>
    </row>
    <row r="463" spans="1:24">
      <c r="A463" s="2">
        <f t="shared" si="5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58"/>
        <v>-179765.46</v>
      </c>
      <c r="T463" s="5"/>
      <c r="U463" s="6"/>
      <c r="V463" s="6">
        <f t="shared" si="65"/>
        <v>-179765.46</v>
      </c>
      <c r="W463" s="6"/>
      <c r="X463" s="26"/>
    </row>
    <row r="464" spans="1:24">
      <c r="A464" s="2">
        <f t="shared" si="5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ref="S464:S527" si="66">+H464</f>
        <v>-117451.94</v>
      </c>
      <c r="T464" s="5"/>
      <c r="U464" s="6"/>
      <c r="V464" s="6">
        <f t="shared" si="65"/>
        <v>-117451.94</v>
      </c>
      <c r="W464" s="6"/>
      <c r="X464" s="26"/>
    </row>
    <row r="465" spans="1:24">
      <c r="A465" s="2">
        <f t="shared" ref="A465:A528" si="6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66"/>
        <v>-310821.45</v>
      </c>
      <c r="T465" s="5"/>
      <c r="U465" s="6"/>
      <c r="V465" s="6">
        <f t="shared" si="65"/>
        <v>-310821.45</v>
      </c>
      <c r="W465" s="6"/>
      <c r="X465" s="26"/>
    </row>
    <row r="466" spans="1:24">
      <c r="A466" s="2">
        <f t="shared" si="6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66"/>
        <v>-463467.44</v>
      </c>
      <c r="T466" s="5"/>
      <c r="U466" s="6"/>
      <c r="V466" s="6">
        <f t="shared" si="65"/>
        <v>-463467.44</v>
      </c>
      <c r="W466" s="6"/>
      <c r="X466" s="26"/>
    </row>
    <row r="467" spans="1:24">
      <c r="A467" s="2">
        <f t="shared" si="6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66"/>
        <v>-43335.9</v>
      </c>
      <c r="T467" s="5"/>
      <c r="U467" s="6"/>
      <c r="V467" s="6">
        <f t="shared" si="65"/>
        <v>-43335.9</v>
      </c>
      <c r="W467" s="6"/>
      <c r="X467" s="26"/>
    </row>
    <row r="468" spans="1:24">
      <c r="A468" s="2">
        <f t="shared" si="6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66"/>
        <v>421176.51</v>
      </c>
      <c r="T468" s="5"/>
      <c r="U468" s="6"/>
      <c r="V468" s="6">
        <f t="shared" si="65"/>
        <v>421176.51</v>
      </c>
      <c r="W468" s="6"/>
      <c r="X468" s="26"/>
    </row>
    <row r="469" spans="1:24">
      <c r="A469" s="2">
        <f t="shared" si="6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66"/>
        <v>-657967.30000000005</v>
      </c>
      <c r="T469" s="5"/>
      <c r="U469" s="6"/>
      <c r="V469" s="6">
        <f t="shared" si="65"/>
        <v>-657967.30000000005</v>
      </c>
      <c r="W469" s="6"/>
      <c r="X469" s="26"/>
    </row>
    <row r="470" spans="1:24">
      <c r="A470" s="2">
        <f t="shared" si="6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66"/>
        <v>-43550.84</v>
      </c>
      <c r="T470" s="5"/>
      <c r="U470" s="6"/>
      <c r="V470" s="6">
        <f t="shared" si="65"/>
        <v>-43550.84</v>
      </c>
      <c r="W470" s="6"/>
      <c r="X470" s="26"/>
    </row>
    <row r="471" spans="1:24">
      <c r="A471" s="2">
        <f t="shared" si="6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66"/>
        <v>-429490.29</v>
      </c>
      <c r="T471" s="5"/>
      <c r="U471" s="6"/>
      <c r="V471" s="6">
        <f t="shared" si="65"/>
        <v>-429490.29</v>
      </c>
      <c r="W471" s="6"/>
      <c r="X471" s="26"/>
    </row>
    <row r="472" spans="1:24">
      <c r="A472" s="2">
        <f t="shared" si="6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66"/>
        <v>0</v>
      </c>
      <c r="T472" s="5"/>
      <c r="U472" s="6"/>
      <c r="V472" s="6">
        <f t="shared" si="65"/>
        <v>0</v>
      </c>
      <c r="W472" s="6"/>
      <c r="X472" s="26"/>
    </row>
    <row r="473" spans="1:24">
      <c r="A473" s="2">
        <f t="shared" si="6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66"/>
        <v>-379517.67</v>
      </c>
      <c r="T473" s="5"/>
      <c r="U473" s="6"/>
      <c r="V473" s="6">
        <f t="shared" si="65"/>
        <v>-379517.67</v>
      </c>
      <c r="W473" s="6"/>
      <c r="X473" s="26"/>
    </row>
    <row r="474" spans="1:24">
      <c r="A474" s="2">
        <f t="shared" si="6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66"/>
        <v>0</v>
      </c>
      <c r="T474" s="5"/>
      <c r="U474" s="6"/>
      <c r="V474" s="6">
        <f t="shared" si="65"/>
        <v>0</v>
      </c>
      <c r="W474" s="6"/>
      <c r="X474" s="26"/>
    </row>
    <row r="475" spans="1:24">
      <c r="A475" s="2">
        <f t="shared" si="6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66"/>
        <v>0</v>
      </c>
      <c r="T475" s="5"/>
      <c r="U475" s="6"/>
      <c r="V475" s="6">
        <f t="shared" si="65"/>
        <v>0</v>
      </c>
      <c r="W475" s="6"/>
      <c r="X475" s="26"/>
    </row>
    <row r="476" spans="1:24">
      <c r="A476" s="2">
        <f t="shared" si="6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66"/>
        <v>-48270</v>
      </c>
      <c r="T476" s="5"/>
      <c r="U476" s="6"/>
      <c r="V476" s="6">
        <f t="shared" si="65"/>
        <v>-48270</v>
      </c>
      <c r="W476" s="6"/>
      <c r="X476" s="26"/>
    </row>
    <row r="477" spans="1:24">
      <c r="A477" s="2">
        <f t="shared" si="6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66"/>
        <v>-450949.83</v>
      </c>
      <c r="T477" s="5"/>
      <c r="U477" s="6"/>
      <c r="V477" s="6">
        <f t="shared" si="65"/>
        <v>-450949.83</v>
      </c>
      <c r="W477" s="6"/>
      <c r="X477" s="26"/>
    </row>
    <row r="478" spans="1:24">
      <c r="A478" s="2">
        <f t="shared" si="6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66"/>
        <v>0</v>
      </c>
      <c r="T478" s="5"/>
      <c r="U478" s="6"/>
      <c r="V478" s="6">
        <f t="shared" si="65"/>
        <v>0</v>
      </c>
      <c r="W478" s="6"/>
      <c r="X478" s="26"/>
    </row>
    <row r="479" spans="1:24">
      <c r="A479" s="2">
        <f t="shared" si="6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66"/>
        <v>1078706.5900000001</v>
      </c>
      <c r="T479" s="5"/>
      <c r="U479" s="6"/>
      <c r="W479" s="6"/>
      <c r="X479" s="6">
        <f>+S479</f>
        <v>1078706.5900000001</v>
      </c>
    </row>
    <row r="480" spans="1:24">
      <c r="A480" s="2">
        <f t="shared" si="6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66"/>
        <v>-2961451.38</v>
      </c>
      <c r="T480" s="2"/>
      <c r="U480" s="4"/>
      <c r="V480" s="4"/>
      <c r="W480" s="4"/>
      <c r="X480" s="83">
        <f>+S480</f>
        <v>-2961451.38</v>
      </c>
    </row>
    <row r="481" spans="1:24">
      <c r="A481" s="2">
        <f t="shared" si="6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66"/>
        <v>0</v>
      </c>
      <c r="T481" s="2"/>
      <c r="U481" s="4"/>
      <c r="V481" s="4"/>
      <c r="W481" s="4"/>
      <c r="X481" s="83">
        <f t="shared" ref="X481:X493" si="68">+S481</f>
        <v>0</v>
      </c>
    </row>
    <row r="482" spans="1:24">
      <c r="A482" s="2">
        <f t="shared" si="6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66"/>
        <v>-551534.93000000005</v>
      </c>
      <c r="T482" s="2"/>
      <c r="U482" s="4"/>
      <c r="V482" s="4"/>
      <c r="W482" s="4"/>
      <c r="X482" s="83">
        <f t="shared" si="68"/>
        <v>-551534.93000000005</v>
      </c>
    </row>
    <row r="483" spans="1:24">
      <c r="A483" s="2">
        <f t="shared" si="6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66"/>
        <v>705179.24</v>
      </c>
      <c r="T483" s="2"/>
      <c r="U483" s="4"/>
      <c r="V483" s="4"/>
      <c r="W483" s="4"/>
      <c r="X483" s="83">
        <f t="shared" si="68"/>
        <v>705179.24</v>
      </c>
    </row>
    <row r="484" spans="1:24">
      <c r="A484" s="2">
        <f t="shared" si="6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66"/>
        <v>0</v>
      </c>
      <c r="T484" s="2"/>
      <c r="U484" s="4"/>
      <c r="V484" s="4"/>
      <c r="W484" s="4"/>
      <c r="X484" s="83">
        <f t="shared" si="68"/>
        <v>0</v>
      </c>
    </row>
    <row r="485" spans="1:24">
      <c r="A485" s="2">
        <f t="shared" si="6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66"/>
        <v>-4221637.78</v>
      </c>
      <c r="T485" s="2"/>
      <c r="U485" s="4"/>
      <c r="V485" s="4"/>
      <c r="W485" s="4"/>
      <c r="X485" s="83">
        <f t="shared" si="68"/>
        <v>-4221637.78</v>
      </c>
    </row>
    <row r="486" spans="1:24">
      <c r="A486" s="2">
        <f t="shared" si="6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66"/>
        <v>2112541.7999999998</v>
      </c>
      <c r="T486" s="2"/>
      <c r="U486" s="4"/>
      <c r="V486" s="4"/>
      <c r="W486" s="4"/>
      <c r="X486" s="83">
        <f t="shared" si="68"/>
        <v>2112541.7999999998</v>
      </c>
    </row>
    <row r="487" spans="1:24">
      <c r="A487" s="2">
        <f t="shared" si="6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66"/>
        <v>-3097239.98</v>
      </c>
      <c r="T487" s="2"/>
      <c r="U487" s="4"/>
      <c r="V487" s="4"/>
      <c r="W487" s="4"/>
      <c r="X487" s="83">
        <f t="shared" si="68"/>
        <v>-3097239.98</v>
      </c>
    </row>
    <row r="488" spans="1:24">
      <c r="A488" s="2">
        <f t="shared" si="6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66"/>
        <v>0</v>
      </c>
      <c r="T488" s="2"/>
      <c r="U488" s="4"/>
      <c r="V488" s="4"/>
      <c r="W488" s="4"/>
      <c r="X488" s="83">
        <f t="shared" si="68"/>
        <v>0</v>
      </c>
    </row>
    <row r="489" spans="1:24">
      <c r="A489" s="2">
        <f t="shared" si="6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66"/>
        <v>6889923</v>
      </c>
      <c r="T489" s="2"/>
      <c r="U489" s="4"/>
      <c r="V489" s="4"/>
      <c r="W489" s="4"/>
      <c r="X489" s="83">
        <f t="shared" si="68"/>
        <v>6889923</v>
      </c>
    </row>
    <row r="490" spans="1:24">
      <c r="A490" s="2">
        <f t="shared" si="6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66"/>
        <v>-1683587.04</v>
      </c>
      <c r="T490" s="2"/>
      <c r="U490" s="4"/>
      <c r="V490" s="4"/>
      <c r="W490" s="4"/>
      <c r="X490" s="83">
        <f t="shared" si="68"/>
        <v>-1683587.04</v>
      </c>
    </row>
    <row r="491" spans="1:24">
      <c r="A491" s="2">
        <f t="shared" si="6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66"/>
        <v>0</v>
      </c>
      <c r="T491" s="5"/>
      <c r="U491" s="6"/>
      <c r="V491" s="6"/>
      <c r="W491" s="6"/>
      <c r="X491" s="83">
        <f t="shared" si="68"/>
        <v>0</v>
      </c>
    </row>
    <row r="492" spans="1:24">
      <c r="A492" s="2">
        <f t="shared" si="6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66"/>
        <v>0</v>
      </c>
      <c r="T492" s="5"/>
      <c r="U492" s="6"/>
      <c r="V492" s="6"/>
      <c r="W492" s="6"/>
      <c r="X492" s="83">
        <f t="shared" si="68"/>
        <v>0</v>
      </c>
    </row>
    <row r="493" spans="1:24">
      <c r="A493" s="2">
        <f t="shared" si="6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66"/>
        <v>0</v>
      </c>
      <c r="T493" s="5"/>
      <c r="U493" s="6"/>
      <c r="V493" s="6"/>
      <c r="W493" s="6"/>
      <c r="X493" s="83">
        <f t="shared" si="68"/>
        <v>0</v>
      </c>
    </row>
    <row r="494" spans="1:24">
      <c r="A494" s="2">
        <f t="shared" si="6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R494" si="69">SUM(G419:G493)</f>
        <v>-29916427.679999996</v>
      </c>
      <c r="H494" s="28">
        <f t="shared" si="69"/>
        <v>-31050749.560000002</v>
      </c>
      <c r="I494" s="28">
        <f t="shared" si="69"/>
        <v>-32926628.370000012</v>
      </c>
      <c r="J494" s="28">
        <f t="shared" si="69"/>
        <v>-26026564.849999998</v>
      </c>
      <c r="K494" s="28">
        <f t="shared" si="69"/>
        <v>-29297527.000000007</v>
      </c>
      <c r="L494" s="28">
        <f t="shared" si="69"/>
        <v>-32497909.800000001</v>
      </c>
      <c r="M494" s="28">
        <f t="shared" si="69"/>
        <v>-29147546.230000008</v>
      </c>
      <c r="N494" s="28">
        <f t="shared" si="69"/>
        <v>-26761465.989999995</v>
      </c>
      <c r="O494" s="28">
        <f t="shared" si="69"/>
        <v>-27148964.500000011</v>
      </c>
      <c r="P494" s="28">
        <f t="shared" si="69"/>
        <v>-28096571.479999993</v>
      </c>
      <c r="Q494" s="28">
        <f t="shared" si="69"/>
        <v>-33838947.650000006</v>
      </c>
      <c r="R494" s="28">
        <f t="shared" si="69"/>
        <v>-32063005.899999995</v>
      </c>
      <c r="S494" s="25">
        <f t="shared" si="66"/>
        <v>-31050749.560000002</v>
      </c>
      <c r="T494" s="2"/>
      <c r="U494" s="4"/>
      <c r="V494" s="4"/>
      <c r="W494" s="4"/>
      <c r="X494" s="83"/>
    </row>
    <row r="495" spans="1:24">
      <c r="A495" s="2">
        <f t="shared" si="6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25">
        <f t="shared" si="66"/>
        <v>0</v>
      </c>
      <c r="T495" s="5"/>
      <c r="U495" s="6"/>
      <c r="V495" s="6"/>
      <c r="W495" s="6"/>
      <c r="X495" s="26"/>
    </row>
    <row r="496" spans="1:24">
      <c r="A496" s="2">
        <f t="shared" si="6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66"/>
        <v>-12214194.050000001</v>
      </c>
      <c r="T496" s="5"/>
      <c r="U496" s="6"/>
      <c r="V496" s="6">
        <f t="shared" ref="V496:V501" si="70">+S496</f>
        <v>-12214194.050000001</v>
      </c>
      <c r="W496" s="6"/>
      <c r="X496" s="26"/>
    </row>
    <row r="497" spans="1:24">
      <c r="A497" s="2">
        <f t="shared" si="6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66"/>
        <v>0</v>
      </c>
      <c r="T497" s="5"/>
      <c r="U497" s="6"/>
      <c r="V497" s="6">
        <f t="shared" si="70"/>
        <v>0</v>
      </c>
      <c r="W497" s="6"/>
      <c r="X497" s="26"/>
    </row>
    <row r="498" spans="1:24">
      <c r="A498" s="2">
        <f t="shared" si="6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66"/>
        <v>-1558863.99</v>
      </c>
      <c r="T498" s="5"/>
      <c r="U498" s="6"/>
      <c r="V498" s="6">
        <f t="shared" si="70"/>
        <v>-1558863.99</v>
      </c>
      <c r="W498" s="6"/>
      <c r="X498" s="26"/>
    </row>
    <row r="499" spans="1:24">
      <c r="A499" s="2">
        <f t="shared" si="6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66"/>
        <v>-8084471.29</v>
      </c>
      <c r="T499" s="5"/>
      <c r="U499" s="6"/>
      <c r="V499" s="6">
        <f t="shared" si="70"/>
        <v>-8084471.29</v>
      </c>
      <c r="W499" s="6"/>
      <c r="X499" s="26"/>
    </row>
    <row r="500" spans="1:24">
      <c r="A500" s="2">
        <f t="shared" si="6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66"/>
        <v>-94311.08</v>
      </c>
      <c r="T500" s="5"/>
      <c r="U500" s="6"/>
      <c r="V500" s="6">
        <f t="shared" si="70"/>
        <v>-94311.08</v>
      </c>
      <c r="W500" s="6"/>
      <c r="X500" s="26"/>
    </row>
    <row r="501" spans="1:24">
      <c r="A501" s="2">
        <f t="shared" si="6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66"/>
        <v>-343412</v>
      </c>
      <c r="T501" s="5"/>
      <c r="U501" s="6"/>
      <c r="V501" s="6">
        <f t="shared" si="70"/>
        <v>-343412</v>
      </c>
      <c r="W501" s="6"/>
      <c r="X501" s="26"/>
    </row>
    <row r="502" spans="1:24">
      <c r="A502" s="2">
        <f t="shared" si="6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66"/>
        <v>-61770218.670000002</v>
      </c>
      <c r="T502" s="5"/>
      <c r="U502" s="6"/>
      <c r="V502" s="6"/>
      <c r="W502" s="6"/>
      <c r="X502" s="26">
        <f>+S502</f>
        <v>-61770218.670000002</v>
      </c>
    </row>
    <row r="503" spans="1:24">
      <c r="A503" s="2">
        <f t="shared" si="6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66"/>
        <v>0</v>
      </c>
      <c r="T503" s="5"/>
      <c r="U503" s="6"/>
      <c r="V503" s="6"/>
      <c r="W503" s="6"/>
      <c r="X503" s="26"/>
    </row>
    <row r="504" spans="1:24">
      <c r="A504" s="2">
        <f t="shared" si="6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66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6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66"/>
        <v>-10739.5100000001</v>
      </c>
      <c r="T505" s="5"/>
      <c r="U505" s="6"/>
      <c r="V505" s="6"/>
      <c r="W505" s="6"/>
      <c r="X505" s="26">
        <f>+S505</f>
        <v>-10739.5100000001</v>
      </c>
    </row>
    <row r="506" spans="1:24">
      <c r="A506" s="2">
        <f t="shared" si="6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66"/>
        <v>0</v>
      </c>
      <c r="T506" s="5"/>
      <c r="U506" s="6"/>
      <c r="V506" s="6"/>
      <c r="W506" s="6"/>
      <c r="X506" s="26">
        <f>+S506</f>
        <v>0</v>
      </c>
    </row>
    <row r="507" spans="1:24">
      <c r="A507" s="2">
        <f t="shared" si="6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66"/>
        <v>0</v>
      </c>
      <c r="T507" s="5"/>
      <c r="U507" s="6"/>
      <c r="V507" s="6"/>
      <c r="W507" s="6"/>
      <c r="X507" s="26">
        <f>+S507</f>
        <v>0</v>
      </c>
    </row>
    <row r="508" spans="1:24">
      <c r="A508" s="2">
        <f t="shared" si="6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66"/>
        <v>-1079956.68</v>
      </c>
      <c r="T508" s="5"/>
      <c r="U508" s="6"/>
      <c r="V508" s="6"/>
      <c r="W508" s="6"/>
      <c r="X508" s="26">
        <f>+S508</f>
        <v>-1079956.68</v>
      </c>
    </row>
    <row r="509" spans="1:24">
      <c r="A509" s="2">
        <f t="shared" si="6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66"/>
        <v>-1005.26</v>
      </c>
      <c r="T509" s="5"/>
      <c r="U509" s="6"/>
      <c r="V509" s="6">
        <f>+S509</f>
        <v>-1005.26</v>
      </c>
      <c r="W509" s="6"/>
      <c r="X509" s="26"/>
    </row>
    <row r="510" spans="1:24">
      <c r="A510" s="2">
        <f t="shared" si="6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66"/>
        <v>-72405</v>
      </c>
      <c r="T510" s="5"/>
      <c r="U510" s="6"/>
      <c r="V510" s="6">
        <f>+S510</f>
        <v>-72405</v>
      </c>
      <c r="W510" s="6"/>
      <c r="X510" s="26"/>
    </row>
    <row r="511" spans="1:24">
      <c r="A511" s="2">
        <f t="shared" si="6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66"/>
        <v>-8479869.4800000004</v>
      </c>
      <c r="T511" s="5"/>
      <c r="U511" s="6"/>
      <c r="V511" s="6">
        <f>+S511</f>
        <v>-8479869.4800000004</v>
      </c>
      <c r="W511" s="6"/>
      <c r="X511" s="26"/>
    </row>
    <row r="512" spans="1:24">
      <c r="A512" s="2">
        <f t="shared" si="6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66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6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66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6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66"/>
        <v>-51751811.369999997</v>
      </c>
      <c r="T514" s="5"/>
      <c r="U514" s="6"/>
      <c r="V514" s="6"/>
      <c r="W514" s="6"/>
      <c r="X514" s="83">
        <f>+S514</f>
        <v>-51751811.369999997</v>
      </c>
    </row>
    <row r="515" spans="1:24">
      <c r="A515" s="2">
        <f t="shared" si="6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66"/>
        <v>-10126200.310000001</v>
      </c>
      <c r="T515" s="5"/>
      <c r="U515" s="6"/>
      <c r="V515" s="6"/>
      <c r="W515" s="6"/>
      <c r="X515" s="83">
        <f>+S515</f>
        <v>-10126200.310000001</v>
      </c>
    </row>
    <row r="516" spans="1:24">
      <c r="A516" s="2">
        <f t="shared" si="6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66"/>
        <v>-2505235.73</v>
      </c>
      <c r="T516" s="5"/>
      <c r="U516" s="6"/>
      <c r="V516" s="6"/>
      <c r="W516" s="6"/>
      <c r="X516" s="83">
        <f>+S516</f>
        <v>-2505235.73</v>
      </c>
    </row>
    <row r="517" spans="1:24">
      <c r="A517" s="2">
        <f t="shared" si="6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66"/>
        <v>-6596943.9699999997</v>
      </c>
      <c r="T517" s="5"/>
      <c r="U517" s="6"/>
      <c r="V517" s="6"/>
      <c r="W517" s="6"/>
      <c r="X517" s="83">
        <f>+S517</f>
        <v>-6596943.9699999997</v>
      </c>
    </row>
    <row r="518" spans="1:24">
      <c r="A518" s="2">
        <f t="shared" si="6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66"/>
        <v>0</v>
      </c>
      <c r="T518" s="5"/>
      <c r="U518" s="6"/>
      <c r="V518" s="6"/>
      <c r="W518" s="6"/>
      <c r="X518" s="83">
        <f t="shared" ref="X518:X524" si="71">+S518</f>
        <v>0</v>
      </c>
    </row>
    <row r="519" spans="1:24">
      <c r="A519" s="2">
        <f t="shared" si="6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66"/>
        <v>0</v>
      </c>
      <c r="T519" s="5"/>
      <c r="U519" s="6"/>
      <c r="V519" s="6"/>
      <c r="W519" s="6"/>
      <c r="X519" s="83">
        <f t="shared" si="71"/>
        <v>0</v>
      </c>
    </row>
    <row r="520" spans="1:24">
      <c r="A520" s="2">
        <f t="shared" si="6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66"/>
        <v>0</v>
      </c>
      <c r="T520" s="5"/>
      <c r="U520" s="6"/>
      <c r="V520" s="6"/>
      <c r="W520" s="6"/>
      <c r="X520" s="83">
        <f t="shared" si="71"/>
        <v>0</v>
      </c>
    </row>
    <row r="521" spans="1:24">
      <c r="A521" s="2">
        <f t="shared" si="6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66"/>
        <v>0</v>
      </c>
      <c r="T521" s="5"/>
      <c r="U521" s="6"/>
      <c r="V521" s="6"/>
      <c r="W521" s="6"/>
      <c r="X521" s="83">
        <f t="shared" si="71"/>
        <v>0</v>
      </c>
    </row>
    <row r="522" spans="1:24">
      <c r="A522" s="2">
        <f t="shared" si="6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66"/>
        <v>0</v>
      </c>
      <c r="T522" s="5"/>
      <c r="U522" s="6"/>
      <c r="V522" s="6"/>
      <c r="W522" s="6"/>
      <c r="X522" s="83">
        <f t="shared" si="71"/>
        <v>0</v>
      </c>
    </row>
    <row r="523" spans="1:24">
      <c r="A523" s="2">
        <f t="shared" si="6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66"/>
        <v>0</v>
      </c>
      <c r="T523" s="5"/>
      <c r="U523" s="6"/>
      <c r="V523" s="6"/>
      <c r="W523" s="6"/>
      <c r="X523" s="83">
        <f t="shared" si="71"/>
        <v>0</v>
      </c>
    </row>
    <row r="524" spans="1:24">
      <c r="A524" s="2">
        <f t="shared" si="6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66"/>
        <v>0</v>
      </c>
      <c r="T524" s="5"/>
      <c r="U524" s="6"/>
      <c r="V524" s="6"/>
      <c r="W524" s="6"/>
      <c r="X524" s="83">
        <f t="shared" si="71"/>
        <v>0</v>
      </c>
    </row>
    <row r="525" spans="1:24">
      <c r="A525" s="2">
        <f t="shared" si="6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66"/>
        <v>0</v>
      </c>
      <c r="T525" s="5"/>
      <c r="U525" s="6"/>
      <c r="V525" s="6">
        <f>+S525</f>
        <v>0</v>
      </c>
      <c r="W525" s="6"/>
      <c r="X525" s="26"/>
    </row>
    <row r="526" spans="1:24">
      <c r="A526" s="2">
        <f t="shared" si="6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66"/>
        <v>0</v>
      </c>
      <c r="T526" s="5"/>
      <c r="U526" s="6"/>
      <c r="V526" s="6">
        <f>+S526</f>
        <v>0</v>
      </c>
      <c r="W526" s="6"/>
      <c r="X526" s="26"/>
    </row>
    <row r="527" spans="1:24">
      <c r="A527" s="2">
        <f t="shared" si="6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66"/>
        <v>45968509.560000002</v>
      </c>
      <c r="T527" s="5"/>
      <c r="U527" s="6"/>
      <c r="W527" s="6"/>
      <c r="X527" s="6">
        <f>+S527</f>
        <v>45968509.560000002</v>
      </c>
    </row>
    <row r="528" spans="1:24">
      <c r="A528" s="2">
        <f t="shared" si="67"/>
        <v>514</v>
      </c>
      <c r="B528" s="2"/>
      <c r="C528" s="2"/>
      <c r="D528" s="2"/>
      <c r="E528" s="32" t="s">
        <v>802</v>
      </c>
      <c r="F528" s="28">
        <f t="shared" ref="F528:R528" si="72">SUM(F496:F527)</f>
        <v>-122338906.30999997</v>
      </c>
      <c r="G528" s="28">
        <f t="shared" si="72"/>
        <v>-125562183.42999998</v>
      </c>
      <c r="H528" s="28">
        <f t="shared" si="72"/>
        <v>-125359001.76000002</v>
      </c>
      <c r="I528" s="28">
        <f t="shared" si="72"/>
        <v>-125601836.71000004</v>
      </c>
      <c r="J528" s="28">
        <f t="shared" si="72"/>
        <v>-125577682.70000002</v>
      </c>
      <c r="K528" s="28">
        <f t="shared" si="72"/>
        <v>-124101921.19999999</v>
      </c>
      <c r="L528" s="28">
        <f t="shared" si="72"/>
        <v>-124273394.66999999</v>
      </c>
      <c r="M528" s="28">
        <f t="shared" si="72"/>
        <v>-123582936.21000002</v>
      </c>
      <c r="N528" s="28">
        <f t="shared" si="72"/>
        <v>-124624632.51000004</v>
      </c>
      <c r="O528" s="28">
        <f t="shared" si="72"/>
        <v>-124120741.74000004</v>
      </c>
      <c r="P528" s="28">
        <f t="shared" si="72"/>
        <v>-123207202.62000003</v>
      </c>
      <c r="Q528" s="28">
        <f t="shared" si="72"/>
        <v>-120889584.75000006</v>
      </c>
      <c r="R528" s="28">
        <f t="shared" si="72"/>
        <v>-118715360.98000005</v>
      </c>
      <c r="S528" s="25">
        <f t="shared" ref="S528:S591" si="73">+H528</f>
        <v>-125359001.76000002</v>
      </c>
      <c r="T528" s="5"/>
      <c r="U528" s="6"/>
      <c r="V528" s="6"/>
      <c r="W528" s="6"/>
      <c r="X528" s="26"/>
    </row>
    <row r="529" spans="1:24">
      <c r="A529" s="2">
        <f t="shared" ref="A529:A592" si="74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25">
        <f t="shared" si="73"/>
        <v>0</v>
      </c>
      <c r="T529" s="5"/>
      <c r="U529" s="6"/>
      <c r="V529" s="6"/>
      <c r="W529" s="6"/>
      <c r="X529" s="26"/>
    </row>
    <row r="530" spans="1:24">
      <c r="A530" s="2">
        <f t="shared" si="74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73"/>
        <v>-278979.33</v>
      </c>
      <c r="T530" s="5"/>
      <c r="U530" s="6"/>
      <c r="V530" s="6"/>
      <c r="W530" s="6"/>
      <c r="X530" s="26">
        <f>+S530</f>
        <v>-278979.33</v>
      </c>
    </row>
    <row r="531" spans="1:24">
      <c r="A531" s="2">
        <f t="shared" si="74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73"/>
        <v>10668835.9</v>
      </c>
      <c r="T531" s="5"/>
      <c r="U531" s="6"/>
      <c r="V531" s="6"/>
      <c r="W531" s="6"/>
      <c r="X531" s="26">
        <f t="shared" ref="X531:X540" si="75">+S531</f>
        <v>10668835.9</v>
      </c>
    </row>
    <row r="532" spans="1:24">
      <c r="A532" s="2">
        <f t="shared" si="74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73"/>
        <v>40990089.109999999</v>
      </c>
      <c r="T532" s="5"/>
      <c r="U532" s="6"/>
      <c r="V532" s="6"/>
      <c r="W532" s="6"/>
      <c r="X532" s="26">
        <f t="shared" si="75"/>
        <v>40990089.109999999</v>
      </c>
    </row>
    <row r="533" spans="1:24">
      <c r="A533" s="2">
        <f t="shared" si="74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73"/>
        <v>-99929507.170000002</v>
      </c>
      <c r="T533" s="5"/>
      <c r="U533" s="6"/>
      <c r="V533" s="6"/>
      <c r="W533" s="6"/>
      <c r="X533" s="26">
        <f t="shared" si="75"/>
        <v>-99929507.170000002</v>
      </c>
    </row>
    <row r="534" spans="1:24">
      <c r="A534" s="2">
        <f t="shared" si="74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73"/>
        <v>-140309.65</v>
      </c>
      <c r="T534" s="5"/>
      <c r="U534" s="6"/>
      <c r="V534" s="6"/>
      <c r="W534" s="6"/>
      <c r="X534" s="26">
        <f t="shared" si="75"/>
        <v>-140309.65</v>
      </c>
    </row>
    <row r="535" spans="1:24">
      <c r="A535" s="2">
        <f t="shared" si="74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73"/>
        <v>-48616.4</v>
      </c>
      <c r="T535" s="5"/>
      <c r="U535" s="6"/>
      <c r="V535" s="6"/>
      <c r="W535" s="6"/>
      <c r="X535" s="26">
        <f t="shared" si="75"/>
        <v>-48616.4</v>
      </c>
    </row>
    <row r="536" spans="1:24">
      <c r="A536" s="2">
        <f t="shared" si="74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73"/>
        <v>933800.21</v>
      </c>
      <c r="T536" s="5"/>
      <c r="U536" s="6"/>
      <c r="V536" s="6"/>
      <c r="W536" s="6"/>
      <c r="X536" s="26">
        <f t="shared" si="75"/>
        <v>933800.21</v>
      </c>
    </row>
    <row r="537" spans="1:24">
      <c r="A537" s="2">
        <f t="shared" si="74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73"/>
        <v>-840913.86</v>
      </c>
      <c r="T537" s="5"/>
      <c r="U537" s="6"/>
      <c r="V537" s="6"/>
      <c r="W537" s="6"/>
      <c r="X537" s="26">
        <f t="shared" si="75"/>
        <v>-840913.86</v>
      </c>
    </row>
    <row r="538" spans="1:24">
      <c r="A538" s="2">
        <f t="shared" si="74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73"/>
        <v>-4268405.67</v>
      </c>
      <c r="T538" s="5"/>
      <c r="U538" s="6"/>
      <c r="V538" s="6"/>
      <c r="W538" s="6"/>
      <c r="X538" s="26">
        <f t="shared" si="75"/>
        <v>-4268405.67</v>
      </c>
    </row>
    <row r="539" spans="1:24">
      <c r="A539" s="2">
        <f t="shared" si="74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73"/>
        <v>503976.85</v>
      </c>
      <c r="T539" s="5"/>
      <c r="U539" s="6"/>
      <c r="V539" s="6"/>
      <c r="W539" s="6"/>
      <c r="X539" s="26">
        <f t="shared" si="75"/>
        <v>503976.85</v>
      </c>
    </row>
    <row r="540" spans="1:24">
      <c r="A540" s="2">
        <f t="shared" si="74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73"/>
        <v>-14390.85</v>
      </c>
      <c r="T540" s="5"/>
      <c r="U540" s="6"/>
      <c r="V540" s="6"/>
      <c r="W540" s="6"/>
      <c r="X540" s="26">
        <f t="shared" si="75"/>
        <v>-14390.85</v>
      </c>
    </row>
    <row r="541" spans="1:24">
      <c r="A541" s="2">
        <f t="shared" si="74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73"/>
        <v>2126361.12</v>
      </c>
      <c r="T541" s="5"/>
      <c r="U541" s="6"/>
      <c r="V541" s="4"/>
      <c r="W541" s="4"/>
      <c r="X541" s="83">
        <f>+S541</f>
        <v>2126361.12</v>
      </c>
    </row>
    <row r="542" spans="1:24">
      <c r="A542" s="2">
        <f t="shared" si="74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73"/>
        <v>8115332.5499999998</v>
      </c>
      <c r="T542" s="5"/>
      <c r="U542" s="6"/>
      <c r="V542" s="4"/>
      <c r="W542" s="4"/>
      <c r="X542" s="83">
        <f>+S542</f>
        <v>8115332.5499999998</v>
      </c>
    </row>
    <row r="543" spans="1:24">
      <c r="A543" s="2">
        <f t="shared" si="74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73"/>
        <v>-160522.47</v>
      </c>
      <c r="T543" s="5"/>
      <c r="U543" s="6"/>
      <c r="W543" s="6"/>
      <c r="X543" s="4">
        <f>+S543</f>
        <v>-160522.47</v>
      </c>
    </row>
    <row r="544" spans="1:24">
      <c r="A544" s="2">
        <f t="shared" si="74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73"/>
        <v>-481335.67</v>
      </c>
      <c r="T544" s="5"/>
      <c r="U544" s="6"/>
      <c r="V544" s="4">
        <f t="shared" ref="V544:V550" si="76">+S544</f>
        <v>-481335.67</v>
      </c>
      <c r="W544" s="6"/>
      <c r="X544" s="26"/>
    </row>
    <row r="545" spans="1:24">
      <c r="A545" s="2">
        <f t="shared" si="74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73"/>
        <v>-31136329.219999999</v>
      </c>
      <c r="T545" s="5"/>
      <c r="U545" s="6"/>
      <c r="V545" s="4">
        <f t="shared" si="76"/>
        <v>-31136329.219999999</v>
      </c>
      <c r="W545" s="6"/>
      <c r="X545" s="26"/>
    </row>
    <row r="546" spans="1:24">
      <c r="A546" s="2">
        <f t="shared" si="74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73"/>
        <v>186111.82</v>
      </c>
      <c r="T546" s="5"/>
      <c r="U546" s="6"/>
      <c r="V546" s="4">
        <f t="shared" si="76"/>
        <v>186111.82</v>
      </c>
      <c r="W546" s="6"/>
      <c r="X546" s="26"/>
    </row>
    <row r="547" spans="1:24">
      <c r="A547" s="2">
        <f t="shared" si="74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73"/>
        <v>-116164.48</v>
      </c>
      <c r="T547" s="5"/>
      <c r="U547" s="6"/>
      <c r="V547" s="4">
        <f t="shared" si="76"/>
        <v>-116164.48</v>
      </c>
      <c r="W547" s="6"/>
      <c r="X547" s="26"/>
    </row>
    <row r="548" spans="1:24">
      <c r="A548" s="2">
        <f t="shared" si="74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73"/>
        <v>-14049.89</v>
      </c>
      <c r="T548" s="2"/>
      <c r="U548" s="4"/>
      <c r="V548" s="4">
        <f t="shared" si="76"/>
        <v>-14049.89</v>
      </c>
      <c r="W548" s="4"/>
      <c r="X548" s="83"/>
    </row>
    <row r="549" spans="1:24">
      <c r="A549" s="2">
        <f t="shared" si="74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73"/>
        <v>-42129.37</v>
      </c>
      <c r="T549" s="5"/>
      <c r="U549" s="6"/>
      <c r="V549" s="6">
        <f t="shared" si="76"/>
        <v>-42129.37</v>
      </c>
      <c r="W549" s="6"/>
      <c r="X549" s="26"/>
    </row>
    <row r="550" spans="1:24">
      <c r="A550" s="2">
        <f t="shared" si="74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73"/>
        <v>-2197036.9700000002</v>
      </c>
      <c r="T550" s="2"/>
      <c r="U550" s="4"/>
      <c r="V550" s="4">
        <f t="shared" si="76"/>
        <v>-2197036.9700000002</v>
      </c>
      <c r="W550" s="4"/>
      <c r="X550" s="83"/>
    </row>
    <row r="551" spans="1:24">
      <c r="A551" s="2">
        <f t="shared" si="74"/>
        <v>537</v>
      </c>
      <c r="B551" s="2"/>
      <c r="C551" s="2"/>
      <c r="D551" s="2"/>
      <c r="E551" s="50" t="s">
        <v>832</v>
      </c>
      <c r="F551" s="28">
        <f t="shared" ref="F551:R551" si="77">SUM(F530:F550)</f>
        <v>-77743427.170000002</v>
      </c>
      <c r="G551" s="28">
        <f t="shared" si="77"/>
        <v>-76899908.830000013</v>
      </c>
      <c r="H551" s="28">
        <f t="shared" si="77"/>
        <v>-76144183.440000027</v>
      </c>
      <c r="I551" s="28">
        <f t="shared" si="77"/>
        <v>-75293352.540000007</v>
      </c>
      <c r="J551" s="28">
        <f t="shared" si="77"/>
        <v>-75047506.219999999</v>
      </c>
      <c r="K551" s="28">
        <f t="shared" si="77"/>
        <v>-74981356.059999973</v>
      </c>
      <c r="L551" s="28">
        <f t="shared" si="77"/>
        <v>-75388285.160000011</v>
      </c>
      <c r="M551" s="28">
        <f t="shared" si="77"/>
        <v>-76143992.800000012</v>
      </c>
      <c r="N551" s="28">
        <f t="shared" si="77"/>
        <v>-76743007.349999994</v>
      </c>
      <c r="O551" s="28">
        <f t="shared" si="77"/>
        <v>-77500547.170000002</v>
      </c>
      <c r="P551" s="28">
        <f t="shared" si="77"/>
        <v>-77481054.910000041</v>
      </c>
      <c r="Q551" s="28">
        <f t="shared" si="77"/>
        <v>-79752141.87000002</v>
      </c>
      <c r="R551" s="28">
        <f t="shared" si="77"/>
        <v>-88739868.560000017</v>
      </c>
      <c r="S551" s="25">
        <f t="shared" si="73"/>
        <v>-76144183.440000027</v>
      </c>
      <c r="T551" s="5"/>
      <c r="U551" s="6"/>
      <c r="V551" s="6"/>
      <c r="W551" s="6"/>
      <c r="X551" s="26"/>
    </row>
    <row r="552" spans="1:24">
      <c r="A552" s="2">
        <f t="shared" si="74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25">
        <f t="shared" si="73"/>
        <v>0</v>
      </c>
      <c r="T552" s="5"/>
      <c r="U552" s="6"/>
      <c r="V552" s="6"/>
      <c r="W552" s="6"/>
      <c r="X552" s="26"/>
    </row>
    <row r="553" spans="1:24">
      <c r="A553" s="2">
        <f t="shared" si="74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73"/>
        <v>-11011061.289999999</v>
      </c>
      <c r="T553" s="5"/>
      <c r="U553" s="6"/>
      <c r="V553" s="6"/>
      <c r="W553" s="6">
        <f t="shared" ref="W553:W618" si="78">+S553</f>
        <v>-11011061.289999999</v>
      </c>
      <c r="X553" s="26"/>
    </row>
    <row r="554" spans="1:24">
      <c r="A554" s="2">
        <f t="shared" si="74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73"/>
        <v>-133465.35999999999</v>
      </c>
      <c r="T554" s="5"/>
      <c r="U554" s="6"/>
      <c r="V554" s="6"/>
      <c r="W554" s="6">
        <f t="shared" si="78"/>
        <v>-133465.35999999999</v>
      </c>
      <c r="X554" s="26"/>
    </row>
    <row r="555" spans="1:24">
      <c r="A555" s="2">
        <f t="shared" si="74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73"/>
        <v>-697623.9</v>
      </c>
      <c r="T555" s="5"/>
      <c r="U555" s="6"/>
      <c r="V555" s="6"/>
      <c r="W555" s="6">
        <f t="shared" si="78"/>
        <v>-697623.9</v>
      </c>
      <c r="X555" s="26"/>
    </row>
    <row r="556" spans="1:24">
      <c r="A556" s="2">
        <f t="shared" si="74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73"/>
        <v>0</v>
      </c>
      <c r="T556" s="5"/>
      <c r="U556" s="6"/>
      <c r="V556" s="6"/>
      <c r="W556" s="6">
        <f t="shared" si="78"/>
        <v>0</v>
      </c>
      <c r="X556" s="26"/>
    </row>
    <row r="557" spans="1:24">
      <c r="A557" s="2">
        <f t="shared" si="74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73"/>
        <v>-6135145.0700000003</v>
      </c>
      <c r="T557" s="5"/>
      <c r="U557" s="6"/>
      <c r="V557" s="6"/>
      <c r="W557" s="6">
        <f t="shared" si="78"/>
        <v>-6135145.0700000003</v>
      </c>
      <c r="X557" s="26"/>
    </row>
    <row r="558" spans="1:24">
      <c r="A558" s="2">
        <f t="shared" si="74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73"/>
        <v>12299.71</v>
      </c>
      <c r="T558" s="5"/>
      <c r="U558" s="6"/>
      <c r="V558" s="6"/>
      <c r="W558" s="6">
        <f t="shared" si="78"/>
        <v>12299.71</v>
      </c>
      <c r="X558" s="26"/>
    </row>
    <row r="559" spans="1:24">
      <c r="A559" s="2">
        <f t="shared" si="74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73"/>
        <v>0</v>
      </c>
      <c r="T559" s="5"/>
      <c r="U559" s="6"/>
      <c r="V559" s="6"/>
      <c r="W559" s="6">
        <f t="shared" si="78"/>
        <v>0</v>
      </c>
      <c r="X559" s="26"/>
    </row>
    <row r="560" spans="1:24">
      <c r="A560" s="2">
        <f t="shared" si="74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73"/>
        <v>-373032.29</v>
      </c>
      <c r="T560" s="5"/>
      <c r="U560" s="6"/>
      <c r="V560" s="6"/>
      <c r="W560" s="6">
        <f t="shared" si="78"/>
        <v>-373032.29</v>
      </c>
      <c r="X560" s="26"/>
    </row>
    <row r="561" spans="1:24">
      <c r="A561" s="2">
        <f t="shared" si="74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73"/>
        <v>-34880101.329999998</v>
      </c>
      <c r="T561" s="5"/>
      <c r="U561" s="6"/>
      <c r="V561" s="6"/>
      <c r="W561" s="6">
        <f t="shared" si="78"/>
        <v>-34880101.329999998</v>
      </c>
      <c r="X561" s="26"/>
    </row>
    <row r="562" spans="1:24">
      <c r="A562" s="2">
        <f t="shared" si="74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73"/>
        <v>224372.28</v>
      </c>
      <c r="T562" s="5"/>
      <c r="U562" s="6"/>
      <c r="V562" s="6"/>
      <c r="W562" s="6">
        <f t="shared" si="78"/>
        <v>224372.28</v>
      </c>
      <c r="X562" s="26"/>
    </row>
    <row r="563" spans="1:24">
      <c r="A563" s="2">
        <f t="shared" si="74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73"/>
        <v>-526318.81000000006</v>
      </c>
      <c r="T563" s="5"/>
      <c r="U563" s="6"/>
      <c r="V563" s="6"/>
      <c r="W563" s="6">
        <f t="shared" si="78"/>
        <v>-526318.81000000006</v>
      </c>
      <c r="X563" s="26"/>
    </row>
    <row r="564" spans="1:24">
      <c r="A564" s="2">
        <f t="shared" si="74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73"/>
        <v>-2427648.9500000002</v>
      </c>
      <c r="T564" s="5"/>
      <c r="U564" s="6"/>
      <c r="V564" s="6"/>
      <c r="W564" s="6">
        <f t="shared" si="78"/>
        <v>-2427648.9500000002</v>
      </c>
      <c r="X564" s="26"/>
    </row>
    <row r="565" spans="1:24">
      <c r="A565" s="2">
        <f t="shared" si="74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73"/>
        <v>5430.22</v>
      </c>
      <c r="T565" s="5"/>
      <c r="U565" s="6"/>
      <c r="V565" s="6"/>
      <c r="W565" s="6">
        <f t="shared" si="78"/>
        <v>5430.22</v>
      </c>
      <c r="X565" s="26"/>
    </row>
    <row r="566" spans="1:24">
      <c r="A566" s="2">
        <f t="shared" si="74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73"/>
        <v>-48053.919999999998</v>
      </c>
      <c r="T566" s="5"/>
      <c r="U566" s="6"/>
      <c r="V566" s="6"/>
      <c r="W566" s="6">
        <f t="shared" si="78"/>
        <v>-48053.919999999998</v>
      </c>
      <c r="X566" s="26"/>
    </row>
    <row r="567" spans="1:24">
      <c r="A567" s="2">
        <f t="shared" si="74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73"/>
        <v>0</v>
      </c>
      <c r="T567" s="5"/>
      <c r="U567" s="6"/>
      <c r="V567" s="6"/>
      <c r="W567" s="6">
        <f t="shared" si="78"/>
        <v>0</v>
      </c>
      <c r="X567" s="26"/>
    </row>
    <row r="568" spans="1:24">
      <c r="A568" s="2">
        <f t="shared" si="74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73"/>
        <v>-23594507.23</v>
      </c>
      <c r="T568" s="5"/>
      <c r="U568" s="6"/>
      <c r="V568" s="6"/>
      <c r="W568" s="6">
        <f t="shared" si="78"/>
        <v>-23594507.23</v>
      </c>
      <c r="X568" s="26"/>
    </row>
    <row r="569" spans="1:24">
      <c r="A569" s="2">
        <f t="shared" si="74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73"/>
        <v>340170.43</v>
      </c>
      <c r="T569" s="5"/>
      <c r="U569" s="6"/>
      <c r="V569" s="6"/>
      <c r="W569" s="6">
        <f t="shared" si="78"/>
        <v>340170.43</v>
      </c>
      <c r="X569" s="26"/>
    </row>
    <row r="570" spans="1:24">
      <c r="A570" s="2">
        <f t="shared" si="74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73"/>
        <v>-395488.05</v>
      </c>
      <c r="T570" s="5"/>
      <c r="U570" s="6"/>
      <c r="V570" s="6"/>
      <c r="W570" s="6">
        <f t="shared" si="78"/>
        <v>-395488.05</v>
      </c>
      <c r="X570" s="26"/>
    </row>
    <row r="571" spans="1:24">
      <c r="A571" s="2">
        <f t="shared" si="74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73"/>
        <v>-13029.64</v>
      </c>
      <c r="T571" s="5"/>
      <c r="U571" s="6"/>
      <c r="V571" s="6"/>
      <c r="W571" s="6">
        <f t="shared" si="78"/>
        <v>-13029.64</v>
      </c>
      <c r="X571" s="26"/>
    </row>
    <row r="572" spans="1:24">
      <c r="A572" s="2">
        <f t="shared" si="74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73"/>
        <v>-1244.31</v>
      </c>
      <c r="T572" s="5"/>
      <c r="U572" s="6"/>
      <c r="V572" s="6"/>
      <c r="W572" s="6">
        <f t="shared" si="78"/>
        <v>-1244.31</v>
      </c>
      <c r="X572" s="26"/>
    </row>
    <row r="573" spans="1:24">
      <c r="A573" s="2">
        <f t="shared" si="74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73"/>
        <v>-776.69</v>
      </c>
      <c r="T573" s="5"/>
      <c r="U573" s="6"/>
      <c r="V573" s="6"/>
      <c r="W573" s="6">
        <f t="shared" si="78"/>
        <v>-776.69</v>
      </c>
      <c r="X573" s="26"/>
    </row>
    <row r="574" spans="1:24">
      <c r="A574" s="2">
        <f t="shared" si="74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73"/>
        <v>-22.98</v>
      </c>
      <c r="T574" s="5"/>
      <c r="U574" s="6"/>
      <c r="V574" s="6"/>
      <c r="W574" s="6">
        <f t="shared" si="78"/>
        <v>-22.98</v>
      </c>
      <c r="X574" s="26"/>
    </row>
    <row r="575" spans="1:24">
      <c r="A575" s="2">
        <f t="shared" si="74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73"/>
        <v>0</v>
      </c>
      <c r="T575" s="5"/>
      <c r="U575" s="6"/>
      <c r="V575" s="6"/>
      <c r="W575" s="6">
        <f t="shared" si="78"/>
        <v>0</v>
      </c>
      <c r="X575" s="26"/>
    </row>
    <row r="576" spans="1:24">
      <c r="A576" s="2">
        <f t="shared" si="74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73"/>
        <v>-282194.45</v>
      </c>
      <c r="T576" s="5"/>
      <c r="U576" s="6"/>
      <c r="V576" s="6"/>
      <c r="W576" s="6">
        <f t="shared" si="78"/>
        <v>-282194.45</v>
      </c>
      <c r="X576" s="26"/>
    </row>
    <row r="577" spans="1:24">
      <c r="A577" s="2">
        <f t="shared" si="74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73"/>
        <v>-12318.01</v>
      </c>
      <c r="T577" s="5"/>
      <c r="U577" s="6"/>
      <c r="V577" s="6"/>
      <c r="W577" s="6">
        <f t="shared" si="78"/>
        <v>-12318.01</v>
      </c>
      <c r="X577" s="26"/>
    </row>
    <row r="578" spans="1:24">
      <c r="A578" s="2">
        <f t="shared" si="74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73"/>
        <v>-6919.57</v>
      </c>
      <c r="T578" s="5"/>
      <c r="U578" s="6"/>
      <c r="V578" s="6"/>
      <c r="W578" s="6">
        <f t="shared" si="78"/>
        <v>-6919.57</v>
      </c>
      <c r="X578" s="26"/>
    </row>
    <row r="579" spans="1:24">
      <c r="A579" s="2">
        <f t="shared" si="74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73"/>
        <v>919446.62</v>
      </c>
      <c r="T579" s="5"/>
      <c r="U579" s="6"/>
      <c r="V579" s="6"/>
      <c r="W579" s="6">
        <f t="shared" si="78"/>
        <v>919446.62</v>
      </c>
      <c r="X579" s="26"/>
    </row>
    <row r="580" spans="1:24">
      <c r="A580" s="2">
        <f t="shared" si="74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73"/>
        <v>478389.37</v>
      </c>
      <c r="T580" s="5"/>
      <c r="U580" s="6"/>
      <c r="V580" s="6"/>
      <c r="W580" s="6">
        <f t="shared" si="78"/>
        <v>478389.37</v>
      </c>
      <c r="X580" s="26"/>
    </row>
    <row r="581" spans="1:24">
      <c r="A581" s="2">
        <f t="shared" si="74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73"/>
        <v>56654.21</v>
      </c>
      <c r="T581" s="5"/>
      <c r="U581" s="6"/>
      <c r="V581" s="6"/>
      <c r="W581" s="6">
        <f t="shared" si="78"/>
        <v>56654.21</v>
      </c>
      <c r="X581" s="26"/>
    </row>
    <row r="582" spans="1:24">
      <c r="A582" s="2">
        <f t="shared" si="74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73"/>
        <v>1668165.1</v>
      </c>
      <c r="T582" s="5"/>
      <c r="U582" s="6"/>
      <c r="V582" s="6"/>
      <c r="W582" s="6">
        <f t="shared" si="78"/>
        <v>1668165.1</v>
      </c>
      <c r="X582" s="26"/>
    </row>
    <row r="583" spans="1:24">
      <c r="A583" s="2">
        <f t="shared" si="74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73"/>
        <v>891614.99</v>
      </c>
      <c r="T583" s="5"/>
      <c r="U583" s="6"/>
      <c r="V583" s="6"/>
      <c r="W583" s="6">
        <f t="shared" si="78"/>
        <v>891614.99</v>
      </c>
      <c r="X583" s="26"/>
    </row>
    <row r="584" spans="1:24">
      <c r="A584" s="2">
        <f t="shared" si="74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73"/>
        <v>299.51</v>
      </c>
      <c r="T584" s="5"/>
      <c r="U584" s="6"/>
      <c r="V584" s="6"/>
      <c r="W584" s="6">
        <f t="shared" si="78"/>
        <v>299.51</v>
      </c>
      <c r="X584" s="26"/>
    </row>
    <row r="585" spans="1:24">
      <c r="A585" s="2">
        <f t="shared" si="74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73"/>
        <v>9479</v>
      </c>
      <c r="T585" s="5"/>
      <c r="U585" s="6"/>
      <c r="V585" s="6"/>
      <c r="W585" s="6">
        <f t="shared" si="78"/>
        <v>9479</v>
      </c>
      <c r="X585" s="26"/>
    </row>
    <row r="586" spans="1:24">
      <c r="A586" s="2">
        <f t="shared" si="74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73"/>
        <v>-31657.01</v>
      </c>
      <c r="T586" s="5"/>
      <c r="U586" s="6"/>
      <c r="V586" s="6"/>
      <c r="W586" s="6">
        <f t="shared" si="78"/>
        <v>-31657.01</v>
      </c>
      <c r="X586" s="26"/>
    </row>
    <row r="587" spans="1:24">
      <c r="A587" s="2">
        <f t="shared" si="74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73"/>
        <v>0</v>
      </c>
      <c r="T587" s="5"/>
      <c r="U587" s="6"/>
      <c r="V587" s="6"/>
      <c r="W587" s="6">
        <f t="shared" si="78"/>
        <v>0</v>
      </c>
      <c r="X587" s="26"/>
    </row>
    <row r="588" spans="1:24">
      <c r="A588" s="2">
        <f t="shared" si="74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73"/>
        <v>-3532.72</v>
      </c>
      <c r="T588" s="5"/>
      <c r="U588" s="6"/>
      <c r="V588" s="6"/>
      <c r="W588" s="6">
        <f t="shared" si="78"/>
        <v>-3532.72</v>
      </c>
      <c r="X588" s="26"/>
    </row>
    <row r="589" spans="1:24">
      <c r="A589" s="2">
        <f t="shared" si="74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73"/>
        <v>0</v>
      </c>
      <c r="T589" s="5"/>
      <c r="U589" s="6"/>
      <c r="V589" s="6"/>
      <c r="W589" s="6">
        <f t="shared" si="78"/>
        <v>0</v>
      </c>
      <c r="X589" s="26"/>
    </row>
    <row r="590" spans="1:24">
      <c r="A590" s="2">
        <f t="shared" si="74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73"/>
        <v>-144303.18</v>
      </c>
      <c r="T590" s="5"/>
      <c r="U590" s="6"/>
      <c r="V590" s="6"/>
      <c r="W590" s="6">
        <f t="shared" si="78"/>
        <v>-144303.18</v>
      </c>
      <c r="X590" s="26"/>
    </row>
    <row r="591" spans="1:24">
      <c r="A591" s="2">
        <f t="shared" si="74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73"/>
        <v>-37554.959999999999</v>
      </c>
      <c r="T591" s="5"/>
      <c r="U591" s="6"/>
      <c r="V591" s="6"/>
      <c r="W591" s="6">
        <f t="shared" si="78"/>
        <v>-37554.959999999999</v>
      </c>
      <c r="X591" s="26"/>
    </row>
    <row r="592" spans="1:24">
      <c r="A592" s="2">
        <f t="shared" si="74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ref="S592:S634" si="79">+H592</f>
        <v>0</v>
      </c>
      <c r="T592" s="5"/>
      <c r="U592" s="6"/>
      <c r="V592" s="6"/>
      <c r="W592" s="6">
        <f t="shared" si="78"/>
        <v>0</v>
      </c>
      <c r="X592" s="26"/>
    </row>
    <row r="593" spans="1:24">
      <c r="A593" s="2">
        <f t="shared" ref="A593:A642" si="80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79"/>
        <v>-467039.48</v>
      </c>
      <c r="T593" s="5"/>
      <c r="U593" s="6"/>
      <c r="V593" s="6"/>
      <c r="W593" s="6">
        <f t="shared" si="78"/>
        <v>-467039.48</v>
      </c>
      <c r="X593" s="26"/>
    </row>
    <row r="594" spans="1:24">
      <c r="A594" s="2">
        <f t="shared" si="80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79"/>
        <v>-238040.8</v>
      </c>
      <c r="T594" s="5"/>
      <c r="U594" s="6"/>
      <c r="V594" s="6"/>
      <c r="W594" s="6">
        <f t="shared" si="78"/>
        <v>-238040.8</v>
      </c>
      <c r="X594" s="26"/>
    </row>
    <row r="595" spans="1:24">
      <c r="A595" s="2">
        <f t="shared" si="80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79"/>
        <v>-2791081.95</v>
      </c>
      <c r="T595" s="5"/>
      <c r="U595" s="6"/>
      <c r="V595" s="6"/>
      <c r="W595" s="6">
        <f t="shared" si="78"/>
        <v>-2791081.95</v>
      </c>
      <c r="X595" s="26"/>
    </row>
    <row r="596" spans="1:24">
      <c r="A596" s="2">
        <f t="shared" si="80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79"/>
        <v>0</v>
      </c>
      <c r="T596" s="5"/>
      <c r="U596" s="6"/>
      <c r="V596" s="6"/>
      <c r="W596" s="6">
        <f t="shared" si="78"/>
        <v>0</v>
      </c>
      <c r="X596" s="26"/>
    </row>
    <row r="597" spans="1:24">
      <c r="A597" s="2">
        <f t="shared" si="80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79"/>
        <v>-1293299.27</v>
      </c>
      <c r="T597" s="5"/>
      <c r="U597" s="6"/>
      <c r="V597" s="6"/>
      <c r="W597" s="6">
        <f t="shared" si="78"/>
        <v>-1293299.27</v>
      </c>
      <c r="X597" s="26"/>
    </row>
    <row r="598" spans="1:24">
      <c r="A598" s="2">
        <f t="shared" si="80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79"/>
        <v>14163.45</v>
      </c>
      <c r="T598" s="5"/>
      <c r="U598" s="6"/>
      <c r="V598" s="6"/>
      <c r="W598" s="6">
        <f t="shared" si="78"/>
        <v>14163.45</v>
      </c>
      <c r="X598" s="26"/>
    </row>
    <row r="599" spans="1:24">
      <c r="A599" s="2">
        <f t="shared" si="80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79"/>
        <v>14086.5</v>
      </c>
      <c r="T599" s="5"/>
      <c r="U599" s="6"/>
      <c r="V599" s="6"/>
      <c r="W599" s="6">
        <f t="shared" si="78"/>
        <v>14086.5</v>
      </c>
      <c r="X599" s="26"/>
    </row>
    <row r="600" spans="1:24">
      <c r="A600" s="2">
        <f t="shared" si="80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79"/>
        <v>62963.97</v>
      </c>
      <c r="T600" s="5"/>
      <c r="U600" s="6"/>
      <c r="V600" s="6"/>
      <c r="W600" s="6">
        <f t="shared" si="78"/>
        <v>62963.97</v>
      </c>
      <c r="X600" s="26"/>
    </row>
    <row r="601" spans="1:24">
      <c r="A601" s="2">
        <f t="shared" si="80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79"/>
        <v>87038.07</v>
      </c>
      <c r="T601" s="5"/>
      <c r="U601" s="6"/>
      <c r="V601" s="6"/>
      <c r="W601" s="6">
        <f t="shared" si="78"/>
        <v>87038.07</v>
      </c>
      <c r="X601" s="26"/>
    </row>
    <row r="602" spans="1:24">
      <c r="A602" s="2">
        <f t="shared" si="80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79"/>
        <v>0</v>
      </c>
      <c r="T602" s="5"/>
      <c r="U602" s="6"/>
      <c r="V602" s="6"/>
      <c r="W602" s="6">
        <f t="shared" si="78"/>
        <v>0</v>
      </c>
      <c r="X602" s="26"/>
    </row>
    <row r="603" spans="1:24">
      <c r="A603" s="2">
        <f t="shared" si="80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79"/>
        <v>-2000</v>
      </c>
      <c r="T603" s="5"/>
      <c r="U603" s="6"/>
      <c r="V603" s="6"/>
      <c r="W603" s="6">
        <f t="shared" si="78"/>
        <v>-2000</v>
      </c>
      <c r="X603" s="26"/>
    </row>
    <row r="604" spans="1:24">
      <c r="A604" s="2">
        <f t="shared" si="80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79"/>
        <v>0</v>
      </c>
      <c r="T604" s="5"/>
      <c r="U604" s="6"/>
      <c r="V604" s="6"/>
      <c r="W604" s="6">
        <f t="shared" si="78"/>
        <v>0</v>
      </c>
      <c r="X604" s="26"/>
    </row>
    <row r="605" spans="1:24">
      <c r="A605" s="2">
        <f t="shared" si="80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79"/>
        <v>-19052</v>
      </c>
      <c r="T605" s="5"/>
      <c r="U605" s="6"/>
      <c r="V605" s="6"/>
      <c r="W605" s="6">
        <f t="shared" si="78"/>
        <v>-19052</v>
      </c>
      <c r="X605" s="26"/>
    </row>
    <row r="606" spans="1:24">
      <c r="A606" s="2">
        <f t="shared" si="80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79"/>
        <v>-16411.45</v>
      </c>
      <c r="T606" s="5"/>
      <c r="U606" s="6"/>
      <c r="V606" s="6"/>
      <c r="W606" s="6">
        <f t="shared" si="78"/>
        <v>-16411.45</v>
      </c>
      <c r="X606" s="26"/>
    </row>
    <row r="607" spans="1:24">
      <c r="A607" s="2">
        <f t="shared" si="80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79"/>
        <v>0</v>
      </c>
      <c r="T607" s="5"/>
      <c r="U607" s="6"/>
      <c r="V607" s="6"/>
      <c r="W607" s="6">
        <f t="shared" si="78"/>
        <v>0</v>
      </c>
      <c r="X607" s="26"/>
    </row>
    <row r="608" spans="1:24">
      <c r="A608" s="2">
        <f t="shared" si="80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79"/>
        <v>0</v>
      </c>
      <c r="T608" s="5"/>
      <c r="U608" s="6"/>
      <c r="V608" s="6"/>
      <c r="W608" s="6">
        <f t="shared" si="78"/>
        <v>0</v>
      </c>
      <c r="X608" s="26"/>
    </row>
    <row r="609" spans="1:24">
      <c r="A609" s="2">
        <f t="shared" si="80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79"/>
        <v>0</v>
      </c>
      <c r="T609" s="5"/>
      <c r="U609" s="6"/>
      <c r="V609" s="6"/>
      <c r="W609" s="6">
        <f t="shared" si="78"/>
        <v>0</v>
      </c>
      <c r="X609" s="26"/>
    </row>
    <row r="610" spans="1:24">
      <c r="A610" s="2">
        <f t="shared" si="80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79"/>
        <v>-4923.09</v>
      </c>
      <c r="T610" s="5"/>
      <c r="U610" s="6"/>
      <c r="V610" s="6"/>
      <c r="W610" s="6">
        <f t="shared" si="78"/>
        <v>-4923.09</v>
      </c>
      <c r="X610" s="26"/>
    </row>
    <row r="611" spans="1:24">
      <c r="A611" s="2">
        <f t="shared" si="80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79"/>
        <v>0</v>
      </c>
      <c r="T611" s="5"/>
      <c r="U611" s="6"/>
      <c r="V611" s="6"/>
      <c r="W611" s="6">
        <f t="shared" si="78"/>
        <v>0</v>
      </c>
      <c r="X611" s="26"/>
    </row>
    <row r="612" spans="1:24">
      <c r="A612" s="2">
        <f t="shared" si="80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79"/>
        <v>-1090</v>
      </c>
      <c r="T612" s="5"/>
      <c r="U612" s="6"/>
      <c r="V612" s="6"/>
      <c r="W612" s="6">
        <f t="shared" si="78"/>
        <v>-1090</v>
      </c>
      <c r="X612" s="26"/>
    </row>
    <row r="613" spans="1:24">
      <c r="A613" s="2">
        <f t="shared" si="80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79"/>
        <v>-249.64</v>
      </c>
      <c r="T613" s="5"/>
      <c r="U613" s="6"/>
      <c r="V613" s="6"/>
      <c r="W613" s="6">
        <f t="shared" si="78"/>
        <v>-249.64</v>
      </c>
      <c r="X613" s="26"/>
    </row>
    <row r="614" spans="1:24">
      <c r="A614" s="2">
        <f t="shared" si="80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79"/>
        <v>207.93</v>
      </c>
      <c r="T614" s="5"/>
      <c r="U614" s="6"/>
      <c r="V614" s="6"/>
      <c r="W614" s="6">
        <f t="shared" si="78"/>
        <v>207.93</v>
      </c>
      <c r="X614" s="26"/>
    </row>
    <row r="615" spans="1:24">
      <c r="A615" s="2">
        <f t="shared" si="80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79"/>
        <v>0</v>
      </c>
      <c r="T615" s="5"/>
      <c r="U615" s="6"/>
      <c r="V615" s="6"/>
      <c r="W615" s="6">
        <f t="shared" si="78"/>
        <v>0</v>
      </c>
      <c r="X615" s="26"/>
    </row>
    <row r="616" spans="1:24">
      <c r="A616" s="2">
        <f t="shared" si="80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79"/>
        <v>0</v>
      </c>
      <c r="T616" s="5"/>
      <c r="U616" s="6"/>
      <c r="V616" s="6"/>
      <c r="W616" s="6">
        <f t="shared" si="78"/>
        <v>0</v>
      </c>
      <c r="X616" s="26"/>
    </row>
    <row r="617" spans="1:24">
      <c r="A617" s="2">
        <f t="shared" si="80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 t="shared" si="79"/>
        <v>450949.83</v>
      </c>
      <c r="T617" s="5"/>
      <c r="U617" s="6"/>
      <c r="V617" s="6"/>
      <c r="W617" s="6">
        <f t="shared" si="78"/>
        <v>450949.83</v>
      </c>
      <c r="X617" s="26"/>
    </row>
    <row r="618" spans="1:24">
      <c r="A618" s="2">
        <f t="shared" si="80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79"/>
        <v>0</v>
      </c>
      <c r="T618" s="5"/>
      <c r="U618" s="6"/>
      <c r="V618" s="6"/>
      <c r="W618" s="6">
        <f t="shared" si="78"/>
        <v>0</v>
      </c>
      <c r="X618" s="26"/>
    </row>
    <row r="619" spans="1:24">
      <c r="A619" s="2">
        <f t="shared" si="80"/>
        <v>605</v>
      </c>
      <c r="B619" s="2"/>
      <c r="C619" s="2"/>
      <c r="D619" s="2"/>
      <c r="E619" s="50" t="s">
        <v>913</v>
      </c>
      <c r="F619" s="28">
        <f t="shared" ref="F619:R619" si="81">SUM(F553:F618)</f>
        <v>-290448859.52999997</v>
      </c>
      <c r="G619" s="28">
        <f t="shared" si="81"/>
        <v>-42074780.050000034</v>
      </c>
      <c r="H619" s="28">
        <f t="shared" si="81"/>
        <v>-80353456.210000008</v>
      </c>
      <c r="I619" s="28">
        <f t="shared" si="81"/>
        <v>-112606187.80999996</v>
      </c>
      <c r="J619" s="28">
        <f t="shared" si="81"/>
        <v>-135250451.52999994</v>
      </c>
      <c r="K619" s="28">
        <f t="shared" si="81"/>
        <v>-148556889.53</v>
      </c>
      <c r="L619" s="28">
        <f t="shared" si="81"/>
        <v>-159303829.76999998</v>
      </c>
      <c r="M619" s="28">
        <f t="shared" si="81"/>
        <v>-170174304.17999995</v>
      </c>
      <c r="N619" s="28">
        <f t="shared" si="81"/>
        <v>-179340578.68999997</v>
      </c>
      <c r="O619" s="28">
        <f t="shared" si="81"/>
        <v>-192465442.19000015</v>
      </c>
      <c r="P619" s="28">
        <f t="shared" si="81"/>
        <v>-214219930.35000005</v>
      </c>
      <c r="Q619" s="28">
        <f t="shared" si="81"/>
        <v>-246305877.76999995</v>
      </c>
      <c r="R619" s="28">
        <f t="shared" si="81"/>
        <v>-286825672.86999995</v>
      </c>
      <c r="S619" s="25">
        <f t="shared" si="79"/>
        <v>-80353456.210000008</v>
      </c>
      <c r="T619" s="5"/>
      <c r="U619" s="6"/>
      <c r="V619" s="6"/>
      <c r="W619" s="6"/>
      <c r="X619" s="26"/>
    </row>
    <row r="620" spans="1:24">
      <c r="A620" s="2">
        <f t="shared" si="80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25">
        <f t="shared" si="79"/>
        <v>0</v>
      </c>
      <c r="T620" s="5"/>
      <c r="U620" s="6"/>
      <c r="V620" s="6"/>
      <c r="W620" s="6"/>
      <c r="X620" s="26"/>
    </row>
    <row r="621" spans="1:24">
      <c r="A621" s="2">
        <f t="shared" si="80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si="79"/>
        <v>-273.13</v>
      </c>
      <c r="T621" s="5"/>
      <c r="U621" s="6"/>
      <c r="V621" s="6"/>
      <c r="W621" s="6">
        <f>+S621</f>
        <v>-273.13</v>
      </c>
      <c r="X621" s="26"/>
    </row>
    <row r="622" spans="1:24">
      <c r="A622" s="2">
        <f t="shared" si="80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79"/>
        <v>0</v>
      </c>
      <c r="T622" s="5"/>
      <c r="U622" s="6"/>
      <c r="V622" s="6"/>
      <c r="W622" s="6">
        <f>+S622</f>
        <v>0</v>
      </c>
      <c r="X622" s="26"/>
    </row>
    <row r="623" spans="1:24">
      <c r="A623" s="2">
        <f t="shared" si="80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79"/>
        <v>-2131.0500000000002</v>
      </c>
      <c r="T623" s="5"/>
      <c r="U623" s="6"/>
      <c r="V623" s="6"/>
      <c r="W623" s="6">
        <f t="shared" ref="W623:W631" si="82">+S623</f>
        <v>-2131.0500000000002</v>
      </c>
      <c r="X623" s="26"/>
    </row>
    <row r="624" spans="1:24">
      <c r="A624" s="2">
        <f t="shared" si="80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79"/>
        <v>0</v>
      </c>
      <c r="T624" s="5"/>
      <c r="U624" s="6"/>
      <c r="V624" s="6"/>
      <c r="W624" s="6">
        <f t="shared" si="82"/>
        <v>0</v>
      </c>
      <c r="X624" s="26"/>
    </row>
    <row r="625" spans="1:24">
      <c r="A625" s="2">
        <f t="shared" si="80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79"/>
        <v>-11283.03</v>
      </c>
      <c r="T625" s="5"/>
      <c r="U625" s="6"/>
      <c r="V625" s="6"/>
      <c r="W625" s="6">
        <f t="shared" si="82"/>
        <v>-11283.03</v>
      </c>
      <c r="X625" s="26"/>
    </row>
    <row r="626" spans="1:24">
      <c r="A626" s="2">
        <f t="shared" si="80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79"/>
        <v>-78743.73</v>
      </c>
      <c r="T626" s="5"/>
      <c r="U626" s="6"/>
      <c r="V626" s="6"/>
      <c r="W626" s="6">
        <f t="shared" si="82"/>
        <v>-78743.73</v>
      </c>
      <c r="X626" s="26"/>
    </row>
    <row r="627" spans="1:24">
      <c r="A627" s="2">
        <f t="shared" si="80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79"/>
        <v>-94.95</v>
      </c>
      <c r="T627" s="5"/>
      <c r="U627" s="6"/>
      <c r="V627" s="6"/>
      <c r="W627" s="6">
        <f t="shared" si="82"/>
        <v>-94.95</v>
      </c>
      <c r="X627" s="26"/>
    </row>
    <row r="628" spans="1:24">
      <c r="A628" s="2">
        <f t="shared" si="80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79"/>
        <v>-5103.93</v>
      </c>
      <c r="T628" s="5"/>
      <c r="U628" s="6"/>
      <c r="V628" s="6"/>
      <c r="W628" s="6">
        <f t="shared" si="82"/>
        <v>-5103.93</v>
      </c>
      <c r="X628" s="26"/>
    </row>
    <row r="629" spans="1:24">
      <c r="A629" s="2">
        <f t="shared" si="80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79"/>
        <v>-29171.599999999999</v>
      </c>
      <c r="T629" s="5"/>
      <c r="U629" s="6"/>
      <c r="V629" s="6"/>
      <c r="W629" s="6">
        <f t="shared" si="82"/>
        <v>-29171.599999999999</v>
      </c>
      <c r="X629" s="26"/>
    </row>
    <row r="630" spans="1:24">
      <c r="A630" s="2">
        <f t="shared" si="80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79"/>
        <v>-26547.52</v>
      </c>
      <c r="T630" s="5"/>
      <c r="U630" s="6"/>
      <c r="V630" s="6"/>
      <c r="W630" s="6">
        <f t="shared" si="82"/>
        <v>-26547.52</v>
      </c>
      <c r="X630" s="26"/>
    </row>
    <row r="631" spans="1:24">
      <c r="A631" s="2">
        <f t="shared" si="80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79"/>
        <v>-2923.82</v>
      </c>
      <c r="T631" s="5"/>
      <c r="U631" s="6"/>
      <c r="V631" s="6"/>
      <c r="W631" s="6">
        <f t="shared" si="82"/>
        <v>-2923.82</v>
      </c>
      <c r="X631" s="26"/>
    </row>
    <row r="632" spans="1:24">
      <c r="A632" s="2">
        <f t="shared" si="80"/>
        <v>618</v>
      </c>
      <c r="B632" s="2"/>
      <c r="C632" s="2"/>
      <c r="D632" s="2"/>
      <c r="E632" s="50" t="s">
        <v>932</v>
      </c>
      <c r="F632" s="28">
        <f t="shared" ref="F632:R632" si="83">SUM(F621:F631)</f>
        <v>-1039860.6799999999</v>
      </c>
      <c r="G632" s="28">
        <f t="shared" si="83"/>
        <v>-85052.239999999991</v>
      </c>
      <c r="H632" s="28">
        <f t="shared" si="83"/>
        <v>-156272.76</v>
      </c>
      <c r="I632" s="28">
        <f t="shared" si="83"/>
        <v>-226920.5</v>
      </c>
      <c r="J632" s="28">
        <f t="shared" si="83"/>
        <v>-279224.61</v>
      </c>
      <c r="K632" s="28">
        <f t="shared" si="83"/>
        <v>-309408.52</v>
      </c>
      <c r="L632" s="28">
        <f t="shared" si="83"/>
        <v>-348905.59</v>
      </c>
      <c r="M632" s="28">
        <f t="shared" si="83"/>
        <v>-394317.06</v>
      </c>
      <c r="N632" s="28">
        <f t="shared" si="83"/>
        <v>-493635.16</v>
      </c>
      <c r="O632" s="28">
        <f t="shared" si="83"/>
        <v>-558700.79</v>
      </c>
      <c r="P632" s="28">
        <f t="shared" si="83"/>
        <v>-643635.67000000004</v>
      </c>
      <c r="Q632" s="28">
        <f t="shared" si="83"/>
        <v>-742428.25999999989</v>
      </c>
      <c r="R632" s="28">
        <f t="shared" si="83"/>
        <v>-886903.1399999999</v>
      </c>
      <c r="S632" s="25">
        <f t="shared" si="79"/>
        <v>-156272.76</v>
      </c>
      <c r="T632" s="5"/>
      <c r="U632" s="6"/>
      <c r="V632" s="6"/>
      <c r="W632" s="6"/>
      <c r="X632" s="26"/>
    </row>
    <row r="633" spans="1:24">
      <c r="A633" s="2">
        <f t="shared" si="80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25">
        <f t="shared" si="79"/>
        <v>0</v>
      </c>
      <c r="T633" s="5"/>
      <c r="U633" s="6"/>
      <c r="V633" s="6"/>
      <c r="W633" s="6"/>
      <c r="X633" s="26"/>
    </row>
    <row r="634" spans="1:24" ht="15.75" thickBot="1">
      <c r="A634" s="2">
        <f t="shared" si="80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R634" si="84">+G632+G619+G551+G528+G494+G416+G381+G366</f>
        <v>-755596030.13999999</v>
      </c>
      <c r="H634" s="106">
        <f t="shared" si="84"/>
        <v>-785949713.57000017</v>
      </c>
      <c r="I634" s="106">
        <f t="shared" si="84"/>
        <v>-809849531.25999999</v>
      </c>
      <c r="J634" s="106">
        <f t="shared" si="84"/>
        <v>-821119251.98000002</v>
      </c>
      <c r="K634" s="106">
        <f t="shared" si="84"/>
        <v>-834114722.8900001</v>
      </c>
      <c r="L634" s="106">
        <f t="shared" si="84"/>
        <v>-850558705.20000005</v>
      </c>
      <c r="M634" s="106">
        <f t="shared" si="84"/>
        <v>-868721350.27999997</v>
      </c>
      <c r="N634" s="106">
        <f t="shared" si="84"/>
        <v>-891100472.71000004</v>
      </c>
      <c r="O634" s="106">
        <f t="shared" si="84"/>
        <v>-918592888.9400003</v>
      </c>
      <c r="P634" s="106">
        <f t="shared" si="84"/>
        <v>-955424093.46000004</v>
      </c>
      <c r="Q634" s="106">
        <f t="shared" si="84"/>
        <v>-1022043333.5400002</v>
      </c>
      <c r="R634" s="106">
        <f t="shared" si="84"/>
        <v>-1117173255.4099998</v>
      </c>
      <c r="S634" s="25">
        <f t="shared" si="79"/>
        <v>-785949713.57000017</v>
      </c>
      <c r="T634" s="126"/>
      <c r="U634" s="127"/>
      <c r="V634" s="127"/>
      <c r="W634" s="127"/>
      <c r="X634" s="128"/>
    </row>
    <row r="635" spans="1:24" ht="15.75" thickTop="1">
      <c r="A635" s="2">
        <f t="shared" si="80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80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80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85">SUM(U15:U632)</f>
        <v>154361293.55000001</v>
      </c>
      <c r="V637" s="127">
        <f t="shared" si="85"/>
        <v>-112347167.71000002</v>
      </c>
      <c r="W637" s="127">
        <f t="shared" si="85"/>
        <v>-460568716.33000004</v>
      </c>
      <c r="X637" s="127">
        <f t="shared" si="85"/>
        <v>418554590.49000013</v>
      </c>
    </row>
    <row r="638" spans="1:24">
      <c r="A638" s="2">
        <f t="shared" si="80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42014125.839999989</v>
      </c>
      <c r="W638" s="132" t="s">
        <v>937</v>
      </c>
      <c r="X638" s="133">
        <f>-W637-X637</f>
        <v>42014125.839999914</v>
      </c>
    </row>
    <row r="639" spans="1:24">
      <c r="A639" s="2">
        <f t="shared" si="80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-7.4505805969238281E-8</v>
      </c>
    </row>
    <row r="640" spans="1:24">
      <c r="A640" s="2">
        <f t="shared" si="80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80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80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642"/>
  <sheetViews>
    <sheetView view="pageBreakPreview" zoomScale="60" zoomScaleNormal="100" workbookViewId="0">
      <selection activeCell="Y4" sqref="Y3:AF4"/>
    </sheetView>
  </sheetViews>
  <sheetFormatPr defaultRowHeight="15"/>
  <cols>
    <col min="6" max="6" width="17.28515625" bestFit="1" customWidth="1"/>
    <col min="7" max="16" width="16.5703125" bestFit="1" customWidth="1"/>
    <col min="17" max="18" width="17.28515625" bestFit="1" customWidth="1"/>
    <col min="19" max="19" width="17.28515625" customWidth="1"/>
    <col min="21" max="21" width="12.28515625" bestFit="1" customWidth="1"/>
    <col min="22" max="24" width="12.85546875" bestFit="1" customWidth="1"/>
  </cols>
  <sheetData>
    <row r="1" spans="1:24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1086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1081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A4" s="1"/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2"/>
      <c r="U8" s="4"/>
      <c r="V8" s="4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1033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+G15</f>
        <v>955271288.53999996</v>
      </c>
      <c r="T15" s="5"/>
      <c r="U15" s="6"/>
      <c r="V15" s="6"/>
      <c r="W15" s="6"/>
      <c r="X15" s="26">
        <f>+S15</f>
        <v>955271288.53999996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 t="shared" ref="S16:S79" si="0">+G16</f>
        <v>46181313.079999998</v>
      </c>
      <c r="T16" s="5"/>
      <c r="U16" s="6"/>
      <c r="V16" s="6"/>
      <c r="W16" s="6"/>
      <c r="X16" s="26">
        <f>+S16</f>
        <v>46181313.079999998</v>
      </c>
    </row>
    <row r="17" spans="1:24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 t="shared" si="0"/>
        <v>8044239.9800000004</v>
      </c>
      <c r="T17" s="5"/>
      <c r="U17" s="6"/>
      <c r="V17" s="6"/>
      <c r="W17" s="6"/>
      <c r="X17" s="26">
        <f>+S17</f>
        <v>8044239.9800000004</v>
      </c>
    </row>
    <row r="18" spans="1:24">
      <c r="A18" s="2">
        <f t="shared" si="1"/>
        <v>4</v>
      </c>
      <c r="B18" s="2"/>
      <c r="C18" s="2"/>
      <c r="D18" s="2"/>
      <c r="E18" s="23" t="s">
        <v>76</v>
      </c>
      <c r="F18" s="28">
        <f t="shared" ref="F18:R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5">
        <f t="shared" si="0"/>
        <v>1009496841.6</v>
      </c>
      <c r="T18" s="5"/>
      <c r="U18" s="6"/>
      <c r="V18" s="6"/>
      <c r="W18" s="6"/>
      <c r="X18" s="26"/>
    </row>
    <row r="19" spans="1:24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25">
        <f t="shared" si="0"/>
        <v>0</v>
      </c>
      <c r="T19" s="5"/>
      <c r="U19" s="6"/>
      <c r="V19" s="6"/>
      <c r="W19" s="6"/>
      <c r="X19" s="26"/>
    </row>
    <row r="20" spans="1:24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 t="shared" si="0"/>
        <v>1361456.93</v>
      </c>
      <c r="T20" s="5"/>
      <c r="U20" s="6"/>
      <c r="V20" s="6"/>
      <c r="W20" s="6"/>
      <c r="X20" s="26">
        <f>+S20</f>
        <v>1361456.93</v>
      </c>
    </row>
    <row r="21" spans="1:24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 t="shared" si="0"/>
        <v>-327454425.81</v>
      </c>
      <c r="T21" s="5"/>
      <c r="U21" s="6"/>
      <c r="V21" s="6"/>
      <c r="W21" s="6"/>
      <c r="X21" s="26"/>
    </row>
    <row r="22" spans="1:24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 t="shared" si="0"/>
        <v>-14124777.689999999</v>
      </c>
      <c r="T22" s="5"/>
      <c r="U22" s="6"/>
      <c r="V22" s="6"/>
      <c r="W22" s="6"/>
      <c r="X22" s="26"/>
    </row>
    <row r="23" spans="1:24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 t="shared" si="0"/>
        <v>0</v>
      </c>
      <c r="T23" s="5"/>
      <c r="U23" s="6"/>
      <c r="V23" s="6"/>
      <c r="W23" s="6"/>
      <c r="X23" s="26"/>
    </row>
    <row r="24" spans="1:24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 t="shared" si="0"/>
        <v>-340217746.56999999</v>
      </c>
      <c r="T24" s="5"/>
      <c r="U24" s="6"/>
      <c r="V24" s="6"/>
      <c r="W24" s="6"/>
      <c r="X24" s="26"/>
    </row>
    <row r="25" spans="1:24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25">
        <f t="shared" si="0"/>
        <v>0</v>
      </c>
      <c r="T25" s="5"/>
      <c r="U25" s="6"/>
      <c r="V25" s="6"/>
      <c r="W25" s="6"/>
      <c r="X25" s="26"/>
    </row>
    <row r="26" spans="1:24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 t="shared" si="0"/>
        <v>-3418783.51</v>
      </c>
      <c r="T26" s="5"/>
      <c r="U26" s="6"/>
      <c r="V26" s="6"/>
      <c r="W26" s="6"/>
      <c r="X26" s="26"/>
    </row>
    <row r="27" spans="1:24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 t="shared" si="0"/>
        <v>-134643098.88</v>
      </c>
      <c r="T27" s="5"/>
      <c r="U27" s="6"/>
      <c r="V27" s="6"/>
      <c r="W27" s="6"/>
      <c r="X27" s="26"/>
    </row>
    <row r="28" spans="1:24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25">
        <f t="shared" si="0"/>
        <v>-138061882.38999999</v>
      </c>
      <c r="T28" s="5"/>
      <c r="U28" s="6"/>
      <c r="V28" s="6"/>
      <c r="W28" s="6"/>
      <c r="X28" s="26"/>
    </row>
    <row r="29" spans="1:24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25">
        <f t="shared" si="0"/>
        <v>0</v>
      </c>
      <c r="T29" s="5"/>
      <c r="U29" s="6"/>
      <c r="V29" s="6"/>
      <c r="W29" s="6"/>
      <c r="X29" s="26"/>
    </row>
    <row r="30" spans="1:24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25">
        <f t="shared" si="0"/>
        <v>-478279628.95999998</v>
      </c>
      <c r="T30" s="5"/>
      <c r="U30" s="6"/>
      <c r="V30" s="6"/>
      <c r="W30" s="6"/>
      <c r="X30" s="26">
        <f>+S30-S20</f>
        <v>-479641085.88999999</v>
      </c>
    </row>
    <row r="31" spans="1:24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25">
        <f t="shared" si="0"/>
        <v>0</v>
      </c>
      <c r="T31" s="5"/>
      <c r="U31" s="6"/>
      <c r="V31" s="6"/>
      <c r="W31" s="6"/>
      <c r="X31" s="26"/>
    </row>
    <row r="32" spans="1:24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R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0"/>
        <v>531217212.64000005</v>
      </c>
      <c r="T32" s="5"/>
      <c r="U32" s="6"/>
      <c r="V32" s="6"/>
      <c r="W32" s="6"/>
      <c r="X32" s="26"/>
    </row>
    <row r="33" spans="1:24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25">
        <f t="shared" si="0"/>
        <v>0</v>
      </c>
      <c r="T33" s="5"/>
      <c r="U33" s="6"/>
      <c r="V33" s="6"/>
      <c r="W33" s="6"/>
      <c r="X33" s="26"/>
    </row>
    <row r="34" spans="1:24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si="0"/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0"/>
        <v>0</v>
      </c>
      <c r="T35" s="5"/>
      <c r="U35" s="6"/>
      <c r="V35" s="6"/>
      <c r="W35" s="6"/>
      <c r="X35" s="26"/>
    </row>
    <row r="36" spans="1:24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0"/>
        <v>0</v>
      </c>
      <c r="T36" s="5"/>
      <c r="U36" s="6"/>
      <c r="V36" s="6"/>
      <c r="W36" s="6"/>
      <c r="X36" s="26"/>
    </row>
    <row r="37" spans="1:24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0"/>
        <v>148939.26</v>
      </c>
      <c r="T37" s="5"/>
      <c r="U37" s="6"/>
      <c r="V37" s="6"/>
      <c r="W37" s="6"/>
      <c r="X37" s="26">
        <f>+S37</f>
        <v>148939.26</v>
      </c>
    </row>
    <row r="38" spans="1:24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0"/>
        <v>11455629.17</v>
      </c>
      <c r="T38" s="5"/>
      <c r="U38" s="6"/>
      <c r="V38" s="6"/>
      <c r="W38" s="6"/>
      <c r="X38" s="26">
        <f>+S38</f>
        <v>11455629.17</v>
      </c>
    </row>
    <row r="39" spans="1:24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0"/>
        <v>157143.48000000001</v>
      </c>
      <c r="T39" s="5"/>
      <c r="U39" s="6"/>
      <c r="V39" s="6"/>
      <c r="W39" s="6"/>
      <c r="X39" s="26">
        <f>+S39</f>
        <v>157143.48000000001</v>
      </c>
    </row>
    <row r="40" spans="1:24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0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0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1"/>
        <v>28</v>
      </c>
      <c r="B42" s="2"/>
      <c r="C42" s="2"/>
      <c r="D42" s="2"/>
      <c r="E42" s="50" t="s">
        <v>107</v>
      </c>
      <c r="F42" s="28">
        <f t="shared" ref="F42:R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5">
        <f t="shared" si="0"/>
        <v>11963742.09</v>
      </c>
      <c r="T42" s="5"/>
      <c r="U42" s="6"/>
      <c r="V42" s="6"/>
      <c r="W42" s="6"/>
      <c r="X42" s="26"/>
    </row>
    <row r="43" spans="1:24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25">
        <f t="shared" si="0"/>
        <v>0</v>
      </c>
      <c r="T43" s="5"/>
      <c r="U43" s="6"/>
      <c r="V43" s="6"/>
      <c r="W43" s="6"/>
      <c r="X43" s="26"/>
    </row>
    <row r="44" spans="1:24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si="0"/>
        <v>0</v>
      </c>
      <c r="T44" s="5"/>
      <c r="U44" s="6">
        <f t="shared" ref="U44:U56" si="8">+S44</f>
        <v>0</v>
      </c>
      <c r="V44" s="6"/>
      <c r="W44" s="6"/>
      <c r="X44" s="26"/>
    </row>
    <row r="45" spans="1:24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0"/>
        <v>1891923.36</v>
      </c>
      <c r="T45" s="5"/>
      <c r="U45" s="6">
        <f t="shared" si="8"/>
        <v>1891923.36</v>
      </c>
      <c r="V45" s="6"/>
      <c r="W45" s="6"/>
      <c r="X45" s="26"/>
    </row>
    <row r="46" spans="1:24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0"/>
        <v>-873910.08</v>
      </c>
      <c r="T46" s="5"/>
      <c r="U46" s="6">
        <f t="shared" si="8"/>
        <v>-873910.08</v>
      </c>
      <c r="V46" s="6"/>
      <c r="W46" s="6"/>
      <c r="X46" s="26"/>
    </row>
    <row r="47" spans="1:24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0"/>
        <v>-2145.94</v>
      </c>
      <c r="T47" s="5"/>
      <c r="U47" s="6">
        <f t="shared" si="8"/>
        <v>-2145.94</v>
      </c>
      <c r="V47" s="6"/>
      <c r="W47" s="6"/>
      <c r="X47" s="26"/>
    </row>
    <row r="48" spans="1:24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0"/>
        <v>898854.94</v>
      </c>
      <c r="T48" s="2"/>
      <c r="U48" s="4">
        <f>+S48</f>
        <v>898854.94</v>
      </c>
      <c r="V48" s="4"/>
      <c r="W48" s="4"/>
      <c r="X48" s="83">
        <f>+S48-U48</f>
        <v>0</v>
      </c>
    </row>
    <row r="49" spans="1:24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0"/>
        <v>0</v>
      </c>
      <c r="T49" s="2"/>
      <c r="U49" s="4">
        <f t="shared" si="8"/>
        <v>0</v>
      </c>
      <c r="V49" s="4"/>
      <c r="W49" s="4"/>
      <c r="X49" s="83"/>
    </row>
    <row r="50" spans="1:24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0"/>
        <v>600</v>
      </c>
      <c r="T50" s="5"/>
      <c r="U50" s="6">
        <f t="shared" si="8"/>
        <v>600</v>
      </c>
      <c r="V50" s="6"/>
      <c r="W50" s="6"/>
      <c r="X50" s="26"/>
    </row>
    <row r="51" spans="1:24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0"/>
        <v>300</v>
      </c>
      <c r="T51" s="5"/>
      <c r="U51" s="6">
        <f t="shared" si="8"/>
        <v>300</v>
      </c>
      <c r="V51" s="6"/>
      <c r="W51" s="6"/>
      <c r="X51" s="26"/>
    </row>
    <row r="52" spans="1:24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0"/>
        <v>0</v>
      </c>
      <c r="T52" s="5"/>
      <c r="U52" s="6">
        <f t="shared" si="8"/>
        <v>0</v>
      </c>
      <c r="V52" s="6"/>
      <c r="W52" s="6"/>
      <c r="X52" s="26"/>
    </row>
    <row r="53" spans="1:24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0"/>
        <v>400</v>
      </c>
      <c r="T53" s="5"/>
      <c r="U53" s="6">
        <f t="shared" si="8"/>
        <v>400</v>
      </c>
      <c r="V53" s="6"/>
      <c r="W53" s="6"/>
      <c r="X53" s="26"/>
    </row>
    <row r="54" spans="1:24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0"/>
        <v>250</v>
      </c>
      <c r="T54" s="5"/>
      <c r="U54" s="6">
        <f t="shared" si="8"/>
        <v>250</v>
      </c>
      <c r="V54" s="6"/>
      <c r="W54" s="6"/>
      <c r="X54" s="26"/>
    </row>
    <row r="55" spans="1:24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0"/>
        <v>0</v>
      </c>
      <c r="T55" s="5"/>
      <c r="U55" s="6">
        <f t="shared" si="8"/>
        <v>0</v>
      </c>
      <c r="V55" s="6"/>
      <c r="W55" s="6"/>
      <c r="X55" s="26"/>
    </row>
    <row r="56" spans="1:24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0"/>
        <v>0</v>
      </c>
      <c r="T56" s="5"/>
      <c r="U56" s="6">
        <f t="shared" si="8"/>
        <v>0</v>
      </c>
      <c r="V56" s="6"/>
      <c r="W56" s="6"/>
      <c r="X56" s="26"/>
    </row>
    <row r="57" spans="1:24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9">SUM(F44:F56)</f>
        <v>2728680.08</v>
      </c>
      <c r="G57" s="28">
        <f t="shared" si="9"/>
        <v>1916272.2800000003</v>
      </c>
      <c r="H57" s="28">
        <f t="shared" si="9"/>
        <v>1838476.31</v>
      </c>
      <c r="I57" s="28">
        <f t="shared" si="9"/>
        <v>2474237.5300000003</v>
      </c>
      <c r="J57" s="28">
        <f t="shared" si="9"/>
        <v>109985.74999999988</v>
      </c>
      <c r="K57" s="28">
        <f t="shared" si="9"/>
        <v>556906.25</v>
      </c>
      <c r="L57" s="28">
        <f t="shared" si="9"/>
        <v>1146327.8899999999</v>
      </c>
      <c r="M57" s="28">
        <f t="shared" si="9"/>
        <v>149273.04999999993</v>
      </c>
      <c r="N57" s="28">
        <f t="shared" si="9"/>
        <v>1150.0000000000582</v>
      </c>
      <c r="O57" s="28">
        <f t="shared" si="9"/>
        <v>1747039.38</v>
      </c>
      <c r="P57" s="28">
        <f t="shared" si="9"/>
        <v>-113888.37999999979</v>
      </c>
      <c r="Q57" s="28">
        <f t="shared" si="9"/>
        <v>1150.0000000002192</v>
      </c>
      <c r="R57" s="28">
        <f>SUM(R44:R56)</f>
        <v>3204308.9300000006</v>
      </c>
      <c r="S57" s="25">
        <f t="shared" si="0"/>
        <v>1916272.2800000003</v>
      </c>
      <c r="T57" s="5"/>
      <c r="U57" s="6"/>
      <c r="V57" s="6"/>
      <c r="W57" s="6"/>
      <c r="X57" s="26"/>
    </row>
    <row r="58" spans="1:24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25">
        <f t="shared" si="0"/>
        <v>0</v>
      </c>
      <c r="T58" s="5"/>
      <c r="U58" s="6"/>
      <c r="V58" s="6"/>
      <c r="W58" s="6"/>
      <c r="X58" s="26"/>
    </row>
    <row r="59" spans="1:24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 t="shared" si="0"/>
        <v>0</v>
      </c>
      <c r="T59" s="5"/>
      <c r="U59" s="6">
        <f>+S59</f>
        <v>0</v>
      </c>
      <c r="V59" s="6"/>
      <c r="W59" s="6"/>
      <c r="X59" s="26"/>
    </row>
    <row r="60" spans="1:24">
      <c r="A60" s="2">
        <f t="shared" si="1"/>
        <v>46</v>
      </c>
      <c r="B60" s="2"/>
      <c r="C60" s="2"/>
      <c r="D60" s="2"/>
      <c r="E60" s="50" t="s">
        <v>136</v>
      </c>
      <c r="F60" s="28">
        <f t="shared" ref="F60:R60" si="10">+F59</f>
        <v>0</v>
      </c>
      <c r="G60" s="28">
        <f t="shared" si="10"/>
        <v>0</v>
      </c>
      <c r="H60" s="28">
        <f t="shared" si="10"/>
        <v>0</v>
      </c>
      <c r="I60" s="28">
        <f t="shared" si="10"/>
        <v>0</v>
      </c>
      <c r="J60" s="28">
        <f t="shared" si="10"/>
        <v>0</v>
      </c>
      <c r="K60" s="28">
        <f t="shared" si="10"/>
        <v>0</v>
      </c>
      <c r="L60" s="28">
        <f t="shared" si="10"/>
        <v>0</v>
      </c>
      <c r="M60" s="28">
        <f t="shared" si="10"/>
        <v>0</v>
      </c>
      <c r="N60" s="28">
        <f t="shared" si="10"/>
        <v>0</v>
      </c>
      <c r="O60" s="28">
        <f t="shared" si="10"/>
        <v>0</v>
      </c>
      <c r="P60" s="28">
        <f t="shared" si="10"/>
        <v>323765.93</v>
      </c>
      <c r="Q60" s="28">
        <f t="shared" si="10"/>
        <v>197130.52</v>
      </c>
      <c r="R60" s="28">
        <f t="shared" si="10"/>
        <v>0</v>
      </c>
      <c r="S60" s="25">
        <f t="shared" si="0"/>
        <v>0</v>
      </c>
      <c r="T60" s="5"/>
      <c r="U60" s="6"/>
      <c r="V60" s="6"/>
      <c r="W60" s="6"/>
      <c r="X60" s="26"/>
    </row>
    <row r="61" spans="1:24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25">
        <f t="shared" si="0"/>
        <v>0</v>
      </c>
      <c r="T61" s="5"/>
      <c r="U61" s="6"/>
      <c r="V61" s="6"/>
      <c r="W61" s="6"/>
      <c r="X61" s="26"/>
    </row>
    <row r="62" spans="1:24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si="0"/>
        <v>284146.59999999998</v>
      </c>
      <c r="T62" s="5"/>
      <c r="U62" s="6">
        <f t="shared" ref="U62:U73" si="11">+S62</f>
        <v>284146.59999999998</v>
      </c>
      <c r="V62" s="6"/>
      <c r="W62" s="6"/>
      <c r="X62" s="26"/>
    </row>
    <row r="63" spans="1:24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0"/>
        <v>4090258.85</v>
      </c>
      <c r="T63" s="5"/>
      <c r="U63" s="6">
        <f t="shared" si="11"/>
        <v>4090258.85</v>
      </c>
      <c r="V63" s="6"/>
      <c r="W63" s="6"/>
      <c r="X63" s="26"/>
    </row>
    <row r="64" spans="1:24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0"/>
        <v>15211074.449999999</v>
      </c>
      <c r="T64" s="5"/>
      <c r="U64" s="6">
        <f t="shared" si="11"/>
        <v>15211074.449999999</v>
      </c>
      <c r="V64" s="6"/>
      <c r="W64" s="6"/>
      <c r="X64" s="26"/>
    </row>
    <row r="65" spans="1:24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0"/>
        <v>35640.559999999998</v>
      </c>
      <c r="T65" s="5"/>
      <c r="U65" s="6">
        <f t="shared" si="11"/>
        <v>35640.559999999998</v>
      </c>
      <c r="V65" s="6"/>
      <c r="W65" s="6"/>
      <c r="X65" s="26"/>
    </row>
    <row r="66" spans="1:24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0"/>
        <v>97300.26</v>
      </c>
      <c r="T66" s="5"/>
      <c r="U66" s="6">
        <f t="shared" si="11"/>
        <v>97300.26</v>
      </c>
      <c r="V66" s="6"/>
      <c r="W66" s="6"/>
      <c r="X66" s="26"/>
    </row>
    <row r="67" spans="1:24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0"/>
        <v>949324.88</v>
      </c>
      <c r="T67" s="5"/>
      <c r="U67" s="6">
        <f t="shared" si="11"/>
        <v>949324.88</v>
      </c>
      <c r="V67" s="6"/>
      <c r="W67" s="6"/>
      <c r="X67" s="26"/>
    </row>
    <row r="68" spans="1:24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0"/>
        <v>2993607.32</v>
      </c>
      <c r="T68" s="5"/>
      <c r="U68" s="6">
        <f t="shared" si="11"/>
        <v>2993607.32</v>
      </c>
      <c r="V68" s="6"/>
      <c r="W68" s="6"/>
      <c r="X68" s="26"/>
    </row>
    <row r="69" spans="1:24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0"/>
        <v>146253.79</v>
      </c>
      <c r="T69" s="5"/>
      <c r="U69" s="6">
        <f t="shared" si="11"/>
        <v>146253.79</v>
      </c>
      <c r="V69" s="6"/>
      <c r="W69" s="6"/>
      <c r="X69" s="26"/>
    </row>
    <row r="70" spans="1:24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0"/>
        <v>0</v>
      </c>
      <c r="T70" s="5"/>
      <c r="U70" s="6">
        <f t="shared" si="11"/>
        <v>0</v>
      </c>
      <c r="V70" s="6"/>
      <c r="W70" s="6"/>
      <c r="X70" s="26"/>
    </row>
    <row r="71" spans="1:24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0"/>
        <v>288.22000000000003</v>
      </c>
      <c r="T71" s="5"/>
      <c r="U71" s="6">
        <f t="shared" si="11"/>
        <v>288.22000000000003</v>
      </c>
      <c r="V71" s="6"/>
      <c r="W71" s="6"/>
      <c r="X71" s="26"/>
    </row>
    <row r="72" spans="1:24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0"/>
        <v>2177234.81</v>
      </c>
      <c r="T72" s="5"/>
      <c r="U72" s="6">
        <f t="shared" si="11"/>
        <v>2177234.81</v>
      </c>
      <c r="V72" s="6"/>
      <c r="W72" s="6"/>
      <c r="X72" s="26"/>
    </row>
    <row r="73" spans="1:24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0"/>
        <v>0</v>
      </c>
      <c r="T73" s="5"/>
      <c r="U73" s="6">
        <f t="shared" si="11"/>
        <v>0</v>
      </c>
      <c r="V73" s="6"/>
      <c r="W73" s="6"/>
      <c r="X73" s="26"/>
    </row>
    <row r="74" spans="1:24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R74" si="12">SUM(G62:G73)</f>
        <v>25985129.739999995</v>
      </c>
      <c r="H74" s="24">
        <f t="shared" si="12"/>
        <v>21489963.910000004</v>
      </c>
      <c r="I74" s="24">
        <f t="shared" si="12"/>
        <v>25031043.339999992</v>
      </c>
      <c r="J74" s="24">
        <f t="shared" si="12"/>
        <v>19391541.48</v>
      </c>
      <c r="K74" s="24">
        <f t="shared" si="12"/>
        <v>13336927.270000001</v>
      </c>
      <c r="L74" s="24">
        <f t="shared" si="12"/>
        <v>11207105.25</v>
      </c>
      <c r="M74" s="24">
        <f t="shared" si="12"/>
        <v>8929667.6899999995</v>
      </c>
      <c r="N74" s="24">
        <f t="shared" si="12"/>
        <v>9393154.6999999955</v>
      </c>
      <c r="O74" s="24">
        <f t="shared" si="12"/>
        <v>9290701.3399999961</v>
      </c>
      <c r="P74" s="24">
        <f t="shared" si="12"/>
        <v>12139848.779999996</v>
      </c>
      <c r="Q74" s="24">
        <f t="shared" si="12"/>
        <v>13614121.359999998</v>
      </c>
      <c r="R74" s="24">
        <f t="shared" si="12"/>
        <v>19786161.890000001</v>
      </c>
      <c r="S74" s="25">
        <f t="shared" si="0"/>
        <v>25985129.739999995</v>
      </c>
      <c r="T74" s="5"/>
      <c r="U74" s="6"/>
      <c r="V74" s="6"/>
      <c r="W74" s="6"/>
      <c r="X74" s="26"/>
    </row>
    <row r="75" spans="1:24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25">
        <f t="shared" si="0"/>
        <v>0</v>
      </c>
      <c r="T75" s="5"/>
      <c r="U75" s="6"/>
      <c r="V75" s="6"/>
      <c r="W75" s="6"/>
      <c r="X75" s="26"/>
    </row>
    <row r="76" spans="1:24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si="0"/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0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0"/>
        <v>0</v>
      </c>
      <c r="T78" s="5"/>
      <c r="U78" s="6"/>
      <c r="V78" s="6"/>
      <c r="W78" s="6"/>
      <c r="X78" s="26">
        <f t="shared" ref="X78:X88" si="13">+S78</f>
        <v>0</v>
      </c>
    </row>
    <row r="79" spans="1:24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0"/>
        <v>0</v>
      </c>
      <c r="T79" s="5"/>
      <c r="U79" s="6"/>
      <c r="V79" s="6"/>
      <c r="W79" s="6"/>
      <c r="X79" s="26">
        <f t="shared" si="13"/>
        <v>0</v>
      </c>
    </row>
    <row r="80" spans="1:24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ref="S80:S143" si="14">+G80</f>
        <v>0</v>
      </c>
      <c r="T80" s="5"/>
      <c r="U80" s="6"/>
      <c r="V80" s="6"/>
      <c r="W80" s="6"/>
      <c r="X80" s="26">
        <f t="shared" si="13"/>
        <v>0</v>
      </c>
    </row>
    <row r="81" spans="1:24">
      <c r="A81" s="2">
        <f t="shared" ref="A81:A144" si="15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4"/>
        <v>0</v>
      </c>
      <c r="T81" s="5"/>
      <c r="U81" s="6"/>
      <c r="V81" s="6"/>
      <c r="W81" s="6"/>
      <c r="X81" s="26">
        <f t="shared" si="13"/>
        <v>0</v>
      </c>
    </row>
    <row r="82" spans="1:24">
      <c r="A82" s="2">
        <f t="shared" si="15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4"/>
        <v>0</v>
      </c>
      <c r="T82" s="5"/>
      <c r="U82" s="6"/>
      <c r="V82" s="6"/>
      <c r="W82" s="6"/>
      <c r="X82" s="26">
        <f t="shared" si="13"/>
        <v>0</v>
      </c>
    </row>
    <row r="83" spans="1:24">
      <c r="A83" s="2">
        <f t="shared" si="15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4"/>
        <v>0</v>
      </c>
      <c r="T83" s="5"/>
      <c r="U83" s="6"/>
      <c r="V83" s="6"/>
      <c r="W83" s="6"/>
      <c r="X83" s="26">
        <f t="shared" si="13"/>
        <v>0</v>
      </c>
    </row>
    <row r="84" spans="1:24">
      <c r="A84" s="2">
        <f t="shared" si="15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4"/>
        <v>0</v>
      </c>
      <c r="T84" s="5"/>
      <c r="U84" s="6"/>
      <c r="V84" s="6"/>
      <c r="W84" s="6"/>
      <c r="X84" s="26">
        <f t="shared" si="13"/>
        <v>0</v>
      </c>
    </row>
    <row r="85" spans="1:24">
      <c r="A85" s="2">
        <f t="shared" si="15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4"/>
        <v>0</v>
      </c>
      <c r="T85" s="5"/>
      <c r="U85" s="6"/>
      <c r="V85" s="6"/>
      <c r="W85" s="6"/>
      <c r="X85" s="26">
        <f t="shared" si="13"/>
        <v>0</v>
      </c>
    </row>
    <row r="86" spans="1:24">
      <c r="A86" s="2">
        <f t="shared" si="15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4"/>
        <v>0</v>
      </c>
      <c r="T86" s="5"/>
      <c r="U86" s="6"/>
      <c r="V86" s="6"/>
      <c r="W86" s="6"/>
      <c r="X86" s="26">
        <f t="shared" si="13"/>
        <v>0</v>
      </c>
    </row>
    <row r="87" spans="1:24">
      <c r="A87" s="2">
        <f t="shared" si="15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4"/>
        <v>0</v>
      </c>
      <c r="T87" s="5"/>
      <c r="U87" s="6"/>
      <c r="V87" s="6"/>
      <c r="W87" s="6"/>
      <c r="X87" s="26">
        <f t="shared" si="13"/>
        <v>0</v>
      </c>
    </row>
    <row r="88" spans="1:24">
      <c r="A88" s="2">
        <f t="shared" si="15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4"/>
        <v>0</v>
      </c>
      <c r="T88" s="5"/>
      <c r="U88" s="6"/>
      <c r="V88" s="6"/>
      <c r="W88" s="6"/>
      <c r="X88" s="26">
        <f t="shared" si="13"/>
        <v>0</v>
      </c>
    </row>
    <row r="89" spans="1:24">
      <c r="A89" s="2">
        <f t="shared" si="15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R89" si="16">SUM(G76:G88)</f>
        <v>0</v>
      </c>
      <c r="H89" s="28">
        <f t="shared" si="16"/>
        <v>0</v>
      </c>
      <c r="I89" s="28">
        <f t="shared" si="16"/>
        <v>0</v>
      </c>
      <c r="J89" s="28">
        <f t="shared" si="16"/>
        <v>0</v>
      </c>
      <c r="K89" s="28">
        <f t="shared" si="16"/>
        <v>171.65</v>
      </c>
      <c r="L89" s="28">
        <f t="shared" si="16"/>
        <v>3300</v>
      </c>
      <c r="M89" s="28">
        <f t="shared" si="16"/>
        <v>0</v>
      </c>
      <c r="N89" s="28">
        <f t="shared" si="16"/>
        <v>0</v>
      </c>
      <c r="O89" s="28">
        <f t="shared" si="16"/>
        <v>0</v>
      </c>
      <c r="P89" s="28">
        <f t="shared" si="16"/>
        <v>0</v>
      </c>
      <c r="Q89" s="28">
        <f t="shared" si="16"/>
        <v>17559.13</v>
      </c>
      <c r="R89" s="28">
        <f t="shared" si="16"/>
        <v>129531.37</v>
      </c>
      <c r="S89" s="25">
        <f t="shared" si="14"/>
        <v>0</v>
      </c>
      <c r="T89" s="5"/>
      <c r="U89" s="6"/>
      <c r="V89" s="6"/>
      <c r="W89" s="6"/>
      <c r="X89" s="26"/>
    </row>
    <row r="90" spans="1:24">
      <c r="A90" s="2">
        <f t="shared" si="15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25">
        <f t="shared" si="14"/>
        <v>0</v>
      </c>
      <c r="T90" s="5"/>
      <c r="U90" s="6"/>
      <c r="V90" s="6"/>
      <c r="W90" s="6"/>
      <c r="X90" s="26"/>
    </row>
    <row r="91" spans="1:24">
      <c r="A91" s="2">
        <f t="shared" si="15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 t="shared" si="14"/>
        <v>0</v>
      </c>
      <c r="T91" s="5"/>
      <c r="U91" s="6"/>
      <c r="V91" s="6"/>
      <c r="W91" s="6"/>
      <c r="X91" s="26"/>
    </row>
    <row r="92" spans="1:24">
      <c r="A92" s="2">
        <f t="shared" si="15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25">
        <f t="shared" si="14"/>
        <v>0</v>
      </c>
      <c r="T92" s="5"/>
      <c r="U92" s="6"/>
      <c r="V92" s="6"/>
      <c r="W92" s="6"/>
      <c r="X92" s="26"/>
    </row>
    <row r="93" spans="1:24">
      <c r="A93" s="2">
        <f t="shared" si="15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R93" si="17">+G91+G89+G74</f>
        <v>25985129.739999995</v>
      </c>
      <c r="H93" s="24">
        <f t="shared" si="17"/>
        <v>21489963.910000004</v>
      </c>
      <c r="I93" s="24">
        <f t="shared" si="17"/>
        <v>25031043.339999992</v>
      </c>
      <c r="J93" s="24">
        <f t="shared" si="17"/>
        <v>19391541.48</v>
      </c>
      <c r="K93" s="24">
        <f t="shared" si="17"/>
        <v>13337098.920000002</v>
      </c>
      <c r="L93" s="24">
        <f t="shared" si="17"/>
        <v>11210405.25</v>
      </c>
      <c r="M93" s="24">
        <f t="shared" si="17"/>
        <v>8929667.6899999995</v>
      </c>
      <c r="N93" s="24">
        <f t="shared" si="17"/>
        <v>9393154.6999999955</v>
      </c>
      <c r="O93" s="24">
        <f t="shared" si="17"/>
        <v>9290701.3399999961</v>
      </c>
      <c r="P93" s="24">
        <f t="shared" si="17"/>
        <v>12139848.779999996</v>
      </c>
      <c r="Q93" s="24">
        <f t="shared" si="17"/>
        <v>13631680.489999998</v>
      </c>
      <c r="R93" s="24">
        <f t="shared" si="17"/>
        <v>19915693.260000002</v>
      </c>
      <c r="S93" s="25">
        <f t="shared" si="14"/>
        <v>25985129.739999995</v>
      </c>
      <c r="T93" s="5"/>
      <c r="U93" s="6"/>
      <c r="V93" s="6"/>
      <c r="W93" s="6"/>
      <c r="X93" s="26"/>
    </row>
    <row r="94" spans="1:24">
      <c r="A94" s="2">
        <f t="shared" si="15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si="14"/>
        <v>0</v>
      </c>
      <c r="T94" s="5"/>
      <c r="U94" s="6"/>
      <c r="V94" s="6"/>
      <c r="W94" s="6"/>
      <c r="X94" s="26"/>
    </row>
    <row r="95" spans="1:24">
      <c r="A95" s="2">
        <f t="shared" si="15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14"/>
        <v>-122637.92</v>
      </c>
      <c r="T95" s="5"/>
      <c r="U95" s="6">
        <f t="shared" ref="U95:U113" si="18">+S95</f>
        <v>-122637.92</v>
      </c>
      <c r="V95" s="6"/>
      <c r="W95" s="6"/>
      <c r="X95" s="26"/>
    </row>
    <row r="96" spans="1:24">
      <c r="A96" s="2">
        <f t="shared" si="15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14"/>
        <v>-288682.78000000003</v>
      </c>
      <c r="T96" s="5"/>
      <c r="U96" s="6">
        <f t="shared" si="18"/>
        <v>-288682.78000000003</v>
      </c>
      <c r="V96" s="6"/>
      <c r="W96" s="6"/>
      <c r="X96" s="26"/>
    </row>
    <row r="97" spans="1:24">
      <c r="A97" s="2">
        <f t="shared" si="15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14"/>
        <v>15362.43</v>
      </c>
      <c r="T97" s="5"/>
      <c r="U97" s="6">
        <f t="shared" si="18"/>
        <v>15362.43</v>
      </c>
      <c r="V97" s="6"/>
      <c r="W97" s="6"/>
      <c r="X97" s="26"/>
    </row>
    <row r="98" spans="1:24">
      <c r="A98" s="2">
        <f t="shared" si="15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14"/>
        <v>48231.389999999898</v>
      </c>
      <c r="T98" s="5"/>
      <c r="U98" s="6">
        <f t="shared" si="18"/>
        <v>48231.389999999898</v>
      </c>
      <c r="V98" s="6"/>
      <c r="W98" s="6"/>
      <c r="X98" s="26"/>
    </row>
    <row r="99" spans="1:24">
      <c r="A99" s="2">
        <f t="shared" si="15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14"/>
        <v>-9203.8799999999992</v>
      </c>
      <c r="T99" s="5"/>
      <c r="U99" s="6">
        <f t="shared" si="18"/>
        <v>-9203.8799999999992</v>
      </c>
      <c r="V99" s="6"/>
      <c r="W99" s="6"/>
      <c r="X99" s="26"/>
    </row>
    <row r="100" spans="1:24">
      <c r="A100" s="2">
        <f t="shared" si="15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14"/>
        <v>-38857.26</v>
      </c>
      <c r="T100" s="5"/>
      <c r="U100" s="6">
        <f t="shared" si="18"/>
        <v>-38857.26</v>
      </c>
      <c r="V100" s="6"/>
      <c r="W100" s="6"/>
      <c r="X100" s="26"/>
    </row>
    <row r="101" spans="1:24">
      <c r="A101" s="2">
        <f t="shared" si="15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14"/>
        <v>-20802.740000000002</v>
      </c>
      <c r="T101" s="5"/>
      <c r="U101" s="6">
        <f t="shared" si="18"/>
        <v>-20802.740000000002</v>
      </c>
      <c r="V101" s="6"/>
      <c r="W101" s="6"/>
      <c r="X101" s="26"/>
    </row>
    <row r="102" spans="1:24">
      <c r="A102" s="2">
        <f t="shared" si="15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14"/>
        <v>-113721.83</v>
      </c>
      <c r="T102" s="5"/>
      <c r="U102" s="6">
        <f t="shared" si="18"/>
        <v>-113721.83</v>
      </c>
      <c r="V102" s="6"/>
      <c r="W102" s="6"/>
      <c r="X102" s="26"/>
    </row>
    <row r="103" spans="1:24">
      <c r="A103" s="2">
        <f t="shared" si="15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14"/>
        <v>-40000</v>
      </c>
      <c r="T103" s="5"/>
      <c r="U103" s="6">
        <f t="shared" si="18"/>
        <v>-40000</v>
      </c>
      <c r="V103" s="6"/>
      <c r="W103" s="6"/>
      <c r="X103" s="26"/>
    </row>
    <row r="104" spans="1:24">
      <c r="A104" s="2">
        <f t="shared" si="15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14"/>
        <v>0</v>
      </c>
      <c r="T104" s="5"/>
      <c r="U104" s="6">
        <f t="shared" si="18"/>
        <v>0</v>
      </c>
      <c r="V104" s="6"/>
      <c r="W104" s="6"/>
      <c r="X104" s="26"/>
    </row>
    <row r="105" spans="1:24">
      <c r="A105" s="2">
        <f t="shared" si="15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14"/>
        <v>0</v>
      </c>
      <c r="T105" s="5"/>
      <c r="U105" s="6">
        <f t="shared" si="18"/>
        <v>0</v>
      </c>
      <c r="V105" s="6"/>
      <c r="W105" s="6"/>
      <c r="X105" s="26"/>
    </row>
    <row r="106" spans="1:24">
      <c r="A106" s="2">
        <f t="shared" si="15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14"/>
        <v>0</v>
      </c>
      <c r="T106" s="5"/>
      <c r="U106" s="6">
        <f t="shared" si="18"/>
        <v>0</v>
      </c>
      <c r="V106" s="6"/>
      <c r="W106" s="6"/>
      <c r="X106" s="26"/>
    </row>
    <row r="107" spans="1:24">
      <c r="A107" s="2">
        <f t="shared" si="15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14"/>
        <v>0</v>
      </c>
      <c r="T107" s="5"/>
      <c r="U107" s="6">
        <f t="shared" si="18"/>
        <v>0</v>
      </c>
      <c r="V107" s="6"/>
      <c r="W107" s="6"/>
      <c r="X107" s="26"/>
    </row>
    <row r="108" spans="1:24">
      <c r="A108" s="2">
        <f t="shared" si="15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14"/>
        <v>0</v>
      </c>
      <c r="T108" s="5"/>
      <c r="U108" s="6">
        <f t="shared" si="18"/>
        <v>0</v>
      </c>
      <c r="V108" s="6"/>
      <c r="W108" s="6"/>
      <c r="X108" s="26"/>
    </row>
    <row r="109" spans="1:24">
      <c r="A109" s="2">
        <f t="shared" si="15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14"/>
        <v>0</v>
      </c>
      <c r="T109" s="5"/>
      <c r="U109" s="6">
        <f t="shared" si="18"/>
        <v>0</v>
      </c>
      <c r="V109" s="6"/>
      <c r="W109" s="6"/>
      <c r="X109" s="26"/>
    </row>
    <row r="110" spans="1:24">
      <c r="A110" s="2">
        <f t="shared" si="15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14"/>
        <v>-20000</v>
      </c>
      <c r="T110" s="5"/>
      <c r="U110" s="6">
        <f t="shared" si="18"/>
        <v>-20000</v>
      </c>
      <c r="V110" s="6"/>
      <c r="W110" s="6"/>
      <c r="X110" s="26"/>
    </row>
    <row r="111" spans="1:24">
      <c r="A111" s="2">
        <f t="shared" si="15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14"/>
        <v>0</v>
      </c>
      <c r="T111" s="5"/>
      <c r="U111" s="6">
        <f t="shared" si="18"/>
        <v>0</v>
      </c>
      <c r="V111" s="6"/>
      <c r="W111" s="6"/>
      <c r="X111" s="26"/>
    </row>
    <row r="112" spans="1:24">
      <c r="A112" s="2">
        <f t="shared" si="15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14"/>
        <v>0</v>
      </c>
      <c r="T112" s="5"/>
      <c r="U112" s="6">
        <f t="shared" si="18"/>
        <v>0</v>
      </c>
      <c r="V112" s="6"/>
      <c r="W112" s="6"/>
      <c r="X112" s="26"/>
    </row>
    <row r="113" spans="1:24">
      <c r="A113" s="2">
        <f t="shared" si="15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14"/>
        <v>0</v>
      </c>
      <c r="T113" s="5"/>
      <c r="U113" s="6">
        <f t="shared" si="18"/>
        <v>0</v>
      </c>
      <c r="V113" s="6"/>
      <c r="W113" s="6"/>
      <c r="X113" s="26"/>
    </row>
    <row r="114" spans="1:24">
      <c r="A114" s="2">
        <f t="shared" si="15"/>
        <v>100</v>
      </c>
      <c r="B114" s="2"/>
      <c r="C114" s="2"/>
      <c r="D114" s="2"/>
      <c r="E114" s="50" t="s">
        <v>203</v>
      </c>
      <c r="F114" s="88">
        <f t="shared" ref="F114:R114" si="19">SUM(F95:F113)</f>
        <v>-471320.70000000036</v>
      </c>
      <c r="G114" s="88">
        <f t="shared" si="19"/>
        <v>-590312.59000000008</v>
      </c>
      <c r="H114" s="88">
        <f t="shared" si="19"/>
        <v>-567935.16</v>
      </c>
      <c r="I114" s="88">
        <f t="shared" si="19"/>
        <v>-618376.68000000005</v>
      </c>
      <c r="J114" s="88">
        <f t="shared" si="19"/>
        <v>-601938.29</v>
      </c>
      <c r="K114" s="88">
        <f t="shared" si="19"/>
        <v>-537530.97000000009</v>
      </c>
      <c r="L114" s="88">
        <f t="shared" si="19"/>
        <v>-466422.13000000006</v>
      </c>
      <c r="M114" s="88">
        <f t="shared" si="19"/>
        <v>-400026.62000000011</v>
      </c>
      <c r="N114" s="88">
        <f t="shared" si="19"/>
        <v>-318968.16000000003</v>
      </c>
      <c r="O114" s="88">
        <f t="shared" si="19"/>
        <v>-300493.41000000003</v>
      </c>
      <c r="P114" s="88">
        <f t="shared" si="19"/>
        <v>-306880.46999999997</v>
      </c>
      <c r="Q114" s="88">
        <f t="shared" si="19"/>
        <v>-334323.0900000002</v>
      </c>
      <c r="R114" s="88">
        <f t="shared" si="19"/>
        <v>-460921.83999999991</v>
      </c>
      <c r="S114" s="25">
        <f t="shared" si="14"/>
        <v>-590312.59000000008</v>
      </c>
      <c r="T114" s="5"/>
      <c r="U114" s="6"/>
      <c r="V114" s="6"/>
      <c r="W114" s="6"/>
      <c r="X114" s="26"/>
    </row>
    <row r="115" spans="1:24">
      <c r="A115" s="2">
        <f t="shared" si="15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25">
        <f t="shared" si="14"/>
        <v>0</v>
      </c>
      <c r="T115" s="5"/>
      <c r="U115" s="6"/>
      <c r="V115" s="6"/>
      <c r="W115" s="6"/>
      <c r="X115" s="26"/>
    </row>
    <row r="116" spans="1:24">
      <c r="A116" s="2">
        <f t="shared" si="15"/>
        <v>102</v>
      </c>
      <c r="B116" s="2"/>
      <c r="C116" s="2"/>
      <c r="D116" s="2"/>
      <c r="E116" s="50" t="s">
        <v>204</v>
      </c>
      <c r="F116" s="28">
        <f t="shared" ref="F116:R116" si="20">+F93+F114</f>
        <v>19844474.879999999</v>
      </c>
      <c r="G116" s="28">
        <f t="shared" si="20"/>
        <v>25394817.149999995</v>
      </c>
      <c r="H116" s="28">
        <f t="shared" si="20"/>
        <v>20922028.750000004</v>
      </c>
      <c r="I116" s="28">
        <f t="shared" si="20"/>
        <v>24412666.659999993</v>
      </c>
      <c r="J116" s="28">
        <f t="shared" si="20"/>
        <v>18789603.190000001</v>
      </c>
      <c r="K116" s="28">
        <f t="shared" si="20"/>
        <v>12799567.950000001</v>
      </c>
      <c r="L116" s="28">
        <f t="shared" si="20"/>
        <v>10743983.119999999</v>
      </c>
      <c r="M116" s="28">
        <f t="shared" si="20"/>
        <v>8529641.0700000003</v>
      </c>
      <c r="N116" s="28">
        <f t="shared" si="20"/>
        <v>9074186.5399999954</v>
      </c>
      <c r="O116" s="28">
        <f t="shared" si="20"/>
        <v>8990207.929999996</v>
      </c>
      <c r="P116" s="28">
        <f t="shared" si="20"/>
        <v>11832968.309999995</v>
      </c>
      <c r="Q116" s="28">
        <f t="shared" si="20"/>
        <v>13297357.399999999</v>
      </c>
      <c r="R116" s="28">
        <f t="shared" si="20"/>
        <v>19454771.420000002</v>
      </c>
      <c r="S116" s="25">
        <f t="shared" si="14"/>
        <v>25394817.149999995</v>
      </c>
      <c r="T116" s="5"/>
      <c r="U116" s="6"/>
      <c r="V116" s="6"/>
      <c r="W116" s="6"/>
      <c r="X116" s="26"/>
    </row>
    <row r="117" spans="1:24">
      <c r="A117" s="2">
        <f t="shared" si="15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25">
        <f t="shared" si="14"/>
        <v>0</v>
      </c>
      <c r="T117" s="5"/>
      <c r="U117" s="6"/>
      <c r="V117" s="6"/>
      <c r="W117" s="6"/>
      <c r="X117" s="26"/>
    </row>
    <row r="118" spans="1:24">
      <c r="A118" s="2">
        <f t="shared" si="15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si="14"/>
        <v>3210319.47</v>
      </c>
      <c r="T118" s="5"/>
      <c r="U118" s="6">
        <f t="shared" ref="U118:U141" si="21">+S118</f>
        <v>3210319.47</v>
      </c>
      <c r="V118" s="6"/>
      <c r="W118" s="6"/>
      <c r="X118" s="26"/>
    </row>
    <row r="119" spans="1:24">
      <c r="A119" s="2">
        <f t="shared" si="15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14"/>
        <v>247004.7</v>
      </c>
      <c r="T119" s="5"/>
      <c r="U119" s="6">
        <f t="shared" si="21"/>
        <v>247004.7</v>
      </c>
      <c r="V119" s="6"/>
      <c r="W119" s="6"/>
      <c r="X119" s="26"/>
    </row>
    <row r="120" spans="1:24">
      <c r="A120" s="2">
        <f t="shared" si="15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14"/>
        <v>404250.48</v>
      </c>
      <c r="T120" s="5"/>
      <c r="U120" s="6">
        <f t="shared" si="21"/>
        <v>404250.48</v>
      </c>
      <c r="V120" s="6"/>
      <c r="W120" s="6"/>
      <c r="X120" s="26"/>
    </row>
    <row r="121" spans="1:24">
      <c r="A121" s="2">
        <f t="shared" si="15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14"/>
        <v>977112.36</v>
      </c>
      <c r="T121" s="5"/>
      <c r="U121" s="6">
        <f t="shared" si="21"/>
        <v>977112.36</v>
      </c>
      <c r="V121" s="6"/>
      <c r="W121" s="6"/>
      <c r="X121" s="26"/>
    </row>
    <row r="122" spans="1:24">
      <c r="A122" s="2">
        <f t="shared" si="15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14"/>
        <v>382321.05</v>
      </c>
      <c r="T122" s="5"/>
      <c r="U122" s="6">
        <f t="shared" si="21"/>
        <v>382321.05</v>
      </c>
      <c r="V122" s="6"/>
      <c r="W122" s="6"/>
      <c r="X122" s="26"/>
    </row>
    <row r="123" spans="1:24">
      <c r="A123" s="2">
        <f t="shared" si="15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14"/>
        <v>127931.93</v>
      </c>
      <c r="T123" s="5"/>
      <c r="U123" s="6">
        <f t="shared" si="21"/>
        <v>127931.93</v>
      </c>
      <c r="V123" s="6"/>
      <c r="W123" s="6"/>
      <c r="X123" s="26"/>
    </row>
    <row r="124" spans="1:24">
      <c r="A124" s="2">
        <f t="shared" si="15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14"/>
        <v>353580.11</v>
      </c>
      <c r="T124" s="5"/>
      <c r="U124" s="6">
        <f t="shared" si="21"/>
        <v>353580.11</v>
      </c>
      <c r="V124" s="6"/>
      <c r="W124" s="6"/>
      <c r="X124" s="26"/>
    </row>
    <row r="125" spans="1:24">
      <c r="A125" s="2">
        <f t="shared" si="15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14"/>
        <v>298306.21999999997</v>
      </c>
      <c r="T125" s="5"/>
      <c r="U125" s="6">
        <f t="shared" si="21"/>
        <v>298306.21999999997</v>
      </c>
      <c r="V125" s="6"/>
      <c r="W125" s="6"/>
      <c r="X125" s="26"/>
    </row>
    <row r="126" spans="1:24">
      <c r="A126" s="2">
        <f t="shared" si="15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14"/>
        <v>83102.490000000005</v>
      </c>
      <c r="T126" s="5"/>
      <c r="U126" s="6">
        <f t="shared" si="21"/>
        <v>83102.490000000005</v>
      </c>
      <c r="V126" s="6"/>
      <c r="W126" s="6"/>
      <c r="X126" s="26"/>
    </row>
    <row r="127" spans="1:24">
      <c r="A127" s="2">
        <f t="shared" si="15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14"/>
        <v>339058.76</v>
      </c>
      <c r="T127" s="5"/>
      <c r="U127" s="6">
        <f t="shared" si="21"/>
        <v>339058.76</v>
      </c>
      <c r="V127" s="6"/>
      <c r="W127" s="6"/>
      <c r="X127" s="26"/>
    </row>
    <row r="128" spans="1:24">
      <c r="A128" s="2">
        <f t="shared" si="15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14"/>
        <v>0</v>
      </c>
      <c r="T128" s="5"/>
      <c r="U128" s="6">
        <f t="shared" si="21"/>
        <v>0</v>
      </c>
      <c r="V128" s="6"/>
      <c r="W128" s="6"/>
      <c r="X128" s="26"/>
    </row>
    <row r="129" spans="1:24">
      <c r="A129" s="2">
        <f t="shared" si="15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14"/>
        <v>295389.45</v>
      </c>
      <c r="T129" s="5"/>
      <c r="U129" s="6">
        <f t="shared" si="21"/>
        <v>295389.45</v>
      </c>
      <c r="V129" s="6"/>
      <c r="W129" s="6"/>
      <c r="X129" s="26"/>
    </row>
    <row r="130" spans="1:24">
      <c r="A130" s="2">
        <f t="shared" si="15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14"/>
        <v>268217.84999999998</v>
      </c>
      <c r="T130" s="5"/>
      <c r="U130" s="6">
        <f t="shared" si="21"/>
        <v>268217.84999999998</v>
      </c>
      <c r="V130" s="6"/>
      <c r="W130" s="6"/>
      <c r="X130" s="26"/>
    </row>
    <row r="131" spans="1:24">
      <c r="A131" s="2">
        <f t="shared" si="15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14"/>
        <v>117445.28</v>
      </c>
      <c r="T131" s="5"/>
      <c r="U131" s="6">
        <f t="shared" si="21"/>
        <v>117445.28</v>
      </c>
      <c r="V131" s="6"/>
      <c r="W131" s="6"/>
      <c r="X131" s="26"/>
    </row>
    <row r="132" spans="1:24">
      <c r="A132" s="2">
        <f t="shared" si="15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14"/>
        <v>72000.45</v>
      </c>
      <c r="T132" s="5"/>
      <c r="U132" s="6">
        <f t="shared" si="21"/>
        <v>72000.45</v>
      </c>
      <c r="V132" s="6"/>
      <c r="W132" s="6"/>
      <c r="X132" s="26"/>
    </row>
    <row r="133" spans="1:24">
      <c r="A133" s="2">
        <f t="shared" si="15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14"/>
        <v>173736.81</v>
      </c>
      <c r="T133" s="5"/>
      <c r="U133" s="6">
        <f t="shared" si="21"/>
        <v>173736.81</v>
      </c>
      <c r="V133" s="6"/>
      <c r="W133" s="6"/>
      <c r="X133" s="26"/>
    </row>
    <row r="134" spans="1:24">
      <c r="A134" s="2">
        <f t="shared" si="15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14"/>
        <v>0</v>
      </c>
      <c r="T134" s="5"/>
      <c r="U134" s="6">
        <f t="shared" si="21"/>
        <v>0</v>
      </c>
      <c r="V134" s="6"/>
      <c r="W134" s="6"/>
      <c r="X134" s="26"/>
    </row>
    <row r="135" spans="1:24">
      <c r="A135" s="2">
        <f t="shared" si="15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14"/>
        <v>276976.78999999998</v>
      </c>
      <c r="T135" s="5"/>
      <c r="U135" s="6">
        <f t="shared" si="21"/>
        <v>276976.78999999998</v>
      </c>
      <c r="V135" s="6"/>
      <c r="W135" s="6"/>
      <c r="X135" s="26"/>
    </row>
    <row r="136" spans="1:24">
      <c r="A136" s="2">
        <f t="shared" si="15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14"/>
        <v>14115.84</v>
      </c>
      <c r="T136" s="5"/>
      <c r="U136" s="6">
        <f t="shared" si="21"/>
        <v>14115.84</v>
      </c>
      <c r="V136" s="6"/>
      <c r="W136" s="6"/>
      <c r="X136" s="26"/>
    </row>
    <row r="137" spans="1:24">
      <c r="A137" s="2">
        <f t="shared" si="15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14"/>
        <v>0</v>
      </c>
      <c r="T137" s="5"/>
      <c r="U137" s="6">
        <f t="shared" si="21"/>
        <v>0</v>
      </c>
      <c r="V137" s="6"/>
      <c r="W137" s="6"/>
      <c r="X137" s="26"/>
    </row>
    <row r="138" spans="1:24">
      <c r="A138" s="2">
        <f t="shared" si="15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14"/>
        <v>-817.17</v>
      </c>
      <c r="T138" s="5"/>
      <c r="U138" s="6">
        <f t="shared" si="21"/>
        <v>-817.17</v>
      </c>
      <c r="V138" s="6"/>
      <c r="W138" s="6"/>
      <c r="X138" s="26"/>
    </row>
    <row r="139" spans="1:24">
      <c r="A139" s="2">
        <f t="shared" si="15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14"/>
        <v>644089.07999999996</v>
      </c>
      <c r="T139" s="5"/>
      <c r="U139" s="6">
        <f t="shared" si="21"/>
        <v>644089.07999999996</v>
      </c>
      <c r="V139" s="6"/>
      <c r="W139" s="6"/>
      <c r="X139" s="26"/>
    </row>
    <row r="140" spans="1:24">
      <c r="A140" s="2">
        <f t="shared" si="15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14"/>
        <v>91551.43</v>
      </c>
      <c r="T140" s="5"/>
      <c r="U140" s="6">
        <f t="shared" si="21"/>
        <v>91551.43</v>
      </c>
      <c r="V140" s="6"/>
      <c r="W140" s="6"/>
      <c r="X140" s="26"/>
    </row>
    <row r="141" spans="1:24">
      <c r="A141" s="2">
        <f t="shared" si="15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14"/>
        <v>2203831.1800000002</v>
      </c>
      <c r="T141" s="5"/>
      <c r="U141" s="6">
        <f t="shared" si="21"/>
        <v>2203831.1800000002</v>
      </c>
      <c r="V141" s="6"/>
      <c r="W141" s="6"/>
      <c r="X141" s="26"/>
    </row>
    <row r="142" spans="1:24">
      <c r="A142" s="2">
        <f t="shared" si="15"/>
        <v>128</v>
      </c>
      <c r="B142" s="2"/>
      <c r="C142" s="2"/>
      <c r="D142" s="2"/>
      <c r="E142" s="23" t="s">
        <v>254</v>
      </c>
      <c r="F142" s="28">
        <f t="shared" ref="F142:R142" si="22">SUM(F118:F141)</f>
        <v>10844838.52</v>
      </c>
      <c r="G142" s="28">
        <f t="shared" si="22"/>
        <v>10579524.560000001</v>
      </c>
      <c r="H142" s="28">
        <f t="shared" si="22"/>
        <v>10061813</v>
      </c>
      <c r="I142" s="28">
        <f t="shared" si="22"/>
        <v>9981885.1100000013</v>
      </c>
      <c r="J142" s="28">
        <f t="shared" si="22"/>
        <v>9823194.4800000004</v>
      </c>
      <c r="K142" s="28">
        <f t="shared" si="22"/>
        <v>10276143.370000001</v>
      </c>
      <c r="L142" s="28">
        <f t="shared" si="22"/>
        <v>8649998.0800000001</v>
      </c>
      <c r="M142" s="28">
        <f t="shared" si="22"/>
        <v>9797598.3900000006</v>
      </c>
      <c r="N142" s="28">
        <f t="shared" si="22"/>
        <v>10298833.859999999</v>
      </c>
      <c r="O142" s="28">
        <f t="shared" si="22"/>
        <v>11141776.509999998</v>
      </c>
      <c r="P142" s="28">
        <f t="shared" si="22"/>
        <v>9799091.4800000004</v>
      </c>
      <c r="Q142" s="28">
        <f t="shared" si="22"/>
        <v>10064449.860000001</v>
      </c>
      <c r="R142" s="28">
        <f t="shared" si="22"/>
        <v>8031490.5800000001</v>
      </c>
      <c r="S142" s="25">
        <f t="shared" si="14"/>
        <v>10579524.560000001</v>
      </c>
      <c r="T142" s="5"/>
      <c r="U142" s="6"/>
      <c r="V142" s="6"/>
      <c r="W142" s="6"/>
      <c r="X142" s="26"/>
    </row>
    <row r="143" spans="1:24">
      <c r="A143" s="2">
        <f t="shared" si="15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25">
        <f t="shared" si="14"/>
        <v>0</v>
      </c>
      <c r="T143" s="5"/>
      <c r="U143" s="6"/>
      <c r="V143" s="6"/>
      <c r="W143" s="6"/>
      <c r="X143" s="26"/>
    </row>
    <row r="144" spans="1:24">
      <c r="A144" s="2">
        <f t="shared" si="15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207" si="23">+G144</f>
        <v>1052456.98</v>
      </c>
      <c r="T144" s="5"/>
      <c r="U144" s="6">
        <f t="shared" ref="U144:U159" si="24">+S144</f>
        <v>1052456.98</v>
      </c>
      <c r="V144" s="6"/>
      <c r="W144" s="6"/>
      <c r="X144" s="26"/>
    </row>
    <row r="145" spans="1:24">
      <c r="A145" s="2">
        <f t="shared" ref="A145:A208" si="25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3"/>
        <v>0</v>
      </c>
      <c r="T145" s="5"/>
      <c r="U145" s="6">
        <f t="shared" si="24"/>
        <v>0</v>
      </c>
      <c r="V145" s="6"/>
      <c r="W145" s="6"/>
      <c r="X145" s="26"/>
    </row>
    <row r="146" spans="1:24">
      <c r="A146" s="2">
        <f t="shared" si="25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3"/>
        <v>0</v>
      </c>
      <c r="T146" s="5"/>
      <c r="U146" s="6">
        <f t="shared" si="24"/>
        <v>0</v>
      </c>
      <c r="V146" s="6"/>
      <c r="W146" s="6"/>
      <c r="X146" s="26"/>
    </row>
    <row r="147" spans="1:24">
      <c r="A147" s="2">
        <f t="shared" si="25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3"/>
        <v>0</v>
      </c>
      <c r="T147" s="5"/>
      <c r="U147" s="6">
        <f t="shared" si="24"/>
        <v>0</v>
      </c>
      <c r="V147" s="6"/>
      <c r="W147" s="6"/>
      <c r="X147" s="26"/>
    </row>
    <row r="148" spans="1:24">
      <c r="A148" s="2">
        <f t="shared" si="25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3"/>
        <v>2962710.32</v>
      </c>
      <c r="T148" s="5"/>
      <c r="U148" s="6">
        <f t="shared" si="24"/>
        <v>2962710.32</v>
      </c>
      <c r="V148" s="6"/>
      <c r="W148" s="6"/>
      <c r="X148" s="26"/>
    </row>
    <row r="149" spans="1:24">
      <c r="A149" s="2">
        <f t="shared" si="25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3"/>
        <v>159100</v>
      </c>
      <c r="T149" s="5"/>
      <c r="U149" s="6">
        <f t="shared" si="24"/>
        <v>159100</v>
      </c>
      <c r="V149" s="6"/>
      <c r="W149" s="6"/>
      <c r="X149" s="26"/>
    </row>
    <row r="150" spans="1:24">
      <c r="A150" s="2">
        <f t="shared" si="25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3"/>
        <v>21391.5</v>
      </c>
      <c r="T150" s="5"/>
      <c r="U150" s="6">
        <f t="shared" si="24"/>
        <v>21391.5</v>
      </c>
      <c r="V150" s="6"/>
      <c r="W150" s="6"/>
      <c r="X150" s="26"/>
    </row>
    <row r="151" spans="1:24">
      <c r="A151" s="2">
        <f t="shared" si="25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3"/>
        <v>0</v>
      </c>
      <c r="T151" s="5"/>
      <c r="U151" s="6">
        <f t="shared" si="24"/>
        <v>0</v>
      </c>
      <c r="V151" s="6"/>
      <c r="W151" s="6"/>
      <c r="X151" s="26"/>
    </row>
    <row r="152" spans="1:24">
      <c r="A152" s="2">
        <f t="shared" si="25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3"/>
        <v>-16034.56</v>
      </c>
      <c r="T152" s="5"/>
      <c r="U152" s="6">
        <f t="shared" si="24"/>
        <v>-16034.56</v>
      </c>
      <c r="V152" s="6"/>
      <c r="W152" s="6"/>
      <c r="X152" s="26"/>
    </row>
    <row r="153" spans="1:24">
      <c r="A153" s="2">
        <f t="shared" si="25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3"/>
        <v>29374.560000000001</v>
      </c>
      <c r="T153" s="5"/>
      <c r="U153" s="6">
        <f t="shared" si="24"/>
        <v>29374.560000000001</v>
      </c>
      <c r="V153" s="6"/>
      <c r="W153" s="6"/>
      <c r="X153" s="26"/>
    </row>
    <row r="154" spans="1:24">
      <c r="A154" s="2">
        <f t="shared" si="25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3"/>
        <v>645285</v>
      </c>
      <c r="T154" s="5"/>
      <c r="U154" s="6">
        <f t="shared" si="24"/>
        <v>645285</v>
      </c>
      <c r="V154" s="6"/>
      <c r="W154" s="6"/>
      <c r="X154" s="26"/>
    </row>
    <row r="155" spans="1:24">
      <c r="A155" s="2">
        <f t="shared" si="25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3"/>
        <v>0</v>
      </c>
      <c r="T155" s="5"/>
      <c r="U155" s="6">
        <f t="shared" si="24"/>
        <v>0</v>
      </c>
      <c r="V155" s="6"/>
      <c r="W155" s="6"/>
      <c r="X155" s="26"/>
    </row>
    <row r="156" spans="1:24">
      <c r="A156" s="2">
        <f t="shared" si="25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3"/>
        <v>0</v>
      </c>
      <c r="T156" s="5"/>
      <c r="U156" s="6">
        <f t="shared" si="24"/>
        <v>0</v>
      </c>
      <c r="V156" s="6"/>
      <c r="W156" s="6"/>
      <c r="X156" s="26"/>
    </row>
    <row r="157" spans="1:24">
      <c r="A157" s="2">
        <f t="shared" si="25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3"/>
        <v>0</v>
      </c>
      <c r="T157" s="5"/>
      <c r="U157" s="6">
        <f t="shared" si="24"/>
        <v>0</v>
      </c>
      <c r="V157" s="6"/>
      <c r="W157" s="6"/>
      <c r="X157" s="26"/>
    </row>
    <row r="158" spans="1:24">
      <c r="A158" s="2">
        <f t="shared" si="25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3"/>
        <v>0</v>
      </c>
      <c r="T158" s="5"/>
      <c r="U158" s="6">
        <f t="shared" si="24"/>
        <v>0</v>
      </c>
      <c r="V158" s="6"/>
      <c r="W158" s="6"/>
      <c r="X158" s="26"/>
    </row>
    <row r="159" spans="1:24">
      <c r="A159" s="2">
        <f t="shared" si="25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3"/>
        <v>0</v>
      </c>
      <c r="T159" s="5"/>
      <c r="U159" s="6">
        <f t="shared" si="24"/>
        <v>0</v>
      </c>
      <c r="V159" s="6"/>
      <c r="W159" s="6"/>
      <c r="X159" s="26"/>
    </row>
    <row r="160" spans="1:24">
      <c r="A160" s="2">
        <f t="shared" si="25"/>
        <v>146</v>
      </c>
      <c r="B160" s="2"/>
      <c r="C160" s="2"/>
      <c r="D160" s="2"/>
      <c r="E160" s="23" t="s">
        <v>284</v>
      </c>
      <c r="F160" s="28">
        <f t="shared" ref="F160:R160" si="26">SUM(F144:F159)</f>
        <v>3305687.93</v>
      </c>
      <c r="G160" s="28">
        <f t="shared" si="26"/>
        <v>4854283.8</v>
      </c>
      <c r="H160" s="28">
        <f t="shared" si="26"/>
        <v>2344314.3099999996</v>
      </c>
      <c r="I160" s="28">
        <f t="shared" si="26"/>
        <v>1829838.24</v>
      </c>
      <c r="J160" s="28">
        <f t="shared" si="26"/>
        <v>1685381.63</v>
      </c>
      <c r="K160" s="28">
        <f t="shared" si="26"/>
        <v>1911928.78</v>
      </c>
      <c r="L160" s="28">
        <f t="shared" si="26"/>
        <v>2032371.52</v>
      </c>
      <c r="M160" s="28">
        <f t="shared" si="26"/>
        <v>2299934.65</v>
      </c>
      <c r="N160" s="28">
        <f t="shared" si="26"/>
        <v>2841481.99</v>
      </c>
      <c r="O160" s="28">
        <f t="shared" si="26"/>
        <v>3602679.06</v>
      </c>
      <c r="P160" s="28">
        <f t="shared" si="26"/>
        <v>3207207.61</v>
      </c>
      <c r="Q160" s="28">
        <f t="shared" si="26"/>
        <v>11227914.029999999</v>
      </c>
      <c r="R160" s="28">
        <f t="shared" si="26"/>
        <v>15502937.680000003</v>
      </c>
      <c r="S160" s="25">
        <f t="shared" si="23"/>
        <v>4854283.8</v>
      </c>
      <c r="T160" s="5"/>
      <c r="U160" s="6"/>
      <c r="V160" s="6"/>
      <c r="W160" s="6"/>
      <c r="X160" s="26"/>
    </row>
    <row r="161" spans="1:24">
      <c r="A161" s="2">
        <f t="shared" si="25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25">
        <f t="shared" si="23"/>
        <v>0</v>
      </c>
      <c r="T161" s="5"/>
      <c r="U161" s="6"/>
      <c r="V161" s="6"/>
      <c r="W161" s="6"/>
      <c r="X161" s="26"/>
    </row>
    <row r="162" spans="1:24">
      <c r="A162" s="2">
        <f t="shared" si="25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si="23"/>
        <v>3104501.12</v>
      </c>
      <c r="T162" s="5"/>
      <c r="U162" s="6">
        <f t="shared" ref="U162:U171" si="27">+S162</f>
        <v>3104501.12</v>
      </c>
      <c r="V162" s="6"/>
      <c r="W162" s="6"/>
      <c r="X162" s="26"/>
    </row>
    <row r="163" spans="1:24">
      <c r="A163" s="2">
        <f t="shared" si="25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23"/>
        <v>10397422.24</v>
      </c>
      <c r="T163" s="5"/>
      <c r="U163" s="6">
        <f t="shared" si="27"/>
        <v>10397422.24</v>
      </c>
      <c r="V163" s="6"/>
      <c r="W163" s="6"/>
      <c r="X163" s="26"/>
    </row>
    <row r="164" spans="1:24">
      <c r="A164" s="2">
        <f t="shared" si="25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23"/>
        <v>1824715.45</v>
      </c>
      <c r="T164" s="5"/>
      <c r="U164" s="6">
        <f t="shared" si="27"/>
        <v>1824715.45</v>
      </c>
      <c r="V164" s="6"/>
      <c r="W164" s="6"/>
      <c r="X164" s="26"/>
    </row>
    <row r="165" spans="1:24">
      <c r="A165" s="2">
        <f t="shared" si="25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23"/>
        <v>7043710.7000000002</v>
      </c>
      <c r="T165" s="5"/>
      <c r="U165" s="6">
        <f t="shared" si="27"/>
        <v>7043710.7000000002</v>
      </c>
      <c r="V165" s="6"/>
      <c r="W165" s="6"/>
      <c r="X165" s="26"/>
    </row>
    <row r="166" spans="1:24">
      <c r="A166" s="2">
        <f t="shared" si="25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23"/>
        <v>172112.63</v>
      </c>
      <c r="T166" s="5"/>
      <c r="U166" s="6">
        <f t="shared" si="27"/>
        <v>172112.63</v>
      </c>
      <c r="V166" s="6"/>
      <c r="W166" s="6"/>
      <c r="X166" s="26"/>
    </row>
    <row r="167" spans="1:24">
      <c r="A167" s="2">
        <f t="shared" si="25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23"/>
        <v>144737.93</v>
      </c>
      <c r="T167" s="5"/>
      <c r="U167" s="6">
        <f t="shared" si="27"/>
        <v>144737.93</v>
      </c>
      <c r="V167" s="6"/>
      <c r="W167" s="6"/>
      <c r="X167" s="26"/>
    </row>
    <row r="168" spans="1:24">
      <c r="A168" s="2">
        <f t="shared" si="25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23"/>
        <v>240372.53</v>
      </c>
      <c r="T168" s="5"/>
      <c r="U168" s="6">
        <f t="shared" si="27"/>
        <v>240372.53</v>
      </c>
      <c r="V168" s="6"/>
      <c r="W168" s="6"/>
      <c r="X168" s="26"/>
    </row>
    <row r="169" spans="1:24">
      <c r="A169" s="2">
        <f t="shared" si="25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23"/>
        <v>1400543.83</v>
      </c>
      <c r="T169" s="5"/>
      <c r="U169" s="6">
        <f t="shared" si="27"/>
        <v>1400543.83</v>
      </c>
      <c r="V169" s="6"/>
      <c r="W169" s="6"/>
      <c r="X169" s="26"/>
    </row>
    <row r="170" spans="1:24">
      <c r="A170" s="2">
        <f t="shared" si="25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23"/>
        <v>112053.59</v>
      </c>
      <c r="T170" s="5"/>
      <c r="U170" s="6">
        <f t="shared" si="27"/>
        <v>112053.59</v>
      </c>
      <c r="V170" s="6"/>
      <c r="W170" s="6"/>
      <c r="X170" s="26"/>
    </row>
    <row r="171" spans="1:24">
      <c r="A171" s="2">
        <f t="shared" si="25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23"/>
        <v>577758.93999999994</v>
      </c>
      <c r="T171" s="5"/>
      <c r="U171" s="6">
        <f t="shared" si="27"/>
        <v>577758.93999999994</v>
      </c>
      <c r="V171" s="6"/>
      <c r="W171" s="6"/>
      <c r="X171" s="26"/>
    </row>
    <row r="172" spans="1:24">
      <c r="A172" s="2">
        <f t="shared" si="25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28">SUM(G162:G171)</f>
        <v>25017928.960000001</v>
      </c>
      <c r="H172" s="28">
        <f t="shared" si="28"/>
        <v>28570198.540000003</v>
      </c>
      <c r="I172" s="28">
        <f t="shared" si="28"/>
        <v>20493505.819999997</v>
      </c>
      <c r="J172" s="28">
        <f t="shared" si="28"/>
        <v>14378423.840000002</v>
      </c>
      <c r="K172" s="28">
        <f t="shared" si="28"/>
        <v>8220957.1800000016</v>
      </c>
      <c r="L172" s="28">
        <f t="shared" si="28"/>
        <v>7615163.4799999995</v>
      </c>
      <c r="M172" s="28">
        <f t="shared" si="28"/>
        <v>7551240.4000000004</v>
      </c>
      <c r="N172" s="28">
        <f t="shared" si="28"/>
        <v>4648431.9199999981</v>
      </c>
      <c r="O172" s="28">
        <f t="shared" si="28"/>
        <v>6657008.5300000003</v>
      </c>
      <c r="P172" s="28">
        <f t="shared" si="28"/>
        <v>11935667.9</v>
      </c>
      <c r="Q172" s="28">
        <f t="shared" si="28"/>
        <v>21169873.839999996</v>
      </c>
      <c r="R172" s="28">
        <f t="shared" si="28"/>
        <v>25164949.820000004</v>
      </c>
      <c r="S172" s="25">
        <f t="shared" si="23"/>
        <v>25017928.960000001</v>
      </c>
      <c r="T172" s="5"/>
      <c r="U172" s="6"/>
      <c r="V172" s="6"/>
      <c r="W172" s="6"/>
      <c r="X172" s="26"/>
    </row>
    <row r="173" spans="1:24">
      <c r="A173" s="2">
        <f t="shared" si="25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25">
        <f t="shared" si="23"/>
        <v>0</v>
      </c>
      <c r="T173" s="5"/>
      <c r="U173" s="6"/>
      <c r="V173" s="6"/>
      <c r="W173" s="6"/>
      <c r="X173" s="26"/>
    </row>
    <row r="174" spans="1:24">
      <c r="A174" s="2">
        <f t="shared" si="25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si="23"/>
        <v>-93656.73</v>
      </c>
      <c r="T174" s="5"/>
      <c r="U174" s="6"/>
      <c r="V174" s="6"/>
      <c r="W174" s="6"/>
      <c r="X174" s="83">
        <f>+S174</f>
        <v>-93656.73</v>
      </c>
    </row>
    <row r="175" spans="1:24">
      <c r="A175" s="2">
        <f t="shared" si="25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23"/>
        <v>-355164.23</v>
      </c>
      <c r="T175" s="5"/>
      <c r="U175" s="6"/>
      <c r="V175" s="6"/>
      <c r="W175" s="6"/>
      <c r="X175" s="83">
        <f>+S175</f>
        <v>-355164.23</v>
      </c>
    </row>
    <row r="176" spans="1:24">
      <c r="A176" s="2">
        <f t="shared" si="25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23"/>
        <v>697613.36</v>
      </c>
      <c r="T176" s="5"/>
      <c r="U176" s="6"/>
      <c r="V176" s="6"/>
      <c r="W176" s="6"/>
      <c r="X176" s="83">
        <f>+S176</f>
        <v>697613.36</v>
      </c>
    </row>
    <row r="177" spans="1:24">
      <c r="A177" s="2">
        <f t="shared" si="25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23"/>
        <v>2041399.36</v>
      </c>
      <c r="T177" s="5"/>
      <c r="U177" s="6"/>
      <c r="V177" s="6"/>
      <c r="W177" s="6"/>
      <c r="X177" s="83">
        <f>+S177</f>
        <v>2041399.36</v>
      </c>
    </row>
    <row r="178" spans="1:24">
      <c r="A178" s="2">
        <f t="shared" si="25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23"/>
        <v>11773465.810000001</v>
      </c>
      <c r="T178" s="5"/>
      <c r="U178" s="6">
        <f>+S178</f>
        <v>11773465.810000001</v>
      </c>
      <c r="V178" s="6"/>
      <c r="W178" s="6"/>
      <c r="X178" s="83"/>
    </row>
    <row r="179" spans="1:24">
      <c r="A179" s="2">
        <f t="shared" si="25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23"/>
        <v>718153.35</v>
      </c>
      <c r="T179" s="5"/>
      <c r="U179" s="6">
        <f>+S179</f>
        <v>718153.35</v>
      </c>
      <c r="V179" s="6"/>
      <c r="W179" s="6"/>
      <c r="X179" s="83"/>
    </row>
    <row r="180" spans="1:24">
      <c r="A180" s="2">
        <f t="shared" si="25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23"/>
        <v>-8197.4</v>
      </c>
      <c r="T180" s="5"/>
      <c r="U180" s="6"/>
      <c r="V180" s="6"/>
      <c r="W180" s="6"/>
      <c r="X180" s="83">
        <f>+S180</f>
        <v>-8197.4</v>
      </c>
    </row>
    <row r="181" spans="1:24">
      <c r="A181" s="2">
        <f t="shared" si="25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23"/>
        <v>2836.43</v>
      </c>
      <c r="T181" s="5"/>
      <c r="U181" s="6"/>
      <c r="V181" s="6"/>
      <c r="W181" s="6"/>
      <c r="X181" s="83">
        <f>+S181</f>
        <v>2836.43</v>
      </c>
    </row>
    <row r="182" spans="1:24">
      <c r="A182" s="2">
        <f t="shared" si="25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23"/>
        <v>61059.28</v>
      </c>
      <c r="T182" s="5"/>
      <c r="U182" s="6"/>
      <c r="V182" s="6"/>
      <c r="W182" s="6"/>
      <c r="X182" s="83">
        <f>+S182</f>
        <v>61059.28</v>
      </c>
    </row>
    <row r="183" spans="1:24">
      <c r="A183" s="2">
        <f t="shared" si="25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23"/>
        <v>-2836.44</v>
      </c>
      <c r="T183" s="5"/>
      <c r="U183" s="6"/>
      <c r="V183" s="6"/>
      <c r="W183" s="6"/>
      <c r="X183" s="83">
        <f>+S183</f>
        <v>-2836.44</v>
      </c>
    </row>
    <row r="184" spans="1:24">
      <c r="A184" s="2">
        <f t="shared" si="25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23"/>
        <v>178675.45</v>
      </c>
      <c r="T184" s="5"/>
      <c r="U184" s="6"/>
      <c r="V184" s="6"/>
      <c r="W184" s="6"/>
      <c r="X184" s="83">
        <f>+S184</f>
        <v>178675.45</v>
      </c>
    </row>
    <row r="185" spans="1:24">
      <c r="A185" s="2">
        <f t="shared" si="25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23"/>
        <v>1026652.92</v>
      </c>
      <c r="T185" s="5"/>
      <c r="U185" s="6">
        <f>+S185</f>
        <v>1026652.92</v>
      </c>
      <c r="V185" s="6"/>
      <c r="W185" s="6"/>
      <c r="X185" s="83"/>
    </row>
    <row r="186" spans="1:24">
      <c r="A186" s="2">
        <f t="shared" si="25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23"/>
        <v>62857.06</v>
      </c>
      <c r="T186" s="5"/>
      <c r="U186" s="6">
        <f>+S186</f>
        <v>62857.06</v>
      </c>
      <c r="V186" s="6"/>
      <c r="W186" s="6"/>
      <c r="X186" s="83"/>
    </row>
    <row r="187" spans="1:24">
      <c r="A187" s="2">
        <f t="shared" si="25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23"/>
        <v>81119.520000000004</v>
      </c>
      <c r="T187" s="5"/>
      <c r="U187" s="6"/>
      <c r="V187" s="6"/>
      <c r="W187" s="6"/>
      <c r="X187" s="83">
        <f>+S187</f>
        <v>81119.520000000004</v>
      </c>
    </row>
    <row r="188" spans="1:24">
      <c r="A188" s="2">
        <f t="shared" si="25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23"/>
        <v>274044.74</v>
      </c>
      <c r="T188" s="5"/>
      <c r="U188" s="6"/>
      <c r="V188" s="6"/>
      <c r="W188" s="6"/>
      <c r="X188" s="83">
        <f>+S188</f>
        <v>274044.74</v>
      </c>
    </row>
    <row r="189" spans="1:24">
      <c r="A189" s="2">
        <f t="shared" si="25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23"/>
        <v>0</v>
      </c>
      <c r="T189" s="5"/>
      <c r="U189" s="6">
        <f>+S189</f>
        <v>0</v>
      </c>
      <c r="V189" s="6"/>
      <c r="W189" s="6"/>
      <c r="X189" s="26"/>
    </row>
    <row r="190" spans="1:24">
      <c r="A190" s="2">
        <f t="shared" si="25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23"/>
        <v>0</v>
      </c>
      <c r="T190" s="5"/>
      <c r="U190" s="6"/>
      <c r="V190" s="6"/>
      <c r="W190" s="6"/>
      <c r="X190" s="26">
        <f>+S190</f>
        <v>0</v>
      </c>
    </row>
    <row r="191" spans="1:24">
      <c r="A191" s="2">
        <f t="shared" si="25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23"/>
        <v>7748798.7199999997</v>
      </c>
      <c r="T191" s="5"/>
      <c r="U191" s="6"/>
      <c r="V191" s="6"/>
      <c r="W191" s="6"/>
      <c r="X191" s="26">
        <f>+S191</f>
        <v>7748798.7199999997</v>
      </c>
    </row>
    <row r="192" spans="1:24">
      <c r="A192" s="2">
        <f t="shared" si="25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23"/>
        <v>0</v>
      </c>
      <c r="T192" s="5"/>
      <c r="U192" s="6"/>
      <c r="V192" s="6"/>
      <c r="W192" s="6"/>
      <c r="X192" s="26"/>
    </row>
    <row r="193" spans="1:24">
      <c r="A193" s="2">
        <f t="shared" si="25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23"/>
        <v>64617.63</v>
      </c>
      <c r="T193" s="5"/>
      <c r="U193" s="6"/>
      <c r="V193" s="6"/>
      <c r="W193" s="6">
        <f>+S193</f>
        <v>64617.63</v>
      </c>
      <c r="X193" s="26"/>
    </row>
    <row r="194" spans="1:24">
      <c r="A194" s="2">
        <f t="shared" si="25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23"/>
        <v>55805.42</v>
      </c>
      <c r="T194" s="5"/>
      <c r="U194" s="6"/>
      <c r="V194" s="6"/>
      <c r="W194" s="6">
        <f t="shared" ref="W194:W205" si="29">+S194</f>
        <v>55805.42</v>
      </c>
      <c r="X194" s="26"/>
    </row>
    <row r="195" spans="1:24">
      <c r="A195" s="2">
        <f t="shared" si="25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23"/>
        <v>903854.38</v>
      </c>
      <c r="T195" s="5"/>
      <c r="U195" s="6"/>
      <c r="V195" s="6"/>
      <c r="W195" s="6">
        <f t="shared" si="29"/>
        <v>903854.38</v>
      </c>
      <c r="X195" s="26"/>
    </row>
    <row r="196" spans="1:24">
      <c r="A196" s="2">
        <f t="shared" si="25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23"/>
        <v>40125.14</v>
      </c>
      <c r="T196" s="5"/>
      <c r="U196" s="6"/>
      <c r="V196" s="6"/>
      <c r="W196" s="6">
        <f t="shared" si="29"/>
        <v>40125.14</v>
      </c>
      <c r="X196" s="26"/>
    </row>
    <row r="197" spans="1:24">
      <c r="A197" s="2">
        <f t="shared" si="25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23"/>
        <v>148327.57999999999</v>
      </c>
      <c r="T197" s="5"/>
      <c r="U197" s="6"/>
      <c r="V197" s="6"/>
      <c r="W197" s="6">
        <f t="shared" si="29"/>
        <v>148327.57999999999</v>
      </c>
      <c r="X197" s="26"/>
    </row>
    <row r="198" spans="1:24">
      <c r="A198" s="2">
        <f t="shared" si="25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23"/>
        <v>94379.96</v>
      </c>
      <c r="T198" s="5"/>
      <c r="U198" s="6"/>
      <c r="V198" s="6"/>
      <c r="W198" s="6">
        <f t="shared" si="29"/>
        <v>94379.96</v>
      </c>
      <c r="X198" s="26"/>
    </row>
    <row r="199" spans="1:24">
      <c r="A199" s="2">
        <f t="shared" si="25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23"/>
        <v>105705.72</v>
      </c>
      <c r="T199" s="5"/>
      <c r="U199" s="6"/>
      <c r="V199" s="6"/>
      <c r="W199" s="6">
        <f t="shared" si="29"/>
        <v>105705.72</v>
      </c>
      <c r="X199" s="26"/>
    </row>
    <row r="200" spans="1:24">
      <c r="A200" s="2">
        <f t="shared" si="25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23"/>
        <v>171143.04000000001</v>
      </c>
      <c r="T200" s="5"/>
      <c r="U200" s="6"/>
      <c r="V200" s="6"/>
      <c r="W200" s="6">
        <f t="shared" si="29"/>
        <v>171143.04000000001</v>
      </c>
      <c r="X200" s="26"/>
    </row>
    <row r="201" spans="1:24">
      <c r="A201" s="2">
        <f t="shared" si="25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23"/>
        <v>55689.23</v>
      </c>
      <c r="T201" s="5"/>
      <c r="U201" s="6"/>
      <c r="V201" s="6"/>
      <c r="W201" s="6">
        <f t="shared" si="29"/>
        <v>55689.23</v>
      </c>
      <c r="X201" s="26"/>
    </row>
    <row r="202" spans="1:24">
      <c r="A202" s="2">
        <f t="shared" si="25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23"/>
        <v>56140.639999999999</v>
      </c>
      <c r="T202" s="5"/>
      <c r="U202" s="6"/>
      <c r="V202" s="6"/>
      <c r="W202" s="6">
        <f t="shared" si="29"/>
        <v>56140.639999999999</v>
      </c>
      <c r="X202" s="26"/>
    </row>
    <row r="203" spans="1:24">
      <c r="A203" s="2">
        <f t="shared" si="25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23"/>
        <v>56036.21</v>
      </c>
      <c r="T203" s="5"/>
      <c r="U203" s="6"/>
      <c r="V203" s="6"/>
      <c r="W203" s="6">
        <f t="shared" si="29"/>
        <v>56036.21</v>
      </c>
      <c r="X203" s="26"/>
    </row>
    <row r="204" spans="1:24">
      <c r="A204" s="2">
        <f t="shared" si="25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23"/>
        <v>56395.24</v>
      </c>
      <c r="T204" s="5"/>
      <c r="U204" s="6"/>
      <c r="V204" s="6"/>
      <c r="W204" s="6">
        <f t="shared" si="29"/>
        <v>56395.24</v>
      </c>
      <c r="X204" s="26"/>
    </row>
    <row r="205" spans="1:24">
      <c r="A205" s="2">
        <f t="shared" si="25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23"/>
        <v>-1637077.15</v>
      </c>
      <c r="T205" s="5"/>
      <c r="U205" s="6"/>
      <c r="V205" s="6"/>
      <c r="W205" s="6">
        <f t="shared" si="29"/>
        <v>-1637077.15</v>
      </c>
      <c r="X205" s="26"/>
    </row>
    <row r="206" spans="1:24">
      <c r="A206" s="2">
        <f t="shared" si="25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R206" si="30">SUM(G193:G205)</f>
        <v>171143.0399999998</v>
      </c>
      <c r="H206" s="24">
        <f t="shared" si="30"/>
        <v>164560.60999999987</v>
      </c>
      <c r="I206" s="24">
        <f t="shared" si="30"/>
        <v>157978.17999999993</v>
      </c>
      <c r="J206" s="24">
        <f t="shared" si="30"/>
        <v>151395.75</v>
      </c>
      <c r="K206" s="24">
        <f t="shared" si="30"/>
        <v>144813.32000000007</v>
      </c>
      <c r="L206" s="24">
        <f t="shared" si="30"/>
        <v>138230.89000000036</v>
      </c>
      <c r="M206" s="24">
        <f t="shared" si="30"/>
        <v>131648.45999999996</v>
      </c>
      <c r="N206" s="24">
        <f t="shared" si="30"/>
        <v>125066.03000000026</v>
      </c>
      <c r="O206" s="24">
        <f t="shared" si="30"/>
        <v>118483.60000000033</v>
      </c>
      <c r="P206" s="24">
        <f t="shared" si="30"/>
        <v>111901.16999999993</v>
      </c>
      <c r="Q206" s="24">
        <f t="shared" si="30"/>
        <v>105318.74000000022</v>
      </c>
      <c r="R206" s="24">
        <f t="shared" si="30"/>
        <v>98736.310000000289</v>
      </c>
      <c r="S206" s="25">
        <f t="shared" si="23"/>
        <v>171143.0399999998</v>
      </c>
      <c r="T206" s="5"/>
      <c r="U206" s="6"/>
      <c r="V206" s="6"/>
      <c r="W206" s="6"/>
      <c r="X206" s="26"/>
    </row>
    <row r="207" spans="1:24">
      <c r="A207" s="2">
        <f t="shared" si="25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25">
        <f t="shared" si="23"/>
        <v>0</v>
      </c>
      <c r="T207" s="5"/>
      <c r="U207" s="6"/>
      <c r="V207" s="6"/>
      <c r="W207" s="6"/>
      <c r="X207" s="26"/>
    </row>
    <row r="208" spans="1:24">
      <c r="A208" s="2">
        <f t="shared" si="25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 t="shared" ref="S208:S271" si="31">+G208</f>
        <v>781856.89</v>
      </c>
      <c r="T208" s="5"/>
      <c r="U208" s="6"/>
      <c r="V208" s="6"/>
      <c r="W208" s="6">
        <f>+S208</f>
        <v>781856.89</v>
      </c>
      <c r="X208" s="26"/>
    </row>
    <row r="209" spans="1:24">
      <c r="A209" s="2">
        <f t="shared" ref="A209:A272" si="32">+A208+1</f>
        <v>195</v>
      </c>
      <c r="B209" s="2"/>
      <c r="C209" s="2"/>
      <c r="D209" s="2"/>
      <c r="E209" s="23" t="s">
        <v>343</v>
      </c>
      <c r="F209" s="28">
        <f t="shared" ref="F209:R209" si="33">SUM(F208:F208)</f>
        <v>785271.11</v>
      </c>
      <c r="G209" s="28">
        <f t="shared" si="33"/>
        <v>781856.89</v>
      </c>
      <c r="H209" s="28">
        <f t="shared" si="33"/>
        <v>778442.67</v>
      </c>
      <c r="I209" s="28">
        <f t="shared" si="33"/>
        <v>775028.45</v>
      </c>
      <c r="J209" s="28">
        <f t="shared" si="33"/>
        <v>771614.23</v>
      </c>
      <c r="K209" s="28">
        <f t="shared" si="33"/>
        <v>768200.01</v>
      </c>
      <c r="L209" s="28">
        <f t="shared" si="33"/>
        <v>764785.79</v>
      </c>
      <c r="M209" s="28">
        <f t="shared" si="33"/>
        <v>761371.57</v>
      </c>
      <c r="N209" s="28">
        <f t="shared" si="33"/>
        <v>757957.35</v>
      </c>
      <c r="O209" s="28">
        <f t="shared" si="33"/>
        <v>754543.13</v>
      </c>
      <c r="P209" s="28">
        <f t="shared" si="33"/>
        <v>751128.91</v>
      </c>
      <c r="Q209" s="28">
        <f t="shared" si="33"/>
        <v>747714.69</v>
      </c>
      <c r="R209" s="28">
        <f t="shared" si="33"/>
        <v>744300.47</v>
      </c>
      <c r="S209" s="25">
        <f t="shared" si="31"/>
        <v>781856.89</v>
      </c>
      <c r="T209" s="5"/>
      <c r="U209" s="6"/>
      <c r="V209" s="6"/>
      <c r="W209" s="6"/>
      <c r="X209" s="26"/>
    </row>
    <row r="210" spans="1:24">
      <c r="A210" s="2">
        <f t="shared" si="32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25">
        <f t="shared" si="31"/>
        <v>0</v>
      </c>
      <c r="T210" s="5"/>
      <c r="U210" s="6"/>
      <c r="V210" s="6"/>
      <c r="W210" s="6"/>
      <c r="X210" s="26"/>
    </row>
    <row r="211" spans="1:24">
      <c r="A211" s="2">
        <f t="shared" si="32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si="31"/>
        <v>0</v>
      </c>
      <c r="T211" s="5"/>
      <c r="U211" s="6">
        <f t="shared" ref="U211:U244" si="34">+S211</f>
        <v>0</v>
      </c>
      <c r="V211" s="6"/>
      <c r="W211" s="6"/>
      <c r="X211" s="26"/>
    </row>
    <row r="212" spans="1:24">
      <c r="A212" s="2">
        <f t="shared" si="32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1"/>
        <v>0.01</v>
      </c>
      <c r="T212" s="2"/>
      <c r="U212" s="4">
        <f t="shared" si="34"/>
        <v>0.01</v>
      </c>
      <c r="V212" s="4"/>
      <c r="W212" s="4"/>
      <c r="X212" s="83"/>
    </row>
    <row r="213" spans="1:24">
      <c r="A213" s="2">
        <f t="shared" si="32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1"/>
        <v>46332277.100000001</v>
      </c>
      <c r="T213" s="2"/>
      <c r="U213" s="4">
        <f t="shared" si="34"/>
        <v>46332277.100000001</v>
      </c>
      <c r="V213" s="4"/>
      <c r="W213" s="4"/>
      <c r="X213" s="83"/>
    </row>
    <row r="214" spans="1:24">
      <c r="A214" s="2">
        <f t="shared" si="32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1"/>
        <v>930129</v>
      </c>
      <c r="T214" s="2"/>
      <c r="U214" s="4">
        <f t="shared" si="34"/>
        <v>930129</v>
      </c>
      <c r="V214" s="4"/>
      <c r="W214" s="4"/>
      <c r="X214" s="83"/>
    </row>
    <row r="215" spans="1:24">
      <c r="A215" s="2">
        <f t="shared" si="32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1"/>
        <v>536088.28</v>
      </c>
      <c r="T215" s="5"/>
      <c r="U215" s="6">
        <f t="shared" si="34"/>
        <v>536088.28</v>
      </c>
      <c r="V215" s="6"/>
      <c r="W215" s="6"/>
      <c r="X215" s="26"/>
    </row>
    <row r="216" spans="1:24">
      <c r="A216" s="2">
        <f t="shared" si="32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1"/>
        <v>349663.66</v>
      </c>
      <c r="T216" s="5"/>
      <c r="U216" s="6">
        <f t="shared" si="34"/>
        <v>349663.66</v>
      </c>
      <c r="V216" s="6"/>
      <c r="W216" s="6"/>
      <c r="X216" s="26"/>
    </row>
    <row r="217" spans="1:24">
      <c r="A217" s="2">
        <f t="shared" si="32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1"/>
        <v>121284.45</v>
      </c>
      <c r="T217" s="5"/>
      <c r="U217" s="6">
        <f t="shared" si="34"/>
        <v>121284.45</v>
      </c>
      <c r="V217" s="6"/>
      <c r="W217" s="6"/>
      <c r="X217" s="26"/>
    </row>
    <row r="218" spans="1:24">
      <c r="A218" s="2">
        <f t="shared" si="32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1"/>
        <v>1025565.04</v>
      </c>
      <c r="T218" s="5"/>
      <c r="U218" s="6">
        <f t="shared" si="34"/>
        <v>1025565.04</v>
      </c>
      <c r="V218" s="6"/>
      <c r="W218" s="6"/>
      <c r="X218" s="26"/>
    </row>
    <row r="219" spans="1:24">
      <c r="A219" s="2">
        <f t="shared" si="32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1"/>
        <v>808750.85</v>
      </c>
      <c r="T219" s="5"/>
      <c r="U219" s="6">
        <f t="shared" si="34"/>
        <v>808750.85</v>
      </c>
      <c r="V219" s="6"/>
      <c r="W219" s="6"/>
      <c r="X219" s="26"/>
    </row>
    <row r="220" spans="1:24">
      <c r="A220" s="2">
        <f t="shared" si="32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1"/>
        <v>1979104.45</v>
      </c>
      <c r="T220" s="5"/>
      <c r="U220" s="6">
        <f t="shared" si="34"/>
        <v>1979104.45</v>
      </c>
      <c r="V220" s="6"/>
      <c r="W220" s="6"/>
      <c r="X220" s="26"/>
    </row>
    <row r="221" spans="1:24">
      <c r="A221" s="2">
        <f t="shared" si="32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1"/>
        <v>366.69</v>
      </c>
      <c r="T221" s="5"/>
      <c r="U221" s="6">
        <f t="shared" si="34"/>
        <v>366.69</v>
      </c>
      <c r="V221" s="6"/>
      <c r="W221" s="6"/>
      <c r="X221" s="26"/>
    </row>
    <row r="222" spans="1:24">
      <c r="A222" s="2">
        <f t="shared" si="32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1"/>
        <v>-353763.36</v>
      </c>
      <c r="T222" s="5"/>
      <c r="U222" s="6">
        <f t="shared" si="34"/>
        <v>-353763.36</v>
      </c>
      <c r="V222" s="6"/>
      <c r="W222" s="6"/>
      <c r="X222" s="26"/>
    </row>
    <row r="223" spans="1:24">
      <c r="A223" s="2">
        <f t="shared" si="32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1"/>
        <v>285787.24</v>
      </c>
      <c r="T223" s="5"/>
      <c r="U223" s="6">
        <f t="shared" si="34"/>
        <v>285787.24</v>
      </c>
      <c r="V223" s="6"/>
      <c r="W223" s="6"/>
      <c r="X223" s="26"/>
    </row>
    <row r="224" spans="1:24">
      <c r="A224" s="2">
        <f t="shared" si="32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1"/>
        <v>25772.51</v>
      </c>
      <c r="T224" s="5"/>
      <c r="U224" s="6">
        <f t="shared" si="34"/>
        <v>25772.51</v>
      </c>
      <c r="V224" s="6"/>
      <c r="W224" s="6"/>
      <c r="X224" s="26"/>
    </row>
    <row r="225" spans="1:24">
      <c r="A225" s="2">
        <f t="shared" si="32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1"/>
        <v>-26689.83</v>
      </c>
      <c r="T225" s="5"/>
      <c r="U225" s="6">
        <f t="shared" si="34"/>
        <v>-26689.83</v>
      </c>
      <c r="V225" s="6"/>
      <c r="W225" s="6"/>
      <c r="X225" s="26"/>
    </row>
    <row r="226" spans="1:24">
      <c r="A226" s="2">
        <f t="shared" si="32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1"/>
        <v>20849.68</v>
      </c>
      <c r="T226" s="5"/>
      <c r="U226" s="6">
        <f t="shared" si="34"/>
        <v>20849.68</v>
      </c>
      <c r="V226" s="6"/>
      <c r="W226" s="6"/>
      <c r="X226" s="26"/>
    </row>
    <row r="227" spans="1:24">
      <c r="A227" s="2">
        <f t="shared" si="32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1"/>
        <v>1412.95</v>
      </c>
      <c r="T227" s="5"/>
      <c r="U227" s="6">
        <f t="shared" si="34"/>
        <v>1412.95</v>
      </c>
      <c r="V227" s="6"/>
      <c r="W227" s="6"/>
      <c r="X227" s="26"/>
    </row>
    <row r="228" spans="1:24">
      <c r="A228" s="2">
        <f t="shared" si="32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1"/>
        <v>-4292.71</v>
      </c>
      <c r="T228" s="5"/>
      <c r="U228" s="6">
        <f t="shared" si="34"/>
        <v>-4292.71</v>
      </c>
      <c r="V228" s="6"/>
      <c r="W228" s="6"/>
      <c r="X228" s="26"/>
    </row>
    <row r="229" spans="1:24">
      <c r="A229" s="2">
        <f t="shared" si="32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1"/>
        <v>2485.65</v>
      </c>
      <c r="T229" s="5"/>
      <c r="U229" s="6">
        <f t="shared" si="34"/>
        <v>2485.65</v>
      </c>
      <c r="V229" s="6"/>
      <c r="W229" s="6"/>
      <c r="X229" s="26"/>
    </row>
    <row r="230" spans="1:24">
      <c r="A230" s="2">
        <f t="shared" si="32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1"/>
        <v>-117.07</v>
      </c>
      <c r="T230" s="5"/>
      <c r="U230" s="6">
        <f t="shared" si="34"/>
        <v>-117.07</v>
      </c>
      <c r="V230" s="6"/>
      <c r="W230" s="6"/>
      <c r="X230" s="26"/>
    </row>
    <row r="231" spans="1:24">
      <c r="A231" s="2">
        <f t="shared" si="32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1"/>
        <v>-2420.94</v>
      </c>
      <c r="T231" s="5"/>
      <c r="U231" s="6">
        <f t="shared" si="34"/>
        <v>-2420.94</v>
      </c>
      <c r="V231" s="6"/>
      <c r="W231" s="6"/>
      <c r="X231" s="26"/>
    </row>
    <row r="232" spans="1:24">
      <c r="A232" s="2">
        <f t="shared" si="32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1"/>
        <v>-620.12</v>
      </c>
      <c r="T232" s="5"/>
      <c r="U232" s="6">
        <f t="shared" si="34"/>
        <v>-620.12</v>
      </c>
      <c r="V232" s="6"/>
      <c r="W232" s="6"/>
      <c r="X232" s="26"/>
    </row>
    <row r="233" spans="1:24">
      <c r="A233" s="2">
        <f t="shared" si="32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1"/>
        <v>240</v>
      </c>
      <c r="T233" s="5"/>
      <c r="U233" s="6">
        <f t="shared" si="34"/>
        <v>240</v>
      </c>
      <c r="V233" s="6"/>
      <c r="W233" s="6"/>
      <c r="X233" s="26"/>
    </row>
    <row r="234" spans="1:24">
      <c r="A234" s="2">
        <f t="shared" si="32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1"/>
        <v>-684.42</v>
      </c>
      <c r="T234" s="5"/>
      <c r="U234" s="6">
        <f t="shared" si="34"/>
        <v>-684.42</v>
      </c>
      <c r="V234" s="6"/>
      <c r="W234" s="6"/>
      <c r="X234" s="26"/>
    </row>
    <row r="235" spans="1:24">
      <c r="A235" s="2">
        <f t="shared" si="32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1"/>
        <v>-20.88</v>
      </c>
      <c r="T235" s="5"/>
      <c r="U235" s="6">
        <f t="shared" si="34"/>
        <v>-20.88</v>
      </c>
      <c r="V235" s="6"/>
      <c r="W235" s="6"/>
      <c r="X235" s="26"/>
    </row>
    <row r="236" spans="1:24">
      <c r="A236" s="2">
        <f t="shared" si="32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1"/>
        <v>-594.38</v>
      </c>
      <c r="T236" s="5"/>
      <c r="U236" s="6">
        <f t="shared" si="34"/>
        <v>-594.38</v>
      </c>
      <c r="V236" s="6"/>
      <c r="W236" s="6"/>
      <c r="X236" s="26"/>
    </row>
    <row r="237" spans="1:24">
      <c r="A237" s="2">
        <f t="shared" si="32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1"/>
        <v>-3885.69</v>
      </c>
      <c r="T237" s="5"/>
      <c r="U237" s="6">
        <f t="shared" si="34"/>
        <v>-3885.69</v>
      </c>
      <c r="V237" s="6"/>
      <c r="W237" s="6"/>
      <c r="X237" s="26"/>
    </row>
    <row r="238" spans="1:24">
      <c r="A238" s="2">
        <f t="shared" si="32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1"/>
        <v>2646.24</v>
      </c>
      <c r="T238" s="5"/>
      <c r="U238" s="6">
        <f t="shared" si="34"/>
        <v>2646.24</v>
      </c>
      <c r="V238" s="6"/>
      <c r="W238" s="6"/>
      <c r="X238" s="26"/>
    </row>
    <row r="239" spans="1:24">
      <c r="A239" s="2">
        <f t="shared" si="32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1"/>
        <v>-260.41000000000003</v>
      </c>
      <c r="T239" s="2"/>
      <c r="U239" s="4">
        <f t="shared" si="34"/>
        <v>-260.41000000000003</v>
      </c>
      <c r="V239" s="4"/>
      <c r="W239" s="4"/>
      <c r="X239" s="83"/>
    </row>
    <row r="240" spans="1:24">
      <c r="A240" s="2">
        <f t="shared" si="32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1"/>
        <v>2367.6999999999998</v>
      </c>
      <c r="T240" s="5"/>
      <c r="U240" s="6">
        <f t="shared" si="34"/>
        <v>2367.6999999999998</v>
      </c>
      <c r="V240" s="6"/>
      <c r="W240" s="6"/>
      <c r="X240" s="26"/>
    </row>
    <row r="241" spans="1:24">
      <c r="A241" s="2">
        <f t="shared" si="32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1"/>
        <v>-120.42</v>
      </c>
      <c r="T241" s="5"/>
      <c r="U241" s="6">
        <f t="shared" si="34"/>
        <v>-120.42</v>
      </c>
      <c r="V241" s="6"/>
      <c r="W241" s="6"/>
      <c r="X241" s="26"/>
    </row>
    <row r="242" spans="1:24">
      <c r="A242" s="2">
        <f t="shared" si="32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1"/>
        <v>-76279.28</v>
      </c>
      <c r="T242" s="5"/>
      <c r="U242" s="6">
        <f t="shared" si="34"/>
        <v>-76279.28</v>
      </c>
      <c r="V242" s="6"/>
      <c r="W242" s="6"/>
      <c r="X242" s="26"/>
    </row>
    <row r="243" spans="1:24">
      <c r="A243" s="2">
        <f t="shared" si="32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1"/>
        <v>181342.5</v>
      </c>
      <c r="T243" s="5"/>
      <c r="U243" s="6">
        <f t="shared" si="34"/>
        <v>181342.5</v>
      </c>
      <c r="V243" s="6"/>
      <c r="W243" s="6"/>
      <c r="X243" s="83"/>
    </row>
    <row r="244" spans="1:24">
      <c r="A244" s="2">
        <f t="shared" si="32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1"/>
        <v>2405799.87</v>
      </c>
      <c r="T244" s="5"/>
      <c r="U244" s="6">
        <f t="shared" si="34"/>
        <v>2405799.87</v>
      </c>
      <c r="V244" s="6"/>
      <c r="W244" s="6"/>
      <c r="X244" s="26"/>
    </row>
    <row r="245" spans="1:24">
      <c r="A245" s="2">
        <f t="shared" si="32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1"/>
        <v>25809.91</v>
      </c>
      <c r="T245" s="5"/>
      <c r="U245" s="6"/>
      <c r="V245" s="6"/>
      <c r="W245" s="6"/>
      <c r="X245" s="26">
        <f>+S245</f>
        <v>25809.91</v>
      </c>
    </row>
    <row r="246" spans="1:24">
      <c r="A246" s="2">
        <f t="shared" si="32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1"/>
        <v>39500</v>
      </c>
      <c r="T246" s="2"/>
      <c r="U246" s="4"/>
      <c r="V246" s="4"/>
      <c r="W246" s="4"/>
      <c r="X246" s="26">
        <f>+S246</f>
        <v>39500</v>
      </c>
    </row>
    <row r="247" spans="1:24">
      <c r="A247" s="2">
        <f t="shared" si="32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1"/>
        <v>21291.01</v>
      </c>
      <c r="T247" s="2"/>
      <c r="U247" s="4"/>
      <c r="V247" s="4"/>
      <c r="W247" s="4"/>
      <c r="X247" s="26">
        <f>+S247</f>
        <v>21291.01</v>
      </c>
    </row>
    <row r="248" spans="1:24">
      <c r="A248" s="2">
        <f t="shared" si="32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1"/>
        <v>2756.75</v>
      </c>
      <c r="T248" s="5"/>
      <c r="U248" s="41"/>
      <c r="V248" s="6"/>
      <c r="W248" s="6"/>
      <c r="X248" s="26">
        <f>+S248</f>
        <v>2756.75</v>
      </c>
    </row>
    <row r="249" spans="1:24">
      <c r="A249" s="2">
        <f t="shared" si="32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1"/>
        <v>16289004.07</v>
      </c>
      <c r="T249" s="5"/>
      <c r="U249" s="41">
        <f>+S249</f>
        <v>16289004.07</v>
      </c>
      <c r="V249" s="6"/>
      <c r="W249" s="6"/>
      <c r="X249" s="26"/>
    </row>
    <row r="250" spans="1:24">
      <c r="A250" s="2">
        <f t="shared" si="32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1"/>
        <v>0</v>
      </c>
      <c r="T250" s="5"/>
      <c r="U250" s="41">
        <f>+S250</f>
        <v>0</v>
      </c>
      <c r="V250" s="6"/>
      <c r="W250" s="6"/>
      <c r="X250" s="26"/>
    </row>
    <row r="251" spans="1:24">
      <c r="A251" s="2">
        <f t="shared" si="32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1"/>
        <v>1807322.83</v>
      </c>
      <c r="T251" s="5"/>
      <c r="U251" s="41"/>
      <c r="V251" s="6"/>
      <c r="W251" s="6"/>
      <c r="X251" s="26">
        <f t="shared" ref="X251:X267" si="35">+S251</f>
        <v>1807322.83</v>
      </c>
    </row>
    <row r="252" spans="1:24">
      <c r="A252" s="2">
        <f t="shared" si="32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1"/>
        <v>6064955.6500000004</v>
      </c>
      <c r="T252" s="5"/>
      <c r="U252" s="41">
        <f>+S252</f>
        <v>6064955.6500000004</v>
      </c>
      <c r="V252" s="6"/>
      <c r="W252" s="6"/>
      <c r="X252" s="26"/>
    </row>
    <row r="253" spans="1:24">
      <c r="A253" s="2">
        <f t="shared" si="32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1"/>
        <v>0</v>
      </c>
      <c r="T253" s="5"/>
      <c r="U253" s="41">
        <f>+S253</f>
        <v>0</v>
      </c>
      <c r="V253" s="6"/>
      <c r="W253" s="6"/>
      <c r="X253" s="26"/>
    </row>
    <row r="254" spans="1:24">
      <c r="A254" s="2">
        <f t="shared" si="32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1"/>
        <v>117154.43</v>
      </c>
      <c r="T254" s="5"/>
      <c r="U254" s="6"/>
      <c r="V254" s="6"/>
      <c r="W254" s="6"/>
      <c r="X254" s="26">
        <f t="shared" si="35"/>
        <v>117154.43</v>
      </c>
    </row>
    <row r="255" spans="1:24">
      <c r="A255" s="2">
        <f t="shared" si="32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1"/>
        <v>0</v>
      </c>
      <c r="T255" s="5"/>
      <c r="U255" s="6"/>
      <c r="V255" s="6"/>
      <c r="W255" s="6"/>
      <c r="X255" s="26">
        <f t="shared" si="35"/>
        <v>0</v>
      </c>
    </row>
    <row r="256" spans="1:24">
      <c r="A256" s="2">
        <f t="shared" si="32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1"/>
        <v>0</v>
      </c>
      <c r="T256" s="5"/>
      <c r="U256" s="6"/>
      <c r="V256" s="6"/>
      <c r="W256" s="6"/>
      <c r="X256" s="26">
        <f t="shared" si="35"/>
        <v>0</v>
      </c>
    </row>
    <row r="257" spans="1:24">
      <c r="A257" s="2">
        <f t="shared" si="32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1"/>
        <v>0</v>
      </c>
      <c r="T257" s="5"/>
      <c r="U257" s="6"/>
      <c r="V257" s="6"/>
      <c r="W257" s="6"/>
      <c r="X257" s="26">
        <f t="shared" si="35"/>
        <v>0</v>
      </c>
    </row>
    <row r="258" spans="1:24">
      <c r="A258" s="2">
        <f t="shared" si="32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1"/>
        <v>0</v>
      </c>
      <c r="T258" s="5"/>
      <c r="U258" s="6"/>
      <c r="V258" s="6"/>
      <c r="W258" s="6"/>
      <c r="X258" s="26">
        <f t="shared" si="35"/>
        <v>0</v>
      </c>
    </row>
    <row r="259" spans="1:24">
      <c r="A259" s="2">
        <f t="shared" si="32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1"/>
        <v>112599.89</v>
      </c>
      <c r="T259" s="5"/>
      <c r="U259" s="6"/>
      <c r="V259" s="6"/>
      <c r="W259" s="6"/>
      <c r="X259" s="26">
        <f t="shared" si="35"/>
        <v>112599.89</v>
      </c>
    </row>
    <row r="260" spans="1:24">
      <c r="A260" s="2">
        <f t="shared" si="32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1"/>
        <v>-384479.74</v>
      </c>
      <c r="T260" s="5"/>
      <c r="U260" s="6"/>
      <c r="V260" s="6"/>
      <c r="W260" s="6"/>
      <c r="X260" s="26">
        <f t="shared" si="35"/>
        <v>-384479.74</v>
      </c>
    </row>
    <row r="261" spans="1:24">
      <c r="A261" s="2">
        <f t="shared" si="32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1"/>
        <v>3212318.44</v>
      </c>
      <c r="T261" s="5"/>
      <c r="U261" s="6"/>
      <c r="V261" s="6"/>
      <c r="W261" s="6"/>
      <c r="X261" s="26">
        <f t="shared" si="35"/>
        <v>3212318.44</v>
      </c>
    </row>
    <row r="262" spans="1:24">
      <c r="A262" s="2">
        <f t="shared" si="32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1"/>
        <v>-2940438.59</v>
      </c>
      <c r="T262" s="5"/>
      <c r="U262" s="6"/>
      <c r="V262" s="6"/>
      <c r="W262" s="6"/>
      <c r="X262" s="26">
        <f t="shared" si="35"/>
        <v>-2940438.59</v>
      </c>
    </row>
    <row r="263" spans="1:24">
      <c r="A263" s="2">
        <f t="shared" si="32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1"/>
        <v>-5665638.0599999996</v>
      </c>
      <c r="T263" s="5"/>
      <c r="U263" s="6"/>
      <c r="V263" s="6"/>
      <c r="W263" s="6"/>
      <c r="X263" s="26">
        <f t="shared" si="35"/>
        <v>-5665638.0599999996</v>
      </c>
    </row>
    <row r="264" spans="1:24">
      <c r="A264" s="2">
        <f t="shared" si="32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1"/>
        <v>0</v>
      </c>
      <c r="T264" s="5"/>
      <c r="U264" s="6"/>
      <c r="V264" s="6"/>
      <c r="W264" s="6"/>
      <c r="X264" s="26">
        <f t="shared" si="35"/>
        <v>0</v>
      </c>
    </row>
    <row r="265" spans="1:24">
      <c r="A265" s="2">
        <f t="shared" si="32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1"/>
        <v>5791633.3700000001</v>
      </c>
      <c r="T265" s="5"/>
      <c r="U265" s="6"/>
      <c r="V265" s="6"/>
      <c r="W265" s="6"/>
      <c r="X265" s="26">
        <f t="shared" si="35"/>
        <v>5791633.3700000001</v>
      </c>
    </row>
    <row r="266" spans="1:24">
      <c r="A266" s="2">
        <f t="shared" si="32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1"/>
        <v>-125995.31</v>
      </c>
      <c r="T266" s="5"/>
      <c r="U266" s="6"/>
      <c r="V266" s="6"/>
      <c r="W266" s="6"/>
      <c r="X266" s="26">
        <f t="shared" si="35"/>
        <v>-125995.31</v>
      </c>
    </row>
    <row r="267" spans="1:24">
      <c r="A267" s="2">
        <f t="shared" si="32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1"/>
        <v>4048837</v>
      </c>
      <c r="T267" s="5"/>
      <c r="U267" s="6"/>
      <c r="V267" s="6"/>
      <c r="W267" s="6"/>
      <c r="X267" s="26">
        <f t="shared" si="35"/>
        <v>4048837</v>
      </c>
    </row>
    <row r="268" spans="1:24">
      <c r="A268" s="2">
        <f t="shared" si="32"/>
        <v>254</v>
      </c>
      <c r="B268" s="2"/>
      <c r="C268" s="2"/>
      <c r="D268" s="2"/>
      <c r="E268" s="23" t="s">
        <v>453</v>
      </c>
      <c r="F268" s="28">
        <f t="shared" ref="F268:R268" si="36">SUM(F211:F267)</f>
        <v>78608508.219999969</v>
      </c>
      <c r="G268" s="28">
        <f t="shared" si="36"/>
        <v>82958816.010000005</v>
      </c>
      <c r="H268" s="28">
        <f t="shared" si="36"/>
        <v>83117560.469999984</v>
      </c>
      <c r="I268" s="28">
        <f t="shared" si="36"/>
        <v>83407057.019999996</v>
      </c>
      <c r="J268" s="28">
        <f t="shared" si="36"/>
        <v>84194940.200000003</v>
      </c>
      <c r="K268" s="28">
        <f t="shared" si="36"/>
        <v>83887103.320000023</v>
      </c>
      <c r="L268" s="28">
        <f t="shared" si="36"/>
        <v>85047868.13000001</v>
      </c>
      <c r="M268" s="28">
        <f t="shared" si="36"/>
        <v>85638967.939999998</v>
      </c>
      <c r="N268" s="28">
        <f t="shared" si="36"/>
        <v>85995217.929999992</v>
      </c>
      <c r="O268" s="28">
        <f t="shared" si="36"/>
        <v>87356779.379999995</v>
      </c>
      <c r="P268" s="28">
        <f t="shared" si="36"/>
        <v>86818910.600000024</v>
      </c>
      <c r="Q268" s="28">
        <f t="shared" si="36"/>
        <v>86686917.339999989</v>
      </c>
      <c r="R268" s="28">
        <f t="shared" si="36"/>
        <v>90797163.850000009</v>
      </c>
      <c r="S268" s="25">
        <f t="shared" si="31"/>
        <v>82958816.010000005</v>
      </c>
      <c r="T268" s="5"/>
      <c r="U268" s="6"/>
      <c r="V268" s="6"/>
      <c r="W268" s="6"/>
      <c r="X268" s="26"/>
    </row>
    <row r="269" spans="1:24">
      <c r="A269" s="2">
        <f t="shared" si="32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25">
        <f t="shared" si="31"/>
        <v>0</v>
      </c>
      <c r="T269" s="5"/>
      <c r="U269" s="6"/>
      <c r="V269" s="6"/>
      <c r="W269" s="6"/>
      <c r="X269" s="26"/>
    </row>
    <row r="270" spans="1:24">
      <c r="A270" s="2">
        <f t="shared" si="32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 t="shared" si="31"/>
        <v>21790189.309999999</v>
      </c>
      <c r="T270" s="5"/>
      <c r="U270" s="6"/>
      <c r="V270" s="6"/>
      <c r="W270" s="6">
        <f>+S270</f>
        <v>21790189.309999999</v>
      </c>
      <c r="X270" s="26"/>
    </row>
    <row r="271" spans="1:24">
      <c r="A271" s="2">
        <f t="shared" si="32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 t="shared" si="31"/>
        <v>5244374.67</v>
      </c>
      <c r="T271" s="5"/>
      <c r="U271" s="6"/>
      <c r="V271" s="6"/>
      <c r="W271" s="6">
        <f>+S271</f>
        <v>5244374.67</v>
      </c>
      <c r="X271" s="26"/>
    </row>
    <row r="272" spans="1:24">
      <c r="A272" s="2">
        <f t="shared" si="32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 t="shared" ref="S272:S335" si="37">+G272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38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 t="shared" si="37"/>
        <v>662079.03</v>
      </c>
      <c r="T273" s="5"/>
      <c r="U273" s="6"/>
      <c r="V273" s="6"/>
      <c r="W273" s="6">
        <f>+S273</f>
        <v>662079.03</v>
      </c>
      <c r="X273" s="26"/>
    </row>
    <row r="274" spans="1:24">
      <c r="A274" s="2">
        <f t="shared" si="38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R274" si="39">SUM(G270:G273)</f>
        <v>27696643.009999998</v>
      </c>
      <c r="H274" s="28">
        <f t="shared" si="39"/>
        <v>53021880.219999999</v>
      </c>
      <c r="I274" s="28">
        <f t="shared" si="39"/>
        <v>75414859.480000004</v>
      </c>
      <c r="J274" s="28">
        <f t="shared" si="39"/>
        <v>91864285.179999992</v>
      </c>
      <c r="K274" s="28">
        <f t="shared" si="39"/>
        <v>101973923.8</v>
      </c>
      <c r="L274" s="28">
        <f t="shared" si="39"/>
        <v>111748016.5</v>
      </c>
      <c r="M274" s="28">
        <f t="shared" si="39"/>
        <v>120631585.06</v>
      </c>
      <c r="N274" s="28">
        <f t="shared" si="39"/>
        <v>128639398.23</v>
      </c>
      <c r="O274" s="28">
        <f t="shared" si="39"/>
        <v>139109278.55000001</v>
      </c>
      <c r="P274" s="28">
        <f t="shared" si="39"/>
        <v>154835968.17000002</v>
      </c>
      <c r="Q274" s="28">
        <f t="shared" si="39"/>
        <v>175673456.35000002</v>
      </c>
      <c r="R274" s="28">
        <f t="shared" si="39"/>
        <v>200944910.62</v>
      </c>
      <c r="S274" s="25">
        <f t="shared" si="37"/>
        <v>27696643.009999998</v>
      </c>
      <c r="T274" s="5"/>
      <c r="U274" s="6"/>
      <c r="V274" s="6"/>
      <c r="W274" s="6"/>
      <c r="X274" s="26"/>
    </row>
    <row r="275" spans="1:24">
      <c r="A275" s="2">
        <f t="shared" si="38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25">
        <f t="shared" si="37"/>
        <v>0</v>
      </c>
      <c r="T275" s="2"/>
      <c r="U275" s="4"/>
      <c r="V275" s="4"/>
      <c r="W275" s="4"/>
      <c r="X275" s="83"/>
    </row>
    <row r="276" spans="1:24">
      <c r="A276" s="2">
        <f t="shared" si="38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si="37"/>
        <v>0</v>
      </c>
      <c r="T276" s="2"/>
      <c r="U276" s="4"/>
      <c r="V276" s="4"/>
      <c r="W276" s="4">
        <f t="shared" ref="W276:W293" si="40">+S276</f>
        <v>0</v>
      </c>
      <c r="X276" s="83"/>
    </row>
    <row r="277" spans="1:24">
      <c r="A277" s="2">
        <f t="shared" si="38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37"/>
        <v>0</v>
      </c>
      <c r="T277" s="2"/>
      <c r="U277" s="4"/>
      <c r="V277" s="4"/>
      <c r="W277" s="4">
        <f t="shared" si="40"/>
        <v>0</v>
      </c>
      <c r="X277" s="83"/>
    </row>
    <row r="278" spans="1:24">
      <c r="A278" s="2">
        <f t="shared" si="38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37"/>
        <v>0</v>
      </c>
      <c r="T278" s="2"/>
      <c r="U278" s="4"/>
      <c r="V278" s="4"/>
      <c r="W278" s="4">
        <f t="shared" si="40"/>
        <v>0</v>
      </c>
      <c r="X278" s="83"/>
    </row>
    <row r="279" spans="1:24">
      <c r="A279" s="2">
        <f t="shared" si="38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37"/>
        <v>16034.56</v>
      </c>
      <c r="T279" s="2"/>
      <c r="U279" s="4"/>
      <c r="V279" s="4"/>
      <c r="W279" s="4">
        <f t="shared" si="40"/>
        <v>16034.56</v>
      </c>
      <c r="X279" s="83"/>
    </row>
    <row r="280" spans="1:24">
      <c r="A280" s="2">
        <f t="shared" si="38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37"/>
        <v>76703.429999999993</v>
      </c>
      <c r="T280" s="2"/>
      <c r="U280" s="4"/>
      <c r="V280" s="4"/>
      <c r="W280" s="4">
        <f t="shared" si="40"/>
        <v>76703.429999999993</v>
      </c>
      <c r="X280" s="83"/>
    </row>
    <row r="281" spans="1:24">
      <c r="A281" s="2">
        <f t="shared" si="38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37"/>
        <v>1721778.84</v>
      </c>
      <c r="T281" s="2"/>
      <c r="U281" s="4"/>
      <c r="V281" s="4"/>
      <c r="W281" s="4">
        <f t="shared" si="40"/>
        <v>1721778.84</v>
      </c>
      <c r="X281" s="83"/>
    </row>
    <row r="282" spans="1:24">
      <c r="A282" s="2">
        <f t="shared" si="38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37"/>
        <v>1265439.75</v>
      </c>
      <c r="T282" s="2"/>
      <c r="U282" s="4"/>
      <c r="V282" s="4"/>
      <c r="W282" s="4">
        <f t="shared" si="40"/>
        <v>1265439.75</v>
      </c>
      <c r="X282" s="83"/>
    </row>
    <row r="283" spans="1:24">
      <c r="A283" s="2">
        <f t="shared" si="38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37"/>
        <v>7343.64</v>
      </c>
      <c r="T283" s="2"/>
      <c r="U283" s="4"/>
      <c r="V283" s="4"/>
      <c r="W283" s="4">
        <f t="shared" si="40"/>
        <v>7343.64</v>
      </c>
      <c r="X283" s="83"/>
    </row>
    <row r="284" spans="1:24">
      <c r="A284" s="2">
        <f t="shared" si="38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37"/>
        <v>207254.84</v>
      </c>
      <c r="T284" s="2"/>
      <c r="U284" s="4"/>
      <c r="V284" s="4"/>
      <c r="W284" s="4">
        <f t="shared" si="40"/>
        <v>207254.84</v>
      </c>
      <c r="X284" s="83"/>
    </row>
    <row r="285" spans="1:24">
      <c r="A285" s="2">
        <f t="shared" si="38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37"/>
        <v>33477.589999999997</v>
      </c>
      <c r="T285" s="2"/>
      <c r="U285" s="4"/>
      <c r="V285" s="4"/>
      <c r="W285" s="4">
        <f t="shared" si="40"/>
        <v>33477.589999999997</v>
      </c>
      <c r="X285" s="83"/>
    </row>
    <row r="286" spans="1:24">
      <c r="A286" s="2">
        <f t="shared" si="38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37"/>
        <v>195362.41</v>
      </c>
      <c r="T286" s="2"/>
      <c r="U286" s="4"/>
      <c r="V286" s="4"/>
      <c r="W286" s="4">
        <f t="shared" si="40"/>
        <v>195362.41</v>
      </c>
      <c r="X286" s="83"/>
    </row>
    <row r="287" spans="1:24">
      <c r="A287" s="2">
        <f t="shared" si="38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37"/>
        <v>22989</v>
      </c>
      <c r="T287" s="2"/>
      <c r="U287" s="4"/>
      <c r="V287" s="4"/>
      <c r="W287" s="4">
        <f t="shared" si="40"/>
        <v>22989</v>
      </c>
      <c r="X287" s="83"/>
    </row>
    <row r="288" spans="1:24">
      <c r="A288" s="2">
        <f t="shared" si="38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37"/>
        <v>129057</v>
      </c>
      <c r="T288" s="2"/>
      <c r="U288" s="4"/>
      <c r="V288" s="4"/>
      <c r="W288" s="4">
        <f t="shared" si="40"/>
        <v>129057</v>
      </c>
      <c r="X288" s="83"/>
    </row>
    <row r="289" spans="1:24">
      <c r="A289" s="2">
        <f t="shared" si="38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37"/>
        <v>214824</v>
      </c>
      <c r="T289" s="2"/>
      <c r="U289" s="4"/>
      <c r="V289" s="4"/>
      <c r="W289" s="4">
        <f t="shared" si="40"/>
        <v>214824</v>
      </c>
      <c r="X289" s="83"/>
    </row>
    <row r="290" spans="1:24">
      <c r="A290" s="2">
        <f t="shared" si="38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37"/>
        <v>283.89</v>
      </c>
      <c r="T290" s="2"/>
      <c r="U290" s="4"/>
      <c r="V290" s="4"/>
      <c r="W290" s="4">
        <f t="shared" si="40"/>
        <v>283.89</v>
      </c>
      <c r="X290" s="83"/>
    </row>
    <row r="291" spans="1:24">
      <c r="A291" s="2">
        <f t="shared" si="38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37"/>
        <v>264.72000000000003</v>
      </c>
      <c r="T291" s="2"/>
      <c r="U291" s="4"/>
      <c r="V291" s="4"/>
      <c r="W291" s="4">
        <f t="shared" si="40"/>
        <v>264.72000000000003</v>
      </c>
      <c r="X291" s="83"/>
    </row>
    <row r="292" spans="1:24">
      <c r="A292" s="2">
        <f t="shared" si="38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37"/>
        <v>-797.11</v>
      </c>
      <c r="T292" s="2"/>
      <c r="U292" s="4"/>
      <c r="V292" s="4"/>
      <c r="W292" s="4">
        <f t="shared" si="40"/>
        <v>-797.11</v>
      </c>
      <c r="X292" s="83"/>
    </row>
    <row r="293" spans="1:24">
      <c r="A293" s="2">
        <f t="shared" si="38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37"/>
        <v>220730.39</v>
      </c>
      <c r="T293" s="2"/>
      <c r="U293" s="4"/>
      <c r="V293" s="4"/>
      <c r="W293" s="4">
        <f t="shared" si="40"/>
        <v>220730.39</v>
      </c>
      <c r="X293" s="83"/>
    </row>
    <row r="294" spans="1:24">
      <c r="A294" s="2">
        <f t="shared" si="38"/>
        <v>280</v>
      </c>
      <c r="B294" s="2"/>
      <c r="C294" s="2"/>
      <c r="D294" s="2"/>
      <c r="E294" s="50" t="s">
        <v>484</v>
      </c>
      <c r="F294" s="28">
        <f t="shared" ref="F294:R294" si="41">SUM(F279:F293)</f>
        <v>29055993.149999999</v>
      </c>
      <c r="G294" s="28">
        <f t="shared" si="41"/>
        <v>4110746.9500000007</v>
      </c>
      <c r="H294" s="28">
        <f t="shared" si="41"/>
        <v>7568028.5200000005</v>
      </c>
      <c r="I294" s="28">
        <f t="shared" si="41"/>
        <v>11015883.790000001</v>
      </c>
      <c r="J294" s="28">
        <f t="shared" si="41"/>
        <v>13592270.760000002</v>
      </c>
      <c r="K294" s="28">
        <f t="shared" si="41"/>
        <v>15418443.92</v>
      </c>
      <c r="L294" s="28">
        <f t="shared" si="41"/>
        <v>16918084.170000002</v>
      </c>
      <c r="M294" s="28">
        <f t="shared" si="41"/>
        <v>18289571.93</v>
      </c>
      <c r="N294" s="28">
        <f t="shared" si="41"/>
        <v>19409871.52</v>
      </c>
      <c r="O294" s="28">
        <f t="shared" si="41"/>
        <v>20812513.030000001</v>
      </c>
      <c r="P294" s="28">
        <f t="shared" si="41"/>
        <v>22691143.969999999</v>
      </c>
      <c r="Q294" s="28">
        <f t="shared" si="41"/>
        <v>25125535.849999998</v>
      </c>
      <c r="R294" s="28">
        <f t="shared" si="41"/>
        <v>28430305.460000001</v>
      </c>
      <c r="S294" s="25">
        <f t="shared" si="37"/>
        <v>4110746.9500000007</v>
      </c>
      <c r="T294" s="2"/>
      <c r="U294" s="4"/>
      <c r="V294" s="4"/>
      <c r="W294" s="4"/>
      <c r="X294" s="83"/>
    </row>
    <row r="295" spans="1:24">
      <c r="A295" s="2">
        <f t="shared" si="38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25">
        <f t="shared" si="37"/>
        <v>0</v>
      </c>
      <c r="T295" s="5"/>
      <c r="U295" s="6"/>
      <c r="V295" s="6"/>
      <c r="W295" s="6"/>
      <c r="X295" s="26"/>
    </row>
    <row r="296" spans="1:24">
      <c r="A296" s="2">
        <f t="shared" si="38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 t="shared" si="37"/>
        <v>2110085.92</v>
      </c>
      <c r="T296" s="5"/>
      <c r="U296" s="6"/>
      <c r="V296" s="6"/>
      <c r="W296" s="6">
        <f>+S296</f>
        <v>2110085.92</v>
      </c>
      <c r="X296" s="26"/>
    </row>
    <row r="297" spans="1:24">
      <c r="A297" s="2">
        <f t="shared" si="38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 t="shared" si="37"/>
        <v>284802.90999999997</v>
      </c>
      <c r="T297" s="5"/>
      <c r="U297" s="6"/>
      <c r="V297" s="6"/>
      <c r="W297" s="6">
        <f>+S297</f>
        <v>284802.90999999997</v>
      </c>
      <c r="X297" s="26"/>
    </row>
    <row r="298" spans="1:24">
      <c r="A298" s="2">
        <f t="shared" si="38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 t="shared" si="37"/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38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R299" si="42">SUM(G296:G298)</f>
        <v>2394888.83</v>
      </c>
      <c r="H299" s="28">
        <f t="shared" si="42"/>
        <v>4798923.55</v>
      </c>
      <c r="I299" s="28">
        <f t="shared" si="42"/>
        <v>7210168.9900000002</v>
      </c>
      <c r="J299" s="28">
        <f t="shared" si="42"/>
        <v>9629797.2799999993</v>
      </c>
      <c r="K299" s="28">
        <f t="shared" si="42"/>
        <v>12062190.43</v>
      </c>
      <c r="L299" s="28">
        <f t="shared" si="42"/>
        <v>14509338.830000002</v>
      </c>
      <c r="M299" s="28">
        <f t="shared" si="42"/>
        <v>16982990.59</v>
      </c>
      <c r="N299" s="28">
        <f t="shared" si="42"/>
        <v>19472445.800000001</v>
      </c>
      <c r="O299" s="28">
        <f t="shared" si="42"/>
        <v>21990386.379999999</v>
      </c>
      <c r="P299" s="28">
        <f t="shared" si="42"/>
        <v>24538386.02</v>
      </c>
      <c r="Q299" s="28">
        <f t="shared" si="42"/>
        <v>27119736.559999999</v>
      </c>
      <c r="R299" s="28">
        <f t="shared" si="42"/>
        <v>29789773.009999998</v>
      </c>
      <c r="S299" s="25">
        <f t="shared" si="37"/>
        <v>2394888.83</v>
      </c>
      <c r="T299" s="5"/>
      <c r="U299" s="6"/>
      <c r="V299" s="6"/>
      <c r="W299" s="6"/>
      <c r="X299" s="26"/>
    </row>
    <row r="300" spans="1:24">
      <c r="A300" s="2">
        <f t="shared" si="38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25">
        <f t="shared" si="37"/>
        <v>0</v>
      </c>
      <c r="T300" s="5"/>
      <c r="U300" s="6"/>
      <c r="V300" s="6"/>
      <c r="W300" s="6"/>
      <c r="X300" s="26"/>
    </row>
    <row r="301" spans="1:24">
      <c r="A301" s="2">
        <f t="shared" si="38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si="37"/>
        <v>0</v>
      </c>
      <c r="T301" s="5"/>
      <c r="U301" s="6"/>
      <c r="V301" s="6"/>
      <c r="W301" s="6"/>
      <c r="X301" s="26"/>
    </row>
    <row r="302" spans="1:24">
      <c r="A302" s="2">
        <f t="shared" si="38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37"/>
        <v>928402.29</v>
      </c>
      <c r="T302" s="5"/>
      <c r="U302" s="6"/>
      <c r="V302" s="6"/>
      <c r="W302" s="6">
        <f t="shared" ref="W302:W312" si="43">+S302</f>
        <v>928402.29</v>
      </c>
      <c r="X302" s="26"/>
    </row>
    <row r="303" spans="1:24">
      <c r="A303" s="2">
        <f t="shared" si="38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37"/>
        <v>42333.91</v>
      </c>
      <c r="T303" s="5"/>
      <c r="U303" s="6"/>
      <c r="V303" s="6"/>
      <c r="W303" s="6">
        <f t="shared" si="43"/>
        <v>42333.91</v>
      </c>
      <c r="X303" s="26"/>
    </row>
    <row r="304" spans="1:24">
      <c r="A304" s="2">
        <f t="shared" si="38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37"/>
        <v>8072.92</v>
      </c>
      <c r="T304" s="5"/>
      <c r="U304" s="6"/>
      <c r="V304" s="6"/>
      <c r="W304" s="6">
        <f t="shared" si="43"/>
        <v>8072.92</v>
      </c>
      <c r="X304" s="26"/>
    </row>
    <row r="305" spans="1:24">
      <c r="A305" s="2">
        <f t="shared" si="38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37"/>
        <v>23.85</v>
      </c>
      <c r="T305" s="5"/>
      <c r="U305" s="6"/>
      <c r="V305" s="6"/>
      <c r="W305" s="6">
        <f t="shared" si="43"/>
        <v>23.85</v>
      </c>
      <c r="X305" s="26"/>
    </row>
    <row r="306" spans="1:24">
      <c r="A306" s="2">
        <f t="shared" si="38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37"/>
        <v>8389.86</v>
      </c>
      <c r="T306" s="5"/>
      <c r="U306" s="6"/>
      <c r="V306" s="6"/>
      <c r="W306" s="6">
        <f t="shared" si="43"/>
        <v>8389.86</v>
      </c>
      <c r="X306" s="26"/>
    </row>
    <row r="307" spans="1:24">
      <c r="A307" s="2">
        <f t="shared" si="38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37"/>
        <v>4696.57</v>
      </c>
      <c r="T307" s="5"/>
      <c r="U307" s="6"/>
      <c r="V307" s="6"/>
      <c r="W307" s="6">
        <f t="shared" si="43"/>
        <v>4696.57</v>
      </c>
      <c r="X307" s="26"/>
    </row>
    <row r="308" spans="1:24">
      <c r="A308" s="2">
        <f t="shared" si="38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37"/>
        <v>78.69</v>
      </c>
      <c r="T308" s="5"/>
      <c r="U308" s="6"/>
      <c r="V308" s="6"/>
      <c r="W308" s="6">
        <f t="shared" si="43"/>
        <v>78.69</v>
      </c>
      <c r="X308" s="26"/>
    </row>
    <row r="309" spans="1:24">
      <c r="A309" s="2">
        <f t="shared" si="38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37"/>
        <v>0</v>
      </c>
      <c r="T309" s="5"/>
      <c r="U309" s="6"/>
      <c r="V309" s="6"/>
      <c r="W309" s="6">
        <f t="shared" si="43"/>
        <v>0</v>
      </c>
      <c r="X309" s="26"/>
    </row>
    <row r="310" spans="1:24">
      <c r="A310" s="2">
        <f t="shared" si="38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37"/>
        <v>5457.45</v>
      </c>
      <c r="T310" s="5"/>
      <c r="U310" s="6"/>
      <c r="V310" s="6"/>
      <c r="W310" s="6">
        <f t="shared" si="43"/>
        <v>5457.45</v>
      </c>
      <c r="X310" s="26"/>
    </row>
    <row r="311" spans="1:24">
      <c r="A311" s="2">
        <f t="shared" si="38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37"/>
        <v>16476.89</v>
      </c>
      <c r="T311" s="5"/>
      <c r="U311" s="6"/>
      <c r="V311" s="6"/>
      <c r="W311" s="6">
        <f t="shared" si="43"/>
        <v>16476.89</v>
      </c>
      <c r="X311" s="26"/>
    </row>
    <row r="312" spans="1:24">
      <c r="A312" s="2">
        <f t="shared" si="38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37"/>
        <v>3414.22</v>
      </c>
      <c r="T312" s="5"/>
      <c r="U312" s="6"/>
      <c r="V312" s="6"/>
      <c r="W312" s="6">
        <f t="shared" si="43"/>
        <v>3414.22</v>
      </c>
      <c r="X312" s="26"/>
    </row>
    <row r="313" spans="1:24">
      <c r="A313" s="2">
        <f t="shared" si="38"/>
        <v>299</v>
      </c>
      <c r="B313" s="2"/>
      <c r="C313" s="2"/>
      <c r="D313" s="2"/>
      <c r="E313" s="23" t="s">
        <v>509</v>
      </c>
      <c r="F313" s="28">
        <f t="shared" ref="F313:R313" si="44">SUM(F301:F312)</f>
        <v>12404036.090000002</v>
      </c>
      <c r="G313" s="28">
        <f t="shared" si="44"/>
        <v>1017346.6499999999</v>
      </c>
      <c r="H313" s="28">
        <f t="shared" si="44"/>
        <v>2009984.89</v>
      </c>
      <c r="I313" s="28">
        <f t="shared" si="44"/>
        <v>3009291.6700000004</v>
      </c>
      <c r="J313" s="28">
        <f t="shared" si="44"/>
        <v>4001668.7199999997</v>
      </c>
      <c r="K313" s="28">
        <f t="shared" si="44"/>
        <v>4998259.129999999</v>
      </c>
      <c r="L313" s="28">
        <f t="shared" si="44"/>
        <v>5989631.7300000004</v>
      </c>
      <c r="M313" s="28">
        <f t="shared" si="44"/>
        <v>6997855.7299999995</v>
      </c>
      <c r="N313" s="28">
        <f t="shared" si="44"/>
        <v>8040735.2799999993</v>
      </c>
      <c r="O313" s="28">
        <f t="shared" si="44"/>
        <v>9092823.1299999971</v>
      </c>
      <c r="P313" s="28">
        <f t="shared" si="44"/>
        <v>10107771.119999999</v>
      </c>
      <c r="Q313" s="28">
        <f t="shared" si="44"/>
        <v>11168005.91</v>
      </c>
      <c r="R313" s="28">
        <f t="shared" si="44"/>
        <v>12288416.85</v>
      </c>
      <c r="S313" s="25">
        <f t="shared" si="37"/>
        <v>1017346.6499999999</v>
      </c>
      <c r="T313" s="5"/>
      <c r="U313" s="6"/>
      <c r="V313" s="6"/>
      <c r="W313" s="6"/>
      <c r="X313" s="26"/>
    </row>
    <row r="314" spans="1:24">
      <c r="A314" s="2">
        <f t="shared" si="38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25">
        <f t="shared" si="37"/>
        <v>0</v>
      </c>
      <c r="T314" s="5"/>
      <c r="U314" s="6"/>
      <c r="V314" s="6"/>
      <c r="W314" s="6"/>
      <c r="X314" s="26"/>
    </row>
    <row r="315" spans="1:24">
      <c r="A315" s="2">
        <f t="shared" si="38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si="37"/>
        <v>471441.39</v>
      </c>
      <c r="T315" s="5"/>
      <c r="U315" s="6"/>
      <c r="V315" s="6"/>
      <c r="W315" s="6">
        <f t="shared" ref="W315:W335" si="45">+S315</f>
        <v>471441.39</v>
      </c>
      <c r="X315" s="26"/>
    </row>
    <row r="316" spans="1:24">
      <c r="A316" s="2">
        <f t="shared" si="38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37"/>
        <v>203205.71</v>
      </c>
      <c r="T316" s="5"/>
      <c r="U316" s="6"/>
      <c r="V316" s="6"/>
      <c r="W316" s="6">
        <f t="shared" si="45"/>
        <v>203205.71</v>
      </c>
      <c r="X316" s="26"/>
    </row>
    <row r="317" spans="1:24">
      <c r="A317" s="2">
        <f t="shared" si="38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37"/>
        <v>1857814.51</v>
      </c>
      <c r="T317" s="5"/>
      <c r="U317" s="6"/>
      <c r="V317" s="6"/>
      <c r="W317" s="6">
        <f t="shared" si="45"/>
        <v>1857814.51</v>
      </c>
      <c r="X317" s="26"/>
    </row>
    <row r="318" spans="1:24">
      <c r="A318" s="2">
        <f t="shared" si="38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37"/>
        <v>34750.9</v>
      </c>
      <c r="T318" s="5"/>
      <c r="U318" s="6"/>
      <c r="V318" s="6"/>
      <c r="W318" s="6">
        <f t="shared" si="45"/>
        <v>34750.9</v>
      </c>
      <c r="X318" s="26"/>
    </row>
    <row r="319" spans="1:24">
      <c r="A319" s="2">
        <f t="shared" si="38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37"/>
        <v>0</v>
      </c>
      <c r="T319" s="5"/>
      <c r="U319" s="6"/>
      <c r="V319" s="6"/>
      <c r="W319" s="6">
        <f t="shared" si="45"/>
        <v>0</v>
      </c>
      <c r="X319" s="26"/>
    </row>
    <row r="320" spans="1:24">
      <c r="A320" s="2">
        <f t="shared" si="38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37"/>
        <v>0</v>
      </c>
      <c r="T320" s="5"/>
      <c r="U320" s="6"/>
      <c r="V320" s="6"/>
      <c r="W320" s="6">
        <f t="shared" si="45"/>
        <v>0</v>
      </c>
      <c r="X320" s="26"/>
    </row>
    <row r="321" spans="1:24">
      <c r="A321" s="2">
        <f t="shared" si="38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37"/>
        <v>3031.69</v>
      </c>
      <c r="T321" s="5"/>
      <c r="U321" s="6"/>
      <c r="V321" s="6"/>
      <c r="W321" s="6">
        <f t="shared" si="45"/>
        <v>3031.69</v>
      </c>
      <c r="X321" s="26"/>
    </row>
    <row r="322" spans="1:24">
      <c r="A322" s="2">
        <f t="shared" si="38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37"/>
        <v>-229453.82</v>
      </c>
      <c r="T322" s="5"/>
      <c r="U322" s="6"/>
      <c r="V322" s="6"/>
      <c r="W322" s="6">
        <f t="shared" si="45"/>
        <v>-229453.82</v>
      </c>
      <c r="X322" s="26"/>
    </row>
    <row r="323" spans="1:24">
      <c r="A323" s="2">
        <f t="shared" si="38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37"/>
        <v>-75667.360000000001</v>
      </c>
      <c r="T323" s="5"/>
      <c r="U323" s="6"/>
      <c r="V323" s="6"/>
      <c r="W323" s="6">
        <f t="shared" si="45"/>
        <v>-75667.360000000001</v>
      </c>
      <c r="X323" s="26"/>
    </row>
    <row r="324" spans="1:24">
      <c r="A324" s="2">
        <f t="shared" si="38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37"/>
        <v>-904211.28</v>
      </c>
      <c r="T324" s="5"/>
      <c r="U324" s="6"/>
      <c r="V324" s="6"/>
      <c r="W324" s="6">
        <f t="shared" si="45"/>
        <v>-904211.28</v>
      </c>
      <c r="X324" s="26"/>
    </row>
    <row r="325" spans="1:24">
      <c r="A325" s="2">
        <f t="shared" si="38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37"/>
        <v>0</v>
      </c>
      <c r="T325" s="5"/>
      <c r="U325" s="6"/>
      <c r="V325" s="6"/>
      <c r="W325" s="6">
        <f t="shared" si="45"/>
        <v>0</v>
      </c>
      <c r="X325" s="26"/>
    </row>
    <row r="326" spans="1:24">
      <c r="A326" s="2">
        <f t="shared" si="38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37"/>
        <v>0</v>
      </c>
      <c r="T326" s="5"/>
      <c r="U326" s="6"/>
      <c r="V326" s="6"/>
      <c r="W326" s="6">
        <f t="shared" si="45"/>
        <v>0</v>
      </c>
      <c r="X326" s="26"/>
    </row>
    <row r="327" spans="1:24">
      <c r="A327" s="2">
        <f t="shared" si="38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37"/>
        <v>0</v>
      </c>
      <c r="T327" s="5"/>
      <c r="U327" s="6"/>
      <c r="V327" s="6"/>
      <c r="W327" s="6">
        <f t="shared" si="45"/>
        <v>0</v>
      </c>
      <c r="X327" s="26"/>
    </row>
    <row r="328" spans="1:24">
      <c r="A328" s="2">
        <f t="shared" si="38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37"/>
        <v>0</v>
      </c>
      <c r="T328" s="5"/>
      <c r="U328" s="6"/>
      <c r="V328" s="6"/>
      <c r="W328" s="6">
        <f t="shared" si="45"/>
        <v>0</v>
      </c>
      <c r="X328" s="26"/>
    </row>
    <row r="329" spans="1:24">
      <c r="A329" s="2">
        <f t="shared" si="38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37"/>
        <v>0</v>
      </c>
      <c r="T329" s="5"/>
      <c r="U329" s="6"/>
      <c r="V329" s="6"/>
      <c r="W329" s="6">
        <f t="shared" si="45"/>
        <v>0</v>
      </c>
      <c r="X329" s="26"/>
    </row>
    <row r="330" spans="1:24">
      <c r="A330" s="2">
        <f t="shared" si="38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37"/>
        <v>0</v>
      </c>
      <c r="T330" s="5"/>
      <c r="U330" s="6"/>
      <c r="V330" s="6"/>
      <c r="W330" s="6">
        <f t="shared" si="45"/>
        <v>0</v>
      </c>
      <c r="X330" s="26"/>
    </row>
    <row r="331" spans="1:24">
      <c r="A331" s="2">
        <f t="shared" si="38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37"/>
        <v>0</v>
      </c>
      <c r="T331" s="5"/>
      <c r="U331" s="6"/>
      <c r="V331" s="6"/>
      <c r="W331" s="6">
        <f t="shared" si="45"/>
        <v>0</v>
      </c>
      <c r="X331" s="26"/>
    </row>
    <row r="332" spans="1:24">
      <c r="A332" s="2">
        <f t="shared" si="38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37"/>
        <v>0</v>
      </c>
      <c r="T332" s="5"/>
      <c r="U332" s="6"/>
      <c r="V332" s="6"/>
      <c r="W332" s="6">
        <f t="shared" si="45"/>
        <v>0</v>
      </c>
      <c r="X332" s="26"/>
    </row>
    <row r="333" spans="1:24">
      <c r="A333" s="2">
        <f t="shared" si="38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37"/>
        <v>0</v>
      </c>
      <c r="T333" s="5"/>
      <c r="U333" s="6"/>
      <c r="V333" s="6"/>
      <c r="W333" s="6">
        <f t="shared" si="45"/>
        <v>0</v>
      </c>
      <c r="X333" s="26"/>
    </row>
    <row r="334" spans="1:24">
      <c r="A334" s="2">
        <f t="shared" si="38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37"/>
        <v>0</v>
      </c>
      <c r="T334" s="5"/>
      <c r="U334" s="6"/>
      <c r="V334" s="6"/>
      <c r="W334" s="6">
        <f t="shared" si="45"/>
        <v>0</v>
      </c>
      <c r="X334" s="26"/>
    </row>
    <row r="335" spans="1:24">
      <c r="A335" s="2">
        <f t="shared" si="38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37"/>
        <v>-3566.83</v>
      </c>
      <c r="T335" s="5"/>
      <c r="U335" s="6"/>
      <c r="V335" s="6"/>
      <c r="W335" s="6">
        <f t="shared" si="45"/>
        <v>-3566.83</v>
      </c>
      <c r="X335" s="26"/>
    </row>
    <row r="336" spans="1:24">
      <c r="A336" s="2">
        <f t="shared" si="38"/>
        <v>322</v>
      </c>
      <c r="B336" s="2"/>
      <c r="C336" s="2"/>
      <c r="D336" s="2"/>
      <c r="E336" s="23" t="s">
        <v>532</v>
      </c>
      <c r="F336" s="28">
        <f t="shared" ref="F336:R336" si="46">SUM(F315:F335)</f>
        <v>8732811.5300000012</v>
      </c>
      <c r="G336" s="28">
        <f t="shared" si="46"/>
        <v>1357344.91</v>
      </c>
      <c r="H336" s="28">
        <f t="shared" si="46"/>
        <v>2455923.0800000005</v>
      </c>
      <c r="I336" s="28">
        <f t="shared" si="46"/>
        <v>2920498.4399999995</v>
      </c>
      <c r="J336" s="28">
        <f t="shared" si="46"/>
        <v>2745431.5599999996</v>
      </c>
      <c r="K336" s="28">
        <f t="shared" si="46"/>
        <v>1875291.6999999997</v>
      </c>
      <c r="L336" s="28">
        <f t="shared" si="46"/>
        <v>825967.32000000018</v>
      </c>
      <c r="M336" s="28">
        <f t="shared" si="46"/>
        <v>-203434.80999999901</v>
      </c>
      <c r="N336" s="28">
        <f t="shared" si="46"/>
        <v>-1179674.96</v>
      </c>
      <c r="O336" s="28">
        <f t="shared" si="46"/>
        <v>-2147272.77</v>
      </c>
      <c r="P336" s="28">
        <f t="shared" si="46"/>
        <v>-2302304.4000000004</v>
      </c>
      <c r="Q336" s="28">
        <f t="shared" si="46"/>
        <v>-1308131.1799999985</v>
      </c>
      <c r="R336" s="28">
        <f t="shared" si="46"/>
        <v>221750.09999999934</v>
      </c>
      <c r="S336" s="25">
        <f t="shared" ref="S336:S399" si="47">+G336</f>
        <v>1357344.91</v>
      </c>
      <c r="T336" s="2"/>
      <c r="U336" s="4"/>
      <c r="V336" s="4"/>
      <c r="W336" s="4"/>
      <c r="X336" s="83"/>
    </row>
    <row r="337" spans="1:24">
      <c r="A337" s="2">
        <f t="shared" ref="A337:A400" si="48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25">
        <f t="shared" si="47"/>
        <v>0</v>
      </c>
      <c r="T337" s="2"/>
      <c r="U337" s="4"/>
      <c r="V337" s="4"/>
      <c r="W337" s="4"/>
      <c r="X337" s="83"/>
    </row>
    <row r="338" spans="1:24">
      <c r="A338" s="2">
        <f t="shared" si="48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25">
        <f t="shared" si="47"/>
        <v>0</v>
      </c>
      <c r="T338" s="2"/>
      <c r="U338" s="4"/>
      <c r="V338" s="4"/>
      <c r="W338" s="4"/>
      <c r="X338" s="83"/>
    </row>
    <row r="339" spans="1:24">
      <c r="A339" s="2">
        <f t="shared" si="48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si="47"/>
        <v>0</v>
      </c>
      <c r="T339" s="2"/>
      <c r="U339" s="4"/>
      <c r="V339" s="4"/>
      <c r="W339" s="4">
        <f t="shared" ref="W339:W347" si="49">+S339</f>
        <v>0</v>
      </c>
      <c r="X339" s="83"/>
    </row>
    <row r="340" spans="1:24">
      <c r="A340" s="2">
        <f t="shared" si="48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47"/>
        <v>0</v>
      </c>
      <c r="T340" s="2"/>
      <c r="U340" s="4"/>
      <c r="V340" s="4"/>
      <c r="W340" s="4">
        <f t="shared" si="49"/>
        <v>0</v>
      </c>
      <c r="X340" s="83"/>
    </row>
    <row r="341" spans="1:24">
      <c r="A341" s="2">
        <f t="shared" si="48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47"/>
        <v>54030</v>
      </c>
      <c r="T341" s="2"/>
      <c r="U341" s="4"/>
      <c r="V341" s="4"/>
      <c r="W341" s="4">
        <f t="shared" si="49"/>
        <v>54030</v>
      </c>
      <c r="X341" s="83"/>
    </row>
    <row r="342" spans="1:24">
      <c r="A342" s="2">
        <f t="shared" si="48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47"/>
        <v>-110886.66</v>
      </c>
      <c r="T342" s="2"/>
      <c r="U342" s="4"/>
      <c r="V342" s="4"/>
      <c r="W342" s="4">
        <f t="shared" si="49"/>
        <v>-110886.66</v>
      </c>
      <c r="X342" s="83"/>
    </row>
    <row r="343" spans="1:24">
      <c r="A343" s="2">
        <f t="shared" si="48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47"/>
        <v>0</v>
      </c>
      <c r="T343" s="2"/>
      <c r="U343" s="4"/>
      <c r="V343" s="4"/>
      <c r="W343" s="4">
        <f t="shared" si="49"/>
        <v>0</v>
      </c>
      <c r="X343" s="83"/>
    </row>
    <row r="344" spans="1:24">
      <c r="A344" s="2">
        <f t="shared" si="48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47"/>
        <v>13497.83</v>
      </c>
      <c r="T344" s="2"/>
      <c r="U344" s="4"/>
      <c r="V344" s="4"/>
      <c r="W344" s="4">
        <f t="shared" si="49"/>
        <v>13497.83</v>
      </c>
      <c r="X344" s="83"/>
    </row>
    <row r="345" spans="1:24">
      <c r="A345" s="2">
        <f t="shared" si="48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47"/>
        <v>0</v>
      </c>
      <c r="T345" s="2"/>
      <c r="U345" s="4"/>
      <c r="V345" s="4"/>
      <c r="W345" s="4">
        <f t="shared" si="49"/>
        <v>0</v>
      </c>
      <c r="X345" s="83"/>
    </row>
    <row r="346" spans="1:24">
      <c r="A346" s="2">
        <f t="shared" si="48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47"/>
        <v>0</v>
      </c>
      <c r="T346" s="2"/>
      <c r="U346" s="4"/>
      <c r="V346" s="4"/>
      <c r="W346" s="4">
        <f t="shared" si="49"/>
        <v>0</v>
      </c>
      <c r="X346" s="83"/>
    </row>
    <row r="347" spans="1:24">
      <c r="A347" s="2">
        <f t="shared" si="48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47"/>
        <v>0</v>
      </c>
      <c r="T347" s="2"/>
      <c r="U347" s="4"/>
      <c r="V347" s="4"/>
      <c r="W347" s="4">
        <f t="shared" si="49"/>
        <v>0</v>
      </c>
      <c r="X347" s="83"/>
    </row>
    <row r="348" spans="1:24">
      <c r="A348" s="2">
        <f t="shared" si="48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47"/>
        <v>0</v>
      </c>
      <c r="T348" s="2"/>
      <c r="U348" s="4"/>
      <c r="V348" s="4"/>
      <c r="W348" s="4">
        <f>+S348</f>
        <v>0</v>
      </c>
      <c r="X348" s="83"/>
    </row>
    <row r="349" spans="1:24">
      <c r="A349" s="2">
        <f t="shared" si="48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R349" si="50">SUM(G339:G348)</f>
        <v>-43358.83</v>
      </c>
      <c r="H349" s="28">
        <f t="shared" si="50"/>
        <v>296047.94</v>
      </c>
      <c r="I349" s="28">
        <f t="shared" si="50"/>
        <v>-275821.55</v>
      </c>
      <c r="J349" s="28">
        <f t="shared" si="50"/>
        <v>-153889.18</v>
      </c>
      <c r="K349" s="28">
        <f t="shared" si="50"/>
        <v>780436.14</v>
      </c>
      <c r="L349" s="28">
        <f t="shared" si="50"/>
        <v>811712.05999999994</v>
      </c>
      <c r="M349" s="28">
        <f t="shared" si="50"/>
        <v>811949.08</v>
      </c>
      <c r="N349" s="28">
        <f t="shared" si="50"/>
        <v>747892.35000000009</v>
      </c>
      <c r="O349" s="28">
        <f t="shared" si="50"/>
        <v>406424.87000000005</v>
      </c>
      <c r="P349" s="28">
        <f t="shared" si="50"/>
        <v>1018160.4400000001</v>
      </c>
      <c r="Q349" s="28">
        <f t="shared" si="50"/>
        <v>1000493.1</v>
      </c>
      <c r="R349" s="28">
        <f t="shared" si="50"/>
        <v>1382743.1300000001</v>
      </c>
      <c r="S349" s="25">
        <f t="shared" si="47"/>
        <v>-43358.83</v>
      </c>
      <c r="T349" s="2"/>
      <c r="U349" s="4"/>
      <c r="V349" s="4"/>
      <c r="W349" s="4"/>
      <c r="X349" s="83"/>
    </row>
    <row r="350" spans="1:24">
      <c r="A350" s="2">
        <f t="shared" si="48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25">
        <f t="shared" si="47"/>
        <v>0</v>
      </c>
      <c r="T350" s="2"/>
      <c r="U350" s="4"/>
      <c r="V350" s="4"/>
      <c r="W350" s="4"/>
      <c r="X350" s="83"/>
    </row>
    <row r="351" spans="1:24">
      <c r="A351" s="2">
        <f t="shared" si="48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 t="shared" si="47"/>
        <v>0</v>
      </c>
      <c r="T351" s="2"/>
      <c r="U351" s="4"/>
      <c r="V351" s="4"/>
      <c r="W351" s="4">
        <f>+S351</f>
        <v>0</v>
      </c>
      <c r="X351" s="83"/>
    </row>
    <row r="352" spans="1:24">
      <c r="A352" s="2">
        <f t="shared" si="48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R352" si="51">+G351</f>
        <v>0</v>
      </c>
      <c r="H352" s="28">
        <f t="shared" si="51"/>
        <v>2550000</v>
      </c>
      <c r="I352" s="28">
        <f t="shared" si="51"/>
        <v>2550000</v>
      </c>
      <c r="J352" s="28">
        <f t="shared" si="51"/>
        <v>2550000</v>
      </c>
      <c r="K352" s="28">
        <f t="shared" si="51"/>
        <v>5100000</v>
      </c>
      <c r="L352" s="28">
        <f t="shared" si="51"/>
        <v>5100000</v>
      </c>
      <c r="M352" s="28">
        <f t="shared" si="51"/>
        <v>5100000</v>
      </c>
      <c r="N352" s="28">
        <f t="shared" si="51"/>
        <v>7650000</v>
      </c>
      <c r="O352" s="28">
        <f t="shared" si="51"/>
        <v>7650000</v>
      </c>
      <c r="P352" s="28">
        <f t="shared" si="51"/>
        <v>7650000</v>
      </c>
      <c r="Q352" s="28">
        <f t="shared" si="51"/>
        <v>10610000</v>
      </c>
      <c r="R352" s="28">
        <f t="shared" si="51"/>
        <v>10610000</v>
      </c>
      <c r="S352" s="25">
        <f t="shared" si="47"/>
        <v>0</v>
      </c>
      <c r="T352" s="2"/>
      <c r="U352" s="4"/>
      <c r="V352" s="4"/>
      <c r="W352" s="4"/>
      <c r="X352" s="83"/>
    </row>
    <row r="353" spans="1:24">
      <c r="A353" s="2">
        <f t="shared" si="48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25">
        <f t="shared" si="47"/>
        <v>0</v>
      </c>
      <c r="T353" s="2"/>
      <c r="U353" s="4"/>
      <c r="V353" s="4"/>
      <c r="W353" s="4"/>
      <c r="X353" s="83"/>
    </row>
    <row r="354" spans="1:24" ht="15.75" thickBot="1">
      <c r="A354" s="2">
        <f t="shared" si="48"/>
        <v>340</v>
      </c>
      <c r="B354" s="104"/>
      <c r="C354" s="104"/>
      <c r="D354" s="104"/>
      <c r="E354" s="105" t="s">
        <v>557</v>
      </c>
      <c r="F354" s="106">
        <f t="shared" ref="F354:R354" si="52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52"/>
        <v>755596030.13999987</v>
      </c>
      <c r="H354" s="106">
        <f t="shared" si="52"/>
        <v>785949713.56999993</v>
      </c>
      <c r="I354" s="106">
        <f t="shared" si="52"/>
        <v>809849531.25999987</v>
      </c>
      <c r="J354" s="106">
        <f t="shared" si="52"/>
        <v>821119251.98000026</v>
      </c>
      <c r="K354" s="106">
        <f t="shared" si="52"/>
        <v>834114722.88999987</v>
      </c>
      <c r="L354" s="106">
        <f t="shared" si="52"/>
        <v>850558705.20000017</v>
      </c>
      <c r="M354" s="106">
        <f t="shared" si="52"/>
        <v>868721350.27999997</v>
      </c>
      <c r="N354" s="106">
        <f t="shared" si="52"/>
        <v>891100472.71000004</v>
      </c>
      <c r="O354" s="106">
        <f t="shared" si="52"/>
        <v>918592888.94000041</v>
      </c>
      <c r="P354" s="106">
        <f t="shared" si="52"/>
        <v>955424093.4599998</v>
      </c>
      <c r="Q354" s="106">
        <f t="shared" si="52"/>
        <v>1022043333.5399998</v>
      </c>
      <c r="R354" s="106">
        <f t="shared" si="52"/>
        <v>1117173255.4100006</v>
      </c>
      <c r="S354" s="25">
        <f t="shared" si="47"/>
        <v>755596030.13999987</v>
      </c>
      <c r="T354" s="104"/>
      <c r="U354" s="107"/>
      <c r="V354" s="107"/>
      <c r="W354" s="107"/>
      <c r="X354" s="108"/>
    </row>
    <row r="355" spans="1:24" ht="15.75" thickTop="1">
      <c r="A355" s="2">
        <f t="shared" si="48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25">
        <f t="shared" si="47"/>
        <v>0</v>
      </c>
      <c r="T355" s="2"/>
      <c r="U355" s="4"/>
      <c r="V355" s="4"/>
      <c r="W355" s="4"/>
      <c r="X355" s="83"/>
    </row>
    <row r="356" spans="1:24">
      <c r="A356" s="2">
        <f t="shared" si="48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25">
        <f t="shared" si="47"/>
        <v>0</v>
      </c>
      <c r="T356" s="5"/>
      <c r="U356" s="6"/>
      <c r="V356" s="6"/>
      <c r="W356" s="6"/>
      <c r="X356" s="26"/>
    </row>
    <row r="357" spans="1:24">
      <c r="A357" s="2">
        <f t="shared" si="48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si="47"/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48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47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48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47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48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47"/>
        <v>2423</v>
      </c>
      <c r="T360" s="5"/>
      <c r="U360" s="6"/>
      <c r="V360" s="6"/>
      <c r="W360" s="6">
        <f t="shared" ref="W360:W365" si="53">+S360</f>
        <v>2423</v>
      </c>
      <c r="X360" s="26"/>
    </row>
    <row r="361" spans="1:24">
      <c r="A361" s="2">
        <f t="shared" si="48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47"/>
        <v>0</v>
      </c>
      <c r="T361" s="5"/>
      <c r="U361" s="6"/>
      <c r="V361" s="6"/>
      <c r="W361" s="6">
        <f t="shared" si="53"/>
        <v>0</v>
      </c>
      <c r="X361" s="26"/>
    </row>
    <row r="362" spans="1:24">
      <c r="A362" s="2">
        <f t="shared" si="48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47"/>
        <v>-192553016.58000001</v>
      </c>
      <c r="T362" s="5"/>
      <c r="U362" s="6"/>
      <c r="V362" s="6"/>
      <c r="W362" s="6">
        <f t="shared" si="53"/>
        <v>-192553016.58000001</v>
      </c>
      <c r="X362" s="26"/>
    </row>
    <row r="363" spans="1:24">
      <c r="A363" s="2">
        <f t="shared" si="48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47"/>
        <v>0</v>
      </c>
      <c r="T363" s="5"/>
      <c r="U363" s="6"/>
      <c r="V363" s="6"/>
      <c r="W363" s="6">
        <f t="shared" si="53"/>
        <v>0</v>
      </c>
      <c r="X363" s="26"/>
    </row>
    <row r="364" spans="1:24">
      <c r="A364" s="2">
        <f t="shared" si="48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47"/>
        <v>-1489849.51</v>
      </c>
      <c r="T364" s="5"/>
      <c r="U364" s="6"/>
      <c r="V364" s="6"/>
      <c r="W364" s="6">
        <f t="shared" si="53"/>
        <v>-1489849.51</v>
      </c>
      <c r="X364" s="26"/>
    </row>
    <row r="365" spans="1:24">
      <c r="A365" s="2">
        <f t="shared" si="48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47"/>
        <v>219189.01</v>
      </c>
      <c r="T365" s="5"/>
      <c r="U365" s="6"/>
      <c r="V365" s="6"/>
      <c r="W365" s="6">
        <f t="shared" si="53"/>
        <v>219189.01</v>
      </c>
      <c r="X365" s="26"/>
    </row>
    <row r="366" spans="1:24">
      <c r="A366" s="2">
        <f t="shared" si="48"/>
        <v>352</v>
      </c>
      <c r="B366" s="2"/>
      <c r="C366" s="2"/>
      <c r="D366" s="2"/>
      <c r="E366" s="50" t="s">
        <v>575</v>
      </c>
      <c r="F366" s="28">
        <f t="shared" ref="F366:R366" si="54">SUM(F357:F365)</f>
        <v>-225638946.18000001</v>
      </c>
      <c r="G366" s="28">
        <f t="shared" si="54"/>
        <v>-224510927.53</v>
      </c>
      <c r="H366" s="28">
        <f t="shared" si="54"/>
        <v>-224073041.16000003</v>
      </c>
      <c r="I366" s="28">
        <f t="shared" si="54"/>
        <v>-224070618.16000003</v>
      </c>
      <c r="J366" s="28">
        <f t="shared" si="54"/>
        <v>-224068195.16000003</v>
      </c>
      <c r="K366" s="28">
        <f t="shared" si="54"/>
        <v>-224065772.16000003</v>
      </c>
      <c r="L366" s="28">
        <f t="shared" si="54"/>
        <v>-224063349.16000003</v>
      </c>
      <c r="M366" s="28">
        <f t="shared" si="54"/>
        <v>-224060926.16000003</v>
      </c>
      <c r="N366" s="28">
        <f t="shared" si="54"/>
        <v>-224058503.16000003</v>
      </c>
      <c r="O366" s="28">
        <f t="shared" si="54"/>
        <v>-254056080.16000003</v>
      </c>
      <c r="P366" s="28">
        <f t="shared" si="54"/>
        <v>-254053657.16000003</v>
      </c>
      <c r="Q366" s="28">
        <f t="shared" si="54"/>
        <v>-254051234.16000003</v>
      </c>
      <c r="R366" s="28">
        <f t="shared" si="54"/>
        <v>-254809227.50999999</v>
      </c>
      <c r="S366" s="25">
        <f t="shared" si="47"/>
        <v>-224510927.53</v>
      </c>
      <c r="T366" s="5"/>
      <c r="U366" s="6"/>
      <c r="V366" s="6"/>
      <c r="W366" s="6"/>
      <c r="X366" s="26"/>
    </row>
    <row r="367" spans="1:24">
      <c r="A367" s="2">
        <f t="shared" si="48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25">
        <f t="shared" si="47"/>
        <v>0</v>
      </c>
      <c r="T367" s="5"/>
      <c r="U367" s="6"/>
      <c r="V367" s="6"/>
      <c r="W367" s="6"/>
      <c r="X367" s="26"/>
    </row>
    <row r="368" spans="1:24" ht="39">
      <c r="A368" s="2">
        <f t="shared" si="48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47"/>
        <v>-20000000</v>
      </c>
      <c r="T368" s="5"/>
      <c r="U368" s="6"/>
      <c r="V368" s="6"/>
      <c r="W368" s="6">
        <f t="shared" ref="W368:W380" si="55">+S368</f>
        <v>-20000000</v>
      </c>
      <c r="X368" s="26"/>
    </row>
    <row r="369" spans="1:24" ht="39">
      <c r="A369" s="2">
        <f t="shared" si="48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47"/>
        <v>-15000000</v>
      </c>
      <c r="T369" s="5"/>
      <c r="U369" s="6"/>
      <c r="V369" s="6"/>
      <c r="W369" s="6">
        <f t="shared" si="55"/>
        <v>-15000000</v>
      </c>
      <c r="X369" s="26"/>
    </row>
    <row r="370" spans="1:24" ht="77.25">
      <c r="A370" s="2">
        <f t="shared" si="48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47"/>
        <v>-24431000</v>
      </c>
      <c r="T370" s="5"/>
      <c r="U370" s="6"/>
      <c r="V370" s="6"/>
      <c r="W370" s="6">
        <f t="shared" si="55"/>
        <v>-24431000</v>
      </c>
      <c r="X370" s="26"/>
    </row>
    <row r="371" spans="1:24" ht="39">
      <c r="A371" s="2">
        <f t="shared" si="48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47"/>
        <v>-15000000</v>
      </c>
      <c r="T371" s="5"/>
      <c r="U371" s="6"/>
      <c r="V371" s="6"/>
      <c r="W371" s="6">
        <f t="shared" si="55"/>
        <v>-15000000</v>
      </c>
      <c r="X371" s="26"/>
    </row>
    <row r="372" spans="1:24" ht="39">
      <c r="A372" s="2">
        <f t="shared" si="48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47"/>
        <v>-40000000</v>
      </c>
      <c r="T372" s="5"/>
      <c r="U372" s="6"/>
      <c r="V372" s="6"/>
      <c r="W372" s="6">
        <f t="shared" si="55"/>
        <v>-40000000</v>
      </c>
      <c r="X372" s="26"/>
    </row>
    <row r="373" spans="1:24" ht="51.75">
      <c r="A373" s="2">
        <f t="shared" si="48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47"/>
        <v>-25000000</v>
      </c>
      <c r="T373" s="5"/>
      <c r="U373" s="6"/>
      <c r="V373" s="6"/>
      <c r="W373" s="6">
        <f t="shared" si="55"/>
        <v>-25000000</v>
      </c>
      <c r="X373" s="26"/>
    </row>
    <row r="374" spans="1:24" ht="51.75">
      <c r="A374" s="2">
        <f t="shared" si="48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47"/>
        <v>-25000000</v>
      </c>
      <c r="T374" s="5"/>
      <c r="U374" s="6"/>
      <c r="V374" s="6"/>
      <c r="W374" s="6">
        <f t="shared" si="55"/>
        <v>-25000000</v>
      </c>
      <c r="X374" s="26"/>
    </row>
    <row r="375" spans="1:24" ht="64.5">
      <c r="A375" s="2">
        <f t="shared" si="48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47"/>
        <v>-12500000</v>
      </c>
      <c r="T375" s="5"/>
      <c r="U375" s="6"/>
      <c r="V375" s="6"/>
      <c r="W375" s="6">
        <f t="shared" si="55"/>
        <v>-12500000</v>
      </c>
      <c r="X375" s="26"/>
    </row>
    <row r="376" spans="1:24" ht="64.5">
      <c r="A376" s="2">
        <f t="shared" si="48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47"/>
        <v>-12500000</v>
      </c>
      <c r="T376" s="5"/>
      <c r="U376" s="6"/>
      <c r="V376" s="6"/>
      <c r="W376" s="6">
        <f t="shared" si="55"/>
        <v>-12500000</v>
      </c>
      <c r="X376" s="26"/>
    </row>
    <row r="377" spans="1:24" ht="64.5">
      <c r="A377" s="2">
        <f t="shared" si="48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47"/>
        <v>-12500000</v>
      </c>
      <c r="T377" s="5"/>
      <c r="U377" s="6"/>
      <c r="V377" s="6"/>
      <c r="W377" s="6">
        <f t="shared" si="55"/>
        <v>-12500000</v>
      </c>
      <c r="X377" s="26"/>
    </row>
    <row r="378" spans="1:24" ht="64.5">
      <c r="A378" s="2">
        <f t="shared" si="48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47"/>
        <v>-12500000</v>
      </c>
      <c r="T378" s="5"/>
      <c r="U378" s="6"/>
      <c r="V378" s="6"/>
      <c r="W378" s="6">
        <f t="shared" si="55"/>
        <v>-12500000</v>
      </c>
      <c r="X378" s="26"/>
    </row>
    <row r="379" spans="1:24" ht="51.75">
      <c r="A379" s="2">
        <f t="shared" si="48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47"/>
        <v>1637077.15</v>
      </c>
      <c r="T379" s="5"/>
      <c r="U379" s="6"/>
      <c r="V379" s="6"/>
      <c r="W379" s="6">
        <f t="shared" si="55"/>
        <v>1637077.15</v>
      </c>
      <c r="X379" s="26"/>
    </row>
    <row r="380" spans="1:24">
      <c r="A380" s="2">
        <f t="shared" si="48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47"/>
        <v>-16150000</v>
      </c>
      <c r="T380" s="5"/>
      <c r="U380" s="6"/>
      <c r="V380" s="6"/>
      <c r="W380" s="6">
        <f t="shared" si="55"/>
        <v>-16150000</v>
      </c>
      <c r="X380" s="26"/>
    </row>
    <row r="381" spans="1:24">
      <c r="A381" s="2">
        <f t="shared" si="48"/>
        <v>367</v>
      </c>
      <c r="B381" s="2"/>
      <c r="C381" s="2"/>
      <c r="D381" s="2"/>
      <c r="E381" s="50" t="s">
        <v>591</v>
      </c>
      <c r="F381" s="28">
        <f t="shared" ref="F381:R381" si="56">SUM(F368:F380)</f>
        <v>-230084028.38999999</v>
      </c>
      <c r="G381" s="28">
        <f t="shared" si="56"/>
        <v>-228943922.84999999</v>
      </c>
      <c r="H381" s="28">
        <f t="shared" si="56"/>
        <v>-227079737.68000001</v>
      </c>
      <c r="I381" s="28">
        <f t="shared" si="56"/>
        <v>-218689627.59999999</v>
      </c>
      <c r="J381" s="28">
        <f t="shared" si="56"/>
        <v>-216999517.52000001</v>
      </c>
      <c r="K381" s="28">
        <f t="shared" si="56"/>
        <v>-214854588.80000001</v>
      </c>
      <c r="L381" s="28">
        <f t="shared" si="56"/>
        <v>-217364477.81999999</v>
      </c>
      <c r="M381" s="28">
        <f t="shared" si="56"/>
        <v>-223224366.84</v>
      </c>
      <c r="N381" s="28">
        <f t="shared" si="56"/>
        <v>-234684255.86000001</v>
      </c>
      <c r="O381" s="28">
        <f t="shared" si="56"/>
        <v>-219894144.88</v>
      </c>
      <c r="P381" s="28">
        <f t="shared" si="56"/>
        <v>-232104033.90000001</v>
      </c>
      <c r="Q381" s="28">
        <f t="shared" si="56"/>
        <v>-246675330.22</v>
      </c>
      <c r="R381" s="28">
        <f t="shared" si="56"/>
        <v>-266685211.97999999</v>
      </c>
      <c r="S381" s="25">
        <f t="shared" si="47"/>
        <v>-228943922.84999999</v>
      </c>
      <c r="T381" s="5"/>
      <c r="U381" s="6"/>
      <c r="V381" s="6"/>
      <c r="W381" s="6"/>
      <c r="X381" s="26"/>
    </row>
    <row r="382" spans="1:24">
      <c r="A382" s="2">
        <f t="shared" si="48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25">
        <f t="shared" si="47"/>
        <v>0</v>
      </c>
      <c r="T382" s="2"/>
      <c r="U382" s="4"/>
      <c r="V382" s="4"/>
      <c r="W382" s="4"/>
      <c r="X382" s="83"/>
    </row>
    <row r="383" spans="1:24">
      <c r="A383" s="2">
        <f t="shared" si="48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si="47"/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48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4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48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47"/>
        <v>0</v>
      </c>
      <c r="T385" s="2"/>
      <c r="U385" s="4"/>
      <c r="V385" s="4"/>
      <c r="W385" s="4"/>
      <c r="X385" s="83"/>
    </row>
    <row r="386" spans="1:24">
      <c r="A386" s="2">
        <f t="shared" si="48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47"/>
        <v>-2123757.98</v>
      </c>
      <c r="T386" s="2"/>
      <c r="U386" s="4"/>
      <c r="V386" s="4">
        <f t="shared" ref="V386:V398" si="57">+S386</f>
        <v>-2123757.98</v>
      </c>
      <c r="W386" s="4"/>
      <c r="X386" s="83"/>
    </row>
    <row r="387" spans="1:24">
      <c r="A387" s="2">
        <f t="shared" si="48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47"/>
        <v>-38219.69</v>
      </c>
      <c r="T387" s="5"/>
      <c r="U387" s="6"/>
      <c r="V387" s="6">
        <f t="shared" si="57"/>
        <v>-38219.69</v>
      </c>
      <c r="W387" s="6"/>
      <c r="X387" s="26"/>
    </row>
    <row r="388" spans="1:24">
      <c r="A388" s="2">
        <f t="shared" si="48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47"/>
        <v>-19787732.48</v>
      </c>
      <c r="T388" s="5"/>
      <c r="U388" s="6"/>
      <c r="V388" s="6">
        <f t="shared" si="57"/>
        <v>-19787732.48</v>
      </c>
      <c r="W388" s="6"/>
      <c r="X388" s="26"/>
    </row>
    <row r="389" spans="1:24">
      <c r="A389" s="2">
        <f t="shared" si="48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47"/>
        <v>0</v>
      </c>
      <c r="T389" s="5"/>
      <c r="U389" s="6"/>
      <c r="V389" s="6">
        <f t="shared" si="57"/>
        <v>0</v>
      </c>
      <c r="W389" s="6"/>
      <c r="X389" s="26"/>
    </row>
    <row r="390" spans="1:24">
      <c r="A390" s="2">
        <f t="shared" si="48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47"/>
        <v>-1971396.65</v>
      </c>
      <c r="T390" s="5"/>
      <c r="U390" s="6"/>
      <c r="V390" s="6">
        <f t="shared" si="57"/>
        <v>-1971396.65</v>
      </c>
      <c r="W390" s="6"/>
      <c r="X390" s="26"/>
    </row>
    <row r="391" spans="1:24">
      <c r="A391" s="2">
        <f t="shared" si="48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47"/>
        <v>-604306.79</v>
      </c>
      <c r="T391" s="5"/>
      <c r="U391" s="6"/>
      <c r="V391" s="6">
        <f t="shared" si="57"/>
        <v>-604306.79</v>
      </c>
      <c r="W391" s="6"/>
      <c r="X391" s="26"/>
    </row>
    <row r="392" spans="1:24">
      <c r="A392" s="2">
        <f t="shared" si="48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47"/>
        <v>-5340.97</v>
      </c>
      <c r="T392" s="5"/>
      <c r="U392" s="6"/>
      <c r="V392" s="6">
        <f t="shared" si="57"/>
        <v>-5340.97</v>
      </c>
      <c r="W392" s="6"/>
      <c r="X392" s="26"/>
    </row>
    <row r="393" spans="1:24">
      <c r="A393" s="2">
        <f t="shared" si="48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47"/>
        <v>0</v>
      </c>
      <c r="T393" s="5"/>
      <c r="U393" s="6"/>
      <c r="V393" s="6">
        <f t="shared" si="57"/>
        <v>0</v>
      </c>
      <c r="W393" s="6"/>
      <c r="X393" s="26"/>
    </row>
    <row r="394" spans="1:24">
      <c r="A394" s="2">
        <f t="shared" si="48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47"/>
        <v>-117180.98</v>
      </c>
      <c r="T394" s="5"/>
      <c r="U394" s="6"/>
      <c r="V394" s="6">
        <f t="shared" si="57"/>
        <v>-117180.98</v>
      </c>
      <c r="W394" s="6"/>
      <c r="X394" s="26"/>
    </row>
    <row r="395" spans="1:24">
      <c r="A395" s="2">
        <f t="shared" si="48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47"/>
        <v>-19671.77</v>
      </c>
      <c r="T395" s="5"/>
      <c r="U395" s="6"/>
      <c r="V395" s="6">
        <f t="shared" si="57"/>
        <v>-19671.77</v>
      </c>
      <c r="W395" s="6"/>
      <c r="X395" s="26"/>
    </row>
    <row r="396" spans="1:24">
      <c r="A396" s="2">
        <f t="shared" si="48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47"/>
        <v>0</v>
      </c>
      <c r="T396" s="5"/>
      <c r="U396" s="6"/>
      <c r="V396" s="6">
        <f t="shared" si="57"/>
        <v>0</v>
      </c>
      <c r="W396" s="6"/>
      <c r="X396" s="26"/>
    </row>
    <row r="397" spans="1:24">
      <c r="A397" s="2">
        <f t="shared" si="48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47"/>
        <v>-22107.41</v>
      </c>
      <c r="T397" s="5"/>
      <c r="U397" s="6"/>
      <c r="V397" s="6">
        <f t="shared" si="57"/>
        <v>-22107.41</v>
      </c>
      <c r="W397" s="6"/>
      <c r="X397" s="26"/>
    </row>
    <row r="398" spans="1:24">
      <c r="A398" s="2">
        <f t="shared" si="48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47"/>
        <v>-119686.84</v>
      </c>
      <c r="T398" s="5"/>
      <c r="U398" s="6"/>
      <c r="V398" s="6">
        <f t="shared" si="57"/>
        <v>-119686.84</v>
      </c>
      <c r="W398" s="6"/>
      <c r="X398" s="26"/>
    </row>
    <row r="399" spans="1:24">
      <c r="A399" s="2">
        <f t="shared" si="48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47"/>
        <v>0</v>
      </c>
      <c r="T399" s="5"/>
      <c r="U399" s="6"/>
      <c r="V399" s="6"/>
      <c r="W399" s="6"/>
      <c r="X399" s="26"/>
    </row>
    <row r="400" spans="1:24">
      <c r="A400" s="2">
        <f t="shared" si="48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ref="S400:S463" si="58">+G400</f>
        <v>-1554224.84</v>
      </c>
      <c r="T400" s="5"/>
      <c r="U400" s="6"/>
      <c r="V400" s="6"/>
      <c r="W400" s="6"/>
      <c r="X400" s="26">
        <f>+S400</f>
        <v>-1554224.84</v>
      </c>
    </row>
    <row r="401" spans="1:24">
      <c r="A401" s="2">
        <f t="shared" ref="A401:A464" si="5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58"/>
        <v>-3127.29</v>
      </c>
      <c r="T401" s="5"/>
      <c r="U401" s="6"/>
      <c r="V401" s="6"/>
      <c r="W401" s="6"/>
      <c r="X401" s="26">
        <f t="shared" ref="X401:X407" si="60">+S401</f>
        <v>-3127.29</v>
      </c>
    </row>
    <row r="402" spans="1:24">
      <c r="A402" s="2">
        <f t="shared" si="5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58"/>
        <v>-1062717.32</v>
      </c>
      <c r="T402" s="5"/>
      <c r="U402" s="6"/>
      <c r="V402" s="6"/>
      <c r="W402" s="6"/>
      <c r="X402" s="26">
        <f t="shared" si="60"/>
        <v>-1062717.32</v>
      </c>
    </row>
    <row r="403" spans="1:24">
      <c r="A403" s="2">
        <f t="shared" si="5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58"/>
        <v>0</v>
      </c>
      <c r="T403" s="5"/>
      <c r="U403" s="6"/>
      <c r="V403" s="6"/>
      <c r="W403" s="6"/>
      <c r="X403" s="26">
        <f t="shared" si="60"/>
        <v>0</v>
      </c>
    </row>
    <row r="404" spans="1:24">
      <c r="A404" s="2">
        <f t="shared" si="5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58"/>
        <v>-3129.15</v>
      </c>
      <c r="T404" s="5"/>
      <c r="U404" s="6"/>
      <c r="V404" s="6"/>
      <c r="W404" s="6"/>
      <c r="X404" s="26">
        <f t="shared" si="60"/>
        <v>-3129.15</v>
      </c>
    </row>
    <row r="405" spans="1:24">
      <c r="A405" s="2">
        <f t="shared" si="5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58"/>
        <v>0</v>
      </c>
      <c r="T405" s="5"/>
      <c r="U405" s="6"/>
      <c r="V405" s="6"/>
      <c r="W405" s="6"/>
      <c r="X405" s="26">
        <f t="shared" si="60"/>
        <v>0</v>
      </c>
    </row>
    <row r="406" spans="1:24">
      <c r="A406" s="2">
        <f t="shared" si="5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58"/>
        <v>0</v>
      </c>
      <c r="T406" s="5"/>
      <c r="U406" s="6"/>
      <c r="V406" s="6"/>
      <c r="W406" s="6"/>
      <c r="X406" s="26"/>
    </row>
    <row r="407" spans="1:24">
      <c r="A407" s="2">
        <f t="shared" si="5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58"/>
        <v>-170227.37</v>
      </c>
      <c r="T407" s="5"/>
      <c r="U407" s="6"/>
      <c r="V407" s="6"/>
      <c r="W407" s="6"/>
      <c r="X407" s="26">
        <f t="shared" si="60"/>
        <v>-170227.37</v>
      </c>
    </row>
    <row r="408" spans="1:24">
      <c r="A408" s="2">
        <f t="shared" si="59"/>
        <v>394</v>
      </c>
      <c r="B408" s="2"/>
      <c r="C408" s="2"/>
      <c r="D408" s="2"/>
      <c r="E408" s="50" t="s">
        <v>635</v>
      </c>
      <c r="F408" s="28">
        <f t="shared" ref="F408:R408" si="61">SUM(F400:F407)</f>
        <v>-1690801.4200000002</v>
      </c>
      <c r="G408" s="28">
        <f t="shared" si="61"/>
        <v>-2793425.97</v>
      </c>
      <c r="H408" s="28">
        <f t="shared" si="61"/>
        <v>-3104151.63</v>
      </c>
      <c r="I408" s="28">
        <f t="shared" si="61"/>
        <v>-2720311.4400000004</v>
      </c>
      <c r="J408" s="28">
        <f t="shared" si="61"/>
        <v>-1572156.0900000003</v>
      </c>
      <c r="K408" s="28">
        <f t="shared" si="61"/>
        <v>-1420988.77</v>
      </c>
      <c r="L408" s="28">
        <f t="shared" si="61"/>
        <v>-1190608.6800000002</v>
      </c>
      <c r="M408" s="28">
        <f t="shared" si="61"/>
        <v>-1458686.4600000002</v>
      </c>
      <c r="N408" s="28">
        <f t="shared" si="61"/>
        <v>-1203535.3</v>
      </c>
      <c r="O408" s="28">
        <f t="shared" si="61"/>
        <v>-1281677.2000000004</v>
      </c>
      <c r="P408" s="28">
        <f t="shared" si="61"/>
        <v>-1682425.7300000004</v>
      </c>
      <c r="Q408" s="28">
        <f t="shared" si="61"/>
        <v>-1626851.58</v>
      </c>
      <c r="R408" s="28">
        <f t="shared" si="61"/>
        <v>-2007577.1700000002</v>
      </c>
      <c r="S408" s="25">
        <f t="shared" si="58"/>
        <v>-2793425.97</v>
      </c>
      <c r="T408" s="5"/>
      <c r="U408" s="6"/>
      <c r="V408" s="6"/>
      <c r="W408" s="6"/>
      <c r="X408" s="26"/>
    </row>
    <row r="409" spans="1:24">
      <c r="A409" s="2">
        <f t="shared" si="5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25">
        <f t="shared" si="58"/>
        <v>0</v>
      </c>
      <c r="T409" s="5"/>
      <c r="U409" s="6"/>
      <c r="V409" s="6"/>
      <c r="W409" s="6"/>
      <c r="X409" s="26"/>
    </row>
    <row r="410" spans="1:24">
      <c r="A410" s="2">
        <f t="shared" si="5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58"/>
        <v>0</v>
      </c>
      <c r="T410" s="5"/>
      <c r="U410" s="6"/>
      <c r="V410" s="6">
        <f>+S410</f>
        <v>0</v>
      </c>
      <c r="W410" s="6"/>
      <c r="X410" s="26"/>
    </row>
    <row r="411" spans="1:24">
      <c r="A411" s="2">
        <f t="shared" si="5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58"/>
        <v>0</v>
      </c>
      <c r="T411" s="5"/>
      <c r="U411" s="6"/>
      <c r="V411" s="6">
        <f>+S411</f>
        <v>0</v>
      </c>
      <c r="W411" s="6"/>
      <c r="X411" s="26"/>
    </row>
    <row r="412" spans="1:24">
      <c r="A412" s="2">
        <f t="shared" si="5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58"/>
        <v>0</v>
      </c>
      <c r="T412" s="5"/>
      <c r="U412" s="6"/>
      <c r="V412" s="6">
        <f>+S412</f>
        <v>0</v>
      </c>
      <c r="W412" s="6"/>
      <c r="X412" s="26"/>
    </row>
    <row r="413" spans="1:24">
      <c r="A413" s="2">
        <f t="shared" si="5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58"/>
        <v>0</v>
      </c>
      <c r="T413" s="5"/>
      <c r="U413" s="6"/>
      <c r="V413" s="6">
        <f>+S413</f>
        <v>0</v>
      </c>
      <c r="W413" s="6"/>
      <c r="X413" s="26"/>
    </row>
    <row r="414" spans="1:24">
      <c r="A414" s="2">
        <f t="shared" si="59"/>
        <v>400</v>
      </c>
      <c r="B414" s="2"/>
      <c r="C414" s="2"/>
      <c r="D414" s="2"/>
      <c r="E414" s="50" t="s">
        <v>643</v>
      </c>
      <c r="F414" s="28">
        <f t="shared" ref="F414:R414" si="62">SUM(F410:F413)</f>
        <v>-2.2737367544323201E-13</v>
      </c>
      <c r="G414" s="28">
        <f t="shared" si="62"/>
        <v>0</v>
      </c>
      <c r="H414" s="28">
        <f t="shared" si="62"/>
        <v>0</v>
      </c>
      <c r="I414" s="28">
        <f t="shared" si="62"/>
        <v>0</v>
      </c>
      <c r="J414" s="28">
        <f t="shared" si="62"/>
        <v>-614.49</v>
      </c>
      <c r="K414" s="28">
        <f t="shared" si="62"/>
        <v>0</v>
      </c>
      <c r="L414" s="28">
        <f t="shared" si="62"/>
        <v>-15863.33</v>
      </c>
      <c r="M414" s="28">
        <f t="shared" si="62"/>
        <v>-142404.87</v>
      </c>
      <c r="N414" s="28">
        <f t="shared" si="62"/>
        <v>-212875.15</v>
      </c>
      <c r="O414" s="28">
        <f t="shared" si="62"/>
        <v>-214592.15000000002</v>
      </c>
      <c r="P414" s="28">
        <f t="shared" si="62"/>
        <v>-442.86999999999819</v>
      </c>
      <c r="Q414" s="28">
        <f t="shared" si="62"/>
        <v>-2174.9299999999976</v>
      </c>
      <c r="R414" s="28">
        <f t="shared" si="62"/>
        <v>-1309.0499999999981</v>
      </c>
      <c r="S414" s="25">
        <f t="shared" si="58"/>
        <v>0</v>
      </c>
      <c r="T414" s="2"/>
      <c r="U414" s="4"/>
      <c r="V414" s="4"/>
      <c r="W414" s="4"/>
      <c r="X414" s="83"/>
    </row>
    <row r="415" spans="1:24">
      <c r="A415" s="2">
        <f t="shared" si="5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25">
        <f t="shared" si="58"/>
        <v>0</v>
      </c>
      <c r="T415" s="2"/>
      <c r="U415" s="4"/>
      <c r="V415" s="4"/>
      <c r="W415" s="4"/>
      <c r="X415" s="83"/>
    </row>
    <row r="416" spans="1:24">
      <c r="A416" s="2">
        <f t="shared" si="59"/>
        <v>402</v>
      </c>
      <c r="B416" s="2"/>
      <c r="C416" s="2"/>
      <c r="D416" s="2"/>
      <c r="E416" s="50" t="s">
        <v>644</v>
      </c>
      <c r="F416" s="28">
        <f t="shared" ref="F416:R416" si="63">SUM(F383:F398)+F408+F414</f>
        <v>-31459521.429999996</v>
      </c>
      <c r="G416" s="28">
        <f t="shared" si="63"/>
        <v>-27602827.529999994</v>
      </c>
      <c r="H416" s="28">
        <f t="shared" si="63"/>
        <v>-21733270.999999996</v>
      </c>
      <c r="I416" s="28">
        <f t="shared" si="63"/>
        <v>-20434359.57</v>
      </c>
      <c r="J416" s="28">
        <f t="shared" si="63"/>
        <v>-17870109.389999997</v>
      </c>
      <c r="K416" s="28">
        <f t="shared" si="63"/>
        <v>-17947259.619999997</v>
      </c>
      <c r="L416" s="28">
        <f t="shared" si="63"/>
        <v>-17318553.23</v>
      </c>
      <c r="M416" s="28">
        <f t="shared" si="63"/>
        <v>-21992960.800000004</v>
      </c>
      <c r="N416" s="28">
        <f t="shared" si="63"/>
        <v>-24394393.989999998</v>
      </c>
      <c r="O416" s="28">
        <f t="shared" si="63"/>
        <v>-22848267.510000002</v>
      </c>
      <c r="P416" s="28">
        <f t="shared" si="63"/>
        <v>-25618007.370000005</v>
      </c>
      <c r="Q416" s="28">
        <f t="shared" si="63"/>
        <v>-39787788.860000007</v>
      </c>
      <c r="R416" s="28">
        <f t="shared" si="63"/>
        <v>-68448004.469999999</v>
      </c>
      <c r="S416" s="25">
        <f t="shared" si="58"/>
        <v>-27602827.529999994</v>
      </c>
      <c r="T416" s="2"/>
      <c r="U416" s="4"/>
      <c r="V416" s="4"/>
      <c r="W416" s="4"/>
      <c r="X416" s="83"/>
    </row>
    <row r="417" spans="1:24">
      <c r="A417" s="2">
        <f t="shared" si="5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25">
        <f t="shared" si="58"/>
        <v>0</v>
      </c>
      <c r="T417" s="5"/>
      <c r="U417" s="6"/>
      <c r="V417" s="6"/>
      <c r="W417" s="6"/>
      <c r="X417" s="26"/>
    </row>
    <row r="418" spans="1:24">
      <c r="A418" s="2">
        <f t="shared" si="5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si="58"/>
        <v>0</v>
      </c>
      <c r="T418" s="5"/>
      <c r="U418" s="6"/>
      <c r="V418" s="6">
        <f t="shared" ref="V418:V439" si="64">+S418</f>
        <v>0</v>
      </c>
      <c r="W418" s="6"/>
      <c r="X418" s="26"/>
    </row>
    <row r="419" spans="1:24">
      <c r="A419" s="2">
        <f t="shared" si="5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58"/>
        <v>-2743003.72</v>
      </c>
      <c r="T419" s="5"/>
      <c r="U419" s="6"/>
      <c r="V419" s="6">
        <f t="shared" si="64"/>
        <v>-2743003.72</v>
      </c>
      <c r="W419" s="6"/>
      <c r="X419" s="26"/>
    </row>
    <row r="420" spans="1:24">
      <c r="A420" s="2">
        <f t="shared" si="5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58"/>
        <v>-123017.18</v>
      </c>
      <c r="T420" s="5"/>
      <c r="U420" s="6"/>
      <c r="V420" s="6">
        <f t="shared" si="64"/>
        <v>-123017.18</v>
      </c>
      <c r="W420" s="6"/>
      <c r="X420" s="26"/>
    </row>
    <row r="421" spans="1:24">
      <c r="A421" s="2">
        <f t="shared" si="5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58"/>
        <v>-41406.76</v>
      </c>
      <c r="T421" s="5"/>
      <c r="U421" s="6"/>
      <c r="V421" s="6">
        <f t="shared" si="64"/>
        <v>-41406.76</v>
      </c>
      <c r="W421" s="6"/>
      <c r="X421" s="26"/>
    </row>
    <row r="422" spans="1:24">
      <c r="A422" s="2">
        <f t="shared" si="5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58"/>
        <v>0</v>
      </c>
      <c r="T422" s="5"/>
      <c r="U422" s="6"/>
      <c r="V422" s="6">
        <f t="shared" si="64"/>
        <v>0</v>
      </c>
      <c r="W422" s="6"/>
      <c r="X422" s="26"/>
    </row>
    <row r="423" spans="1:24">
      <c r="A423" s="2">
        <f t="shared" si="5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58"/>
        <v>-16763.88</v>
      </c>
      <c r="T423" s="5"/>
      <c r="U423" s="6"/>
      <c r="V423" s="6">
        <f t="shared" si="64"/>
        <v>-16763.88</v>
      </c>
      <c r="W423" s="6"/>
      <c r="X423" s="26"/>
    </row>
    <row r="424" spans="1:24">
      <c r="A424" s="2">
        <f t="shared" si="5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58"/>
        <v>-10628.12</v>
      </c>
      <c r="T424" s="5"/>
      <c r="U424" s="6"/>
      <c r="V424" s="6">
        <f t="shared" si="64"/>
        <v>-10628.12</v>
      </c>
      <c r="W424" s="6"/>
      <c r="X424" s="26"/>
    </row>
    <row r="425" spans="1:24">
      <c r="A425" s="2">
        <f t="shared" si="5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58"/>
        <v>0</v>
      </c>
      <c r="T425" s="5"/>
      <c r="U425" s="6"/>
      <c r="V425" s="6">
        <f t="shared" si="64"/>
        <v>0</v>
      </c>
      <c r="W425" s="6"/>
      <c r="X425" s="26"/>
    </row>
    <row r="426" spans="1:24">
      <c r="A426" s="2">
        <f t="shared" si="5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58"/>
        <v>-317.66000000000003</v>
      </c>
      <c r="T426" s="5"/>
      <c r="U426" s="6"/>
      <c r="V426" s="6">
        <f t="shared" si="64"/>
        <v>-317.66000000000003</v>
      </c>
      <c r="W426" s="6"/>
      <c r="X426" s="26"/>
    </row>
    <row r="427" spans="1:24">
      <c r="A427" s="2">
        <f t="shared" si="5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58"/>
        <v>-15578.65</v>
      </c>
      <c r="T427" s="5"/>
      <c r="U427" s="6"/>
      <c r="V427" s="6">
        <f t="shared" si="64"/>
        <v>-15578.65</v>
      </c>
      <c r="W427" s="6"/>
      <c r="X427" s="26"/>
    </row>
    <row r="428" spans="1:24">
      <c r="A428" s="2">
        <f t="shared" si="5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58"/>
        <v>-4875.83</v>
      </c>
      <c r="T428" s="5"/>
      <c r="U428" s="6"/>
      <c r="V428" s="6">
        <f t="shared" si="64"/>
        <v>-4875.83</v>
      </c>
      <c r="W428" s="6"/>
      <c r="X428" s="26"/>
    </row>
    <row r="429" spans="1:24">
      <c r="A429" s="2">
        <f t="shared" si="5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58"/>
        <v>-32929.69</v>
      </c>
      <c r="T429" s="5"/>
      <c r="U429" s="6"/>
      <c r="V429" s="6">
        <f t="shared" si="64"/>
        <v>-32929.69</v>
      </c>
      <c r="W429" s="6"/>
      <c r="X429" s="26"/>
    </row>
    <row r="430" spans="1:24">
      <c r="A430" s="2">
        <f t="shared" si="5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58"/>
        <v>-20.82</v>
      </c>
      <c r="T430" s="5"/>
      <c r="U430" s="6"/>
      <c r="V430" s="6">
        <f t="shared" si="64"/>
        <v>-20.82</v>
      </c>
      <c r="W430" s="6"/>
      <c r="X430" s="26"/>
    </row>
    <row r="431" spans="1:24">
      <c r="A431" s="2">
        <f t="shared" si="5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58"/>
        <v>0</v>
      </c>
      <c r="T431" s="5"/>
      <c r="U431" s="6"/>
      <c r="V431" s="6">
        <f t="shared" si="64"/>
        <v>0</v>
      </c>
      <c r="W431" s="6"/>
      <c r="X431" s="26"/>
    </row>
    <row r="432" spans="1:24">
      <c r="A432" s="2">
        <f t="shared" si="5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58"/>
        <v>-575054.42000000004</v>
      </c>
      <c r="T432" s="5"/>
      <c r="U432" s="6"/>
      <c r="V432" s="6">
        <f t="shared" si="64"/>
        <v>-575054.42000000004</v>
      </c>
      <c r="W432" s="6"/>
      <c r="X432" s="26"/>
    </row>
    <row r="433" spans="1:24">
      <c r="A433" s="2">
        <f t="shared" si="5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58"/>
        <v>-2961384.73</v>
      </c>
      <c r="T433" s="5"/>
      <c r="U433" s="6"/>
      <c r="V433" s="6">
        <f t="shared" si="64"/>
        <v>-2961384.73</v>
      </c>
      <c r="W433" s="6"/>
      <c r="X433" s="26"/>
    </row>
    <row r="434" spans="1:24">
      <c r="A434" s="2">
        <f t="shared" si="5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58"/>
        <v>-32458.83</v>
      </c>
      <c r="T434" s="5"/>
      <c r="U434" s="6"/>
      <c r="V434" s="6">
        <f t="shared" si="64"/>
        <v>-32458.83</v>
      </c>
      <c r="W434" s="6"/>
      <c r="X434" s="26"/>
    </row>
    <row r="435" spans="1:24">
      <c r="A435" s="2">
        <f t="shared" si="5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58"/>
        <v>-1752186.07</v>
      </c>
      <c r="T435" s="5"/>
      <c r="U435" s="6"/>
      <c r="V435" s="6">
        <f t="shared" si="64"/>
        <v>-1752186.07</v>
      </c>
      <c r="W435" s="6"/>
      <c r="X435" s="26"/>
    </row>
    <row r="436" spans="1:24">
      <c r="A436" s="2">
        <f t="shared" si="5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58"/>
        <v>-12940.62</v>
      </c>
      <c r="T436" s="2"/>
      <c r="U436" s="4"/>
      <c r="V436" s="6">
        <f t="shared" si="64"/>
        <v>-12940.62</v>
      </c>
      <c r="W436" s="4"/>
      <c r="X436" s="83"/>
    </row>
    <row r="437" spans="1:24">
      <c r="A437" s="2">
        <f t="shared" si="5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58"/>
        <v>-1018.79</v>
      </c>
      <c r="T437" s="2"/>
      <c r="U437" s="4"/>
      <c r="V437" s="6">
        <f t="shared" si="64"/>
        <v>-1018.79</v>
      </c>
      <c r="W437" s="4"/>
      <c r="X437" s="83"/>
    </row>
    <row r="438" spans="1:24">
      <c r="A438" s="2">
        <f t="shared" si="5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58"/>
        <v>-548095.99</v>
      </c>
      <c r="T438" s="2"/>
      <c r="U438" s="4"/>
      <c r="V438" s="6">
        <f t="shared" si="64"/>
        <v>-548095.99</v>
      </c>
      <c r="W438" s="4"/>
      <c r="X438" s="83"/>
    </row>
    <row r="439" spans="1:24">
      <c r="A439" s="2">
        <f t="shared" si="5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58"/>
        <v>-2227915.69</v>
      </c>
      <c r="T439" s="5"/>
      <c r="U439" s="6"/>
      <c r="V439" s="6">
        <f t="shared" si="64"/>
        <v>-2227915.69</v>
      </c>
      <c r="W439" s="6"/>
      <c r="X439" s="26"/>
    </row>
    <row r="440" spans="1:24">
      <c r="A440" s="2">
        <f t="shared" si="5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58"/>
        <v>0</v>
      </c>
      <c r="T440" s="5"/>
      <c r="U440" s="6"/>
      <c r="W440" s="6">
        <f>+S440</f>
        <v>0</v>
      </c>
      <c r="X440" s="26"/>
    </row>
    <row r="441" spans="1:24">
      <c r="A441" s="2">
        <f t="shared" si="5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58"/>
        <v>-238208.87</v>
      </c>
      <c r="T441" s="5"/>
      <c r="U441" s="6"/>
      <c r="W441" s="6"/>
      <c r="X441" s="6">
        <f>+S441</f>
        <v>-238208.87</v>
      </c>
    </row>
    <row r="442" spans="1:24">
      <c r="A442" s="2">
        <f t="shared" si="5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58"/>
        <v>-700520.54</v>
      </c>
      <c r="T442" s="5"/>
      <c r="U442" s="6"/>
      <c r="W442" s="6"/>
      <c r="X442" s="6">
        <f>+S442</f>
        <v>-700520.54</v>
      </c>
    </row>
    <row r="443" spans="1:24">
      <c r="A443" s="2">
        <f t="shared" si="5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58"/>
        <v>-498666.67</v>
      </c>
      <c r="T443" s="5"/>
      <c r="U443" s="6"/>
      <c r="V443" s="6">
        <f t="shared" ref="V443:V478" si="65">+S443</f>
        <v>-498666.67</v>
      </c>
      <c r="W443" s="6"/>
      <c r="X443" s="26"/>
    </row>
    <row r="444" spans="1:24">
      <c r="A444" s="2">
        <f t="shared" si="5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58"/>
        <v>-354900</v>
      </c>
      <c r="T444" s="5"/>
      <c r="U444" s="6"/>
      <c r="V444" s="6">
        <f t="shared" si="65"/>
        <v>-354900</v>
      </c>
      <c r="W444" s="6"/>
      <c r="X444" s="26"/>
    </row>
    <row r="445" spans="1:24">
      <c r="A445" s="2">
        <f t="shared" si="5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58"/>
        <v>-320656.89</v>
      </c>
      <c r="T445" s="5"/>
      <c r="U445" s="6"/>
      <c r="V445" s="6">
        <f t="shared" si="65"/>
        <v>-320656.89</v>
      </c>
      <c r="W445" s="6"/>
      <c r="X445" s="26"/>
    </row>
    <row r="446" spans="1:24">
      <c r="A446" s="2">
        <f t="shared" si="5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58"/>
        <v>-325625</v>
      </c>
      <c r="T446" s="5"/>
      <c r="U446" s="6"/>
      <c r="V446" s="6">
        <f t="shared" si="65"/>
        <v>-325625</v>
      </c>
      <c r="W446" s="6"/>
      <c r="X446" s="26"/>
    </row>
    <row r="447" spans="1:24">
      <c r="A447" s="2">
        <f t="shared" si="5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58"/>
        <v>-965000</v>
      </c>
      <c r="T447" s="5"/>
      <c r="U447" s="6"/>
      <c r="V447" s="6">
        <f t="shared" si="65"/>
        <v>-965000</v>
      </c>
      <c r="W447" s="6"/>
      <c r="X447" s="26"/>
    </row>
    <row r="448" spans="1:24">
      <c r="A448" s="2">
        <f t="shared" si="5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58"/>
        <v>-428125</v>
      </c>
      <c r="T448" s="5"/>
      <c r="U448" s="6"/>
      <c r="V448" s="6">
        <f t="shared" si="65"/>
        <v>-428125</v>
      </c>
      <c r="W448" s="6"/>
      <c r="X448" s="26"/>
    </row>
    <row r="449" spans="1:24">
      <c r="A449" s="2">
        <f t="shared" si="5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58"/>
        <v>-454166.66</v>
      </c>
      <c r="T449" s="5"/>
      <c r="U449" s="6"/>
      <c r="V449" s="6">
        <f t="shared" si="65"/>
        <v>-454166.66</v>
      </c>
      <c r="W449" s="6"/>
      <c r="X449" s="26"/>
    </row>
    <row r="450" spans="1:24">
      <c r="A450" s="2">
        <f t="shared" si="5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58"/>
        <v>-85208.34</v>
      </c>
      <c r="T450" s="5"/>
      <c r="U450" s="6"/>
      <c r="V450" s="6">
        <f t="shared" si="65"/>
        <v>-85208.34</v>
      </c>
      <c r="W450" s="6"/>
      <c r="X450" s="26"/>
    </row>
    <row r="451" spans="1:24">
      <c r="A451" s="2">
        <f t="shared" si="5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58"/>
        <v>-88333.34</v>
      </c>
      <c r="T451" s="5"/>
      <c r="U451" s="6"/>
      <c r="V451" s="6">
        <f t="shared" si="65"/>
        <v>-88333.34</v>
      </c>
      <c r="W451" s="6"/>
      <c r="X451" s="26"/>
    </row>
    <row r="452" spans="1:24">
      <c r="A452" s="2">
        <f t="shared" si="5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58"/>
        <v>0</v>
      </c>
      <c r="T452" s="5"/>
      <c r="U452" s="6"/>
      <c r="V452" s="6">
        <f t="shared" si="65"/>
        <v>0</v>
      </c>
      <c r="W452" s="6"/>
      <c r="X452" s="26"/>
    </row>
    <row r="453" spans="1:24">
      <c r="A453" s="2">
        <f t="shared" si="5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58"/>
        <v>0</v>
      </c>
      <c r="T453" s="5"/>
      <c r="U453" s="6"/>
      <c r="V453" s="6">
        <f t="shared" si="65"/>
        <v>0</v>
      </c>
      <c r="W453" s="6"/>
      <c r="X453" s="26"/>
    </row>
    <row r="454" spans="1:24">
      <c r="A454" s="2">
        <f t="shared" si="5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58"/>
        <v>-8593.7800000000007</v>
      </c>
      <c r="T454" s="5"/>
      <c r="U454" s="6"/>
      <c r="V454" s="6">
        <f t="shared" si="65"/>
        <v>-8593.7800000000007</v>
      </c>
      <c r="W454" s="6"/>
      <c r="X454" s="26"/>
    </row>
    <row r="455" spans="1:24">
      <c r="A455" s="2">
        <f t="shared" si="5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58"/>
        <v>-50865.41</v>
      </c>
      <c r="T455" s="5"/>
      <c r="U455" s="6"/>
      <c r="V455" s="6">
        <f t="shared" si="65"/>
        <v>-50865.41</v>
      </c>
      <c r="W455" s="6"/>
      <c r="X455" s="26"/>
    </row>
    <row r="456" spans="1:24">
      <c r="A456" s="2">
        <f t="shared" si="5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58"/>
        <v>-562804.01</v>
      </c>
      <c r="T456" s="5"/>
      <c r="U456" s="6"/>
      <c r="V456" s="6">
        <f t="shared" si="65"/>
        <v>-562804.01</v>
      </c>
      <c r="W456" s="6"/>
      <c r="X456" s="26"/>
    </row>
    <row r="457" spans="1:24">
      <c r="A457" s="2">
        <f t="shared" si="5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58"/>
        <v>-2071341.73</v>
      </c>
      <c r="T457" s="5"/>
      <c r="U457" s="6"/>
      <c r="V457" s="6">
        <f t="shared" si="65"/>
        <v>-2071341.73</v>
      </c>
      <c r="W457" s="6"/>
      <c r="X457" s="26"/>
    </row>
    <row r="458" spans="1:24">
      <c r="A458" s="2">
        <f t="shared" si="5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58"/>
        <v>-4037456.2</v>
      </c>
      <c r="T458" s="5"/>
      <c r="U458" s="6"/>
      <c r="V458" s="6">
        <f t="shared" si="65"/>
        <v>-4037456.2</v>
      </c>
      <c r="W458" s="6"/>
      <c r="X458" s="26"/>
    </row>
    <row r="459" spans="1:24">
      <c r="A459" s="2">
        <f t="shared" si="5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58"/>
        <v>-26235</v>
      </c>
      <c r="T459" s="5"/>
      <c r="U459" s="6"/>
      <c r="V459" s="6">
        <f t="shared" si="65"/>
        <v>-26235</v>
      </c>
      <c r="W459" s="6"/>
      <c r="X459" s="26"/>
    </row>
    <row r="460" spans="1:24">
      <c r="A460" s="2">
        <f t="shared" si="5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58"/>
        <v>-580796</v>
      </c>
      <c r="T460" s="5"/>
      <c r="U460" s="6"/>
      <c r="V460" s="6">
        <f t="shared" si="65"/>
        <v>-580796</v>
      </c>
      <c r="W460" s="6"/>
      <c r="X460" s="26"/>
    </row>
    <row r="461" spans="1:24">
      <c r="A461" s="2">
        <f t="shared" si="5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58"/>
        <v>0</v>
      </c>
      <c r="T461" s="5"/>
      <c r="U461" s="6"/>
      <c r="V461" s="6">
        <f t="shared" si="65"/>
        <v>0</v>
      </c>
      <c r="W461" s="6"/>
      <c r="X461" s="26"/>
    </row>
    <row r="462" spans="1:24">
      <c r="A462" s="2">
        <f t="shared" si="5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58"/>
        <v>-2092665.97</v>
      </c>
      <c r="T462" s="5"/>
      <c r="U462" s="6"/>
      <c r="V462" s="6">
        <f t="shared" si="65"/>
        <v>-2092665.97</v>
      </c>
      <c r="W462" s="6"/>
      <c r="X462" s="26"/>
    </row>
    <row r="463" spans="1:24">
      <c r="A463" s="2">
        <f t="shared" si="5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58"/>
        <v>-63577.5</v>
      </c>
      <c r="T463" s="5"/>
      <c r="U463" s="6"/>
      <c r="V463" s="6">
        <f t="shared" si="65"/>
        <v>-63577.5</v>
      </c>
      <c r="W463" s="6"/>
      <c r="X463" s="26"/>
    </row>
    <row r="464" spans="1:24">
      <c r="A464" s="2">
        <f t="shared" si="5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ref="S464:S527" si="66">+G464</f>
        <v>-111356.94</v>
      </c>
      <c r="T464" s="5"/>
      <c r="U464" s="6"/>
      <c r="V464" s="6">
        <f t="shared" si="65"/>
        <v>-111356.94</v>
      </c>
      <c r="W464" s="6"/>
      <c r="X464" s="26"/>
    </row>
    <row r="465" spans="1:24">
      <c r="A465" s="2">
        <f t="shared" ref="A465:A528" si="6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66"/>
        <v>-329659.74</v>
      </c>
      <c r="T465" s="5"/>
      <c r="U465" s="6"/>
      <c r="V465" s="6">
        <f t="shared" si="65"/>
        <v>-329659.74</v>
      </c>
      <c r="W465" s="6"/>
      <c r="X465" s="26"/>
    </row>
    <row r="466" spans="1:24">
      <c r="A466" s="2">
        <f t="shared" si="6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66"/>
        <v>-438142.11</v>
      </c>
      <c r="T466" s="5"/>
      <c r="U466" s="6"/>
      <c r="V466" s="6">
        <f t="shared" si="65"/>
        <v>-438142.11</v>
      </c>
      <c r="W466" s="6"/>
      <c r="X466" s="26"/>
    </row>
    <row r="467" spans="1:24">
      <c r="A467" s="2">
        <f t="shared" si="6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66"/>
        <v>-41189.11</v>
      </c>
      <c r="T467" s="5"/>
      <c r="U467" s="6"/>
      <c r="V467" s="6">
        <f t="shared" si="65"/>
        <v>-41189.11</v>
      </c>
      <c r="W467" s="6"/>
      <c r="X467" s="26"/>
    </row>
    <row r="468" spans="1:24">
      <c r="A468" s="2">
        <f t="shared" si="6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66"/>
        <v>403227.42</v>
      </c>
      <c r="T468" s="5"/>
      <c r="U468" s="6"/>
      <c r="V468" s="6">
        <f t="shared" si="65"/>
        <v>403227.42</v>
      </c>
      <c r="W468" s="6"/>
      <c r="X468" s="26"/>
    </row>
    <row r="469" spans="1:24">
      <c r="A469" s="2">
        <f t="shared" si="6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66"/>
        <v>-649386.93999999994</v>
      </c>
      <c r="T469" s="5"/>
      <c r="U469" s="6"/>
      <c r="V469" s="6">
        <f t="shared" si="65"/>
        <v>-649386.93999999994</v>
      </c>
      <c r="W469" s="6"/>
      <c r="X469" s="26"/>
    </row>
    <row r="470" spans="1:24">
      <c r="A470" s="2">
        <f t="shared" si="6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66"/>
        <v>-43579.95</v>
      </c>
      <c r="T470" s="5"/>
      <c r="U470" s="6"/>
      <c r="V470" s="6">
        <f t="shared" si="65"/>
        <v>-43579.95</v>
      </c>
      <c r="W470" s="6"/>
      <c r="X470" s="26"/>
    </row>
    <row r="471" spans="1:24">
      <c r="A471" s="2">
        <f t="shared" si="6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66"/>
        <v>-1366295.6</v>
      </c>
      <c r="T471" s="5"/>
      <c r="U471" s="6"/>
      <c r="V471" s="6">
        <f t="shared" si="65"/>
        <v>-1366295.6</v>
      </c>
      <c r="W471" s="6"/>
      <c r="X471" s="26"/>
    </row>
    <row r="472" spans="1:24">
      <c r="A472" s="2">
        <f t="shared" si="6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66"/>
        <v>-166761</v>
      </c>
      <c r="T472" s="5"/>
      <c r="U472" s="6"/>
      <c r="V472" s="6">
        <f t="shared" si="65"/>
        <v>-166761</v>
      </c>
      <c r="W472" s="6"/>
      <c r="X472" s="26"/>
    </row>
    <row r="473" spans="1:24">
      <c r="A473" s="2">
        <f t="shared" si="6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66"/>
        <v>-379517.67</v>
      </c>
      <c r="T473" s="5"/>
      <c r="U473" s="6"/>
      <c r="V473" s="6">
        <f t="shared" si="65"/>
        <v>-379517.67</v>
      </c>
      <c r="W473" s="6"/>
      <c r="X473" s="26"/>
    </row>
    <row r="474" spans="1:24">
      <c r="A474" s="2">
        <f t="shared" si="6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66"/>
        <v>0</v>
      </c>
      <c r="T474" s="5"/>
      <c r="U474" s="6"/>
      <c r="V474" s="6">
        <f t="shared" si="65"/>
        <v>0</v>
      </c>
      <c r="W474" s="6"/>
      <c r="X474" s="26"/>
    </row>
    <row r="475" spans="1:24">
      <c r="A475" s="2">
        <f t="shared" si="6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66"/>
        <v>0</v>
      </c>
      <c r="T475" s="5"/>
      <c r="U475" s="6"/>
      <c r="V475" s="6">
        <f t="shared" si="65"/>
        <v>0</v>
      </c>
      <c r="W475" s="6"/>
      <c r="X475" s="26"/>
    </row>
    <row r="476" spans="1:24">
      <c r="A476" s="2">
        <f t="shared" si="6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66"/>
        <v>-48270</v>
      </c>
      <c r="T476" s="5"/>
      <c r="U476" s="6"/>
      <c r="V476" s="6">
        <f t="shared" si="65"/>
        <v>-48270</v>
      </c>
      <c r="W476" s="6"/>
      <c r="X476" s="26"/>
    </row>
    <row r="477" spans="1:24">
      <c r="A477" s="2">
        <f t="shared" si="6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66"/>
        <v>-249016.3</v>
      </c>
      <c r="T477" s="5"/>
      <c r="U477" s="6"/>
      <c r="V477" s="6">
        <f t="shared" si="65"/>
        <v>-249016.3</v>
      </c>
      <c r="W477" s="6"/>
      <c r="X477" s="26"/>
    </row>
    <row r="478" spans="1:24">
      <c r="A478" s="2">
        <f t="shared" si="6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66"/>
        <v>0</v>
      </c>
      <c r="T478" s="5"/>
      <c r="U478" s="6"/>
      <c r="V478" s="6">
        <f t="shared" si="65"/>
        <v>0</v>
      </c>
      <c r="W478" s="6"/>
      <c r="X478" s="26"/>
    </row>
    <row r="479" spans="1:24">
      <c r="A479" s="2">
        <f t="shared" si="6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66"/>
        <v>912302.41</v>
      </c>
      <c r="T479" s="5"/>
      <c r="U479" s="6"/>
      <c r="W479" s="6"/>
      <c r="X479" s="6">
        <f>+S479</f>
        <v>912302.41</v>
      </c>
    </row>
    <row r="480" spans="1:24">
      <c r="A480" s="2">
        <f t="shared" si="6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66"/>
        <v>-2254482.94</v>
      </c>
      <c r="T480" s="2"/>
      <c r="U480" s="4"/>
      <c r="V480" s="4"/>
      <c r="W480" s="4"/>
      <c r="X480" s="83">
        <f>+S480</f>
        <v>-2254482.94</v>
      </c>
    </row>
    <row r="481" spans="1:24">
      <c r="A481" s="2">
        <f t="shared" si="6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66"/>
        <v>0</v>
      </c>
      <c r="T481" s="2"/>
      <c r="U481" s="4"/>
      <c r="V481" s="4"/>
      <c r="W481" s="4"/>
      <c r="X481" s="83">
        <f t="shared" ref="X481:X493" si="68">+S481</f>
        <v>0</v>
      </c>
    </row>
    <row r="482" spans="1:24">
      <c r="A482" s="2">
        <f t="shared" si="6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66"/>
        <v>-739755.6</v>
      </c>
      <c r="T482" s="2"/>
      <c r="U482" s="4"/>
      <c r="V482" s="4"/>
      <c r="W482" s="4"/>
      <c r="X482" s="83">
        <f t="shared" si="68"/>
        <v>-739755.6</v>
      </c>
    </row>
    <row r="483" spans="1:24">
      <c r="A483" s="2">
        <f t="shared" si="6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66"/>
        <v>638800.75</v>
      </c>
      <c r="T483" s="2"/>
      <c r="U483" s="4"/>
      <c r="V483" s="4"/>
      <c r="W483" s="4"/>
      <c r="X483" s="83">
        <f t="shared" si="68"/>
        <v>638800.75</v>
      </c>
    </row>
    <row r="484" spans="1:24">
      <c r="A484" s="2">
        <f t="shared" si="6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66"/>
        <v>0</v>
      </c>
      <c r="T484" s="2"/>
      <c r="U484" s="4"/>
      <c r="V484" s="4"/>
      <c r="W484" s="4"/>
      <c r="X484" s="83">
        <f t="shared" si="68"/>
        <v>0</v>
      </c>
    </row>
    <row r="485" spans="1:24">
      <c r="A485" s="2">
        <f t="shared" si="6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66"/>
        <v>-7748798.7199999997</v>
      </c>
      <c r="T485" s="2"/>
      <c r="U485" s="4"/>
      <c r="V485" s="4"/>
      <c r="W485" s="4"/>
      <c r="X485" s="83">
        <f t="shared" si="68"/>
        <v>-7748798.7199999997</v>
      </c>
    </row>
    <row r="486" spans="1:24">
      <c r="A486" s="2">
        <f t="shared" si="6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66"/>
        <v>1767404.06</v>
      </c>
      <c r="T486" s="2"/>
      <c r="U486" s="4"/>
      <c r="V486" s="4"/>
      <c r="W486" s="4"/>
      <c r="X486" s="83">
        <f t="shared" si="68"/>
        <v>1767404.06</v>
      </c>
    </row>
    <row r="487" spans="1:24">
      <c r="A487" s="2">
        <f t="shared" si="6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66"/>
        <v>-956758.97</v>
      </c>
      <c r="T487" s="2"/>
      <c r="U487" s="4"/>
      <c r="V487" s="4"/>
      <c r="W487" s="4"/>
      <c r="X487" s="83">
        <f t="shared" si="68"/>
        <v>-956758.97</v>
      </c>
    </row>
    <row r="488" spans="1:24">
      <c r="A488" s="2">
        <f t="shared" si="6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66"/>
        <v>0</v>
      </c>
      <c r="T488" s="2"/>
      <c r="U488" s="4"/>
      <c r="V488" s="4"/>
      <c r="W488" s="4"/>
      <c r="X488" s="83">
        <f t="shared" si="68"/>
        <v>0</v>
      </c>
    </row>
    <row r="489" spans="1:24">
      <c r="A489" s="2">
        <f t="shared" si="6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66"/>
        <v>8444739.4800000004</v>
      </c>
      <c r="T489" s="2"/>
      <c r="U489" s="4"/>
      <c r="V489" s="4"/>
      <c r="W489" s="4"/>
      <c r="X489" s="83">
        <f t="shared" si="68"/>
        <v>8444739.4800000004</v>
      </c>
    </row>
    <row r="490" spans="1:24">
      <c r="A490" s="2">
        <f t="shared" si="6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66"/>
        <v>-1506585.85</v>
      </c>
      <c r="T490" s="2"/>
      <c r="U490" s="4"/>
      <c r="V490" s="4"/>
      <c r="W490" s="4"/>
      <c r="X490" s="83">
        <f t="shared" si="68"/>
        <v>-1506585.85</v>
      </c>
    </row>
    <row r="491" spans="1:24">
      <c r="A491" s="2">
        <f t="shared" si="6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66"/>
        <v>0</v>
      </c>
      <c r="T491" s="5"/>
      <c r="U491" s="6"/>
      <c r="V491" s="6"/>
      <c r="W491" s="6"/>
      <c r="X491" s="83">
        <f t="shared" si="68"/>
        <v>0</v>
      </c>
    </row>
    <row r="492" spans="1:24">
      <c r="A492" s="2">
        <f t="shared" si="6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66"/>
        <v>0</v>
      </c>
      <c r="T492" s="5"/>
      <c r="U492" s="6"/>
      <c r="V492" s="6"/>
      <c r="W492" s="6"/>
      <c r="X492" s="83">
        <f t="shared" si="68"/>
        <v>0</v>
      </c>
    </row>
    <row r="493" spans="1:24">
      <c r="A493" s="2">
        <f t="shared" si="6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66"/>
        <v>0</v>
      </c>
      <c r="T493" s="5"/>
      <c r="U493" s="6"/>
      <c r="V493" s="6"/>
      <c r="W493" s="6"/>
      <c r="X493" s="83">
        <f t="shared" si="68"/>
        <v>0</v>
      </c>
    </row>
    <row r="494" spans="1:24">
      <c r="A494" s="2">
        <f t="shared" si="6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R494" si="69">SUM(G419:G493)</f>
        <v>-29916427.679999996</v>
      </c>
      <c r="H494" s="28">
        <f t="shared" si="69"/>
        <v>-31050749.560000002</v>
      </c>
      <c r="I494" s="28">
        <f t="shared" si="69"/>
        <v>-32926628.370000012</v>
      </c>
      <c r="J494" s="28">
        <f t="shared" si="69"/>
        <v>-26026564.849999998</v>
      </c>
      <c r="K494" s="28">
        <f t="shared" si="69"/>
        <v>-29297527.000000007</v>
      </c>
      <c r="L494" s="28">
        <f t="shared" si="69"/>
        <v>-32497909.800000001</v>
      </c>
      <c r="M494" s="28">
        <f t="shared" si="69"/>
        <v>-29147546.230000008</v>
      </c>
      <c r="N494" s="28">
        <f t="shared" si="69"/>
        <v>-26761465.989999995</v>
      </c>
      <c r="O494" s="28">
        <f t="shared" si="69"/>
        <v>-27148964.500000011</v>
      </c>
      <c r="P494" s="28">
        <f t="shared" si="69"/>
        <v>-28096571.479999993</v>
      </c>
      <c r="Q494" s="28">
        <f t="shared" si="69"/>
        <v>-33838947.650000006</v>
      </c>
      <c r="R494" s="28">
        <f t="shared" si="69"/>
        <v>-32063005.899999995</v>
      </c>
      <c r="S494" s="25">
        <f t="shared" si="66"/>
        <v>-29916427.679999996</v>
      </c>
      <c r="T494" s="2"/>
      <c r="U494" s="4"/>
      <c r="V494" s="4"/>
      <c r="W494" s="4"/>
      <c r="X494" s="83"/>
    </row>
    <row r="495" spans="1:24">
      <c r="A495" s="2">
        <f t="shared" si="6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25">
        <f t="shared" si="66"/>
        <v>0</v>
      </c>
      <c r="T495" s="5"/>
      <c r="U495" s="6"/>
      <c r="V495" s="6"/>
      <c r="W495" s="6"/>
      <c r="X495" s="26"/>
    </row>
    <row r="496" spans="1:24">
      <c r="A496" s="2">
        <f t="shared" si="6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66"/>
        <v>-12314013.720000001</v>
      </c>
      <c r="T496" s="5"/>
      <c r="U496" s="6"/>
      <c r="V496" s="6">
        <f t="shared" ref="V496:V501" si="70">+S496</f>
        <v>-12314013.720000001</v>
      </c>
      <c r="W496" s="6"/>
      <c r="X496" s="26"/>
    </row>
    <row r="497" spans="1:24">
      <c r="A497" s="2">
        <f t="shared" si="6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66"/>
        <v>0</v>
      </c>
      <c r="T497" s="5"/>
      <c r="U497" s="6"/>
      <c r="V497" s="6">
        <f t="shared" si="70"/>
        <v>0</v>
      </c>
      <c r="W497" s="6"/>
      <c r="X497" s="26"/>
    </row>
    <row r="498" spans="1:24">
      <c r="A498" s="2">
        <f t="shared" si="6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66"/>
        <v>-1558863.99</v>
      </c>
      <c r="T498" s="5"/>
      <c r="U498" s="6"/>
      <c r="V498" s="6">
        <f t="shared" si="70"/>
        <v>-1558863.99</v>
      </c>
      <c r="W498" s="6"/>
      <c r="X498" s="26"/>
    </row>
    <row r="499" spans="1:24">
      <c r="A499" s="2">
        <f t="shared" si="6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66"/>
        <v>-8027230.71</v>
      </c>
      <c r="T499" s="5"/>
      <c r="U499" s="6"/>
      <c r="V499" s="6">
        <f t="shared" si="70"/>
        <v>-8027230.71</v>
      </c>
      <c r="W499" s="6"/>
      <c r="X499" s="26"/>
    </row>
    <row r="500" spans="1:24">
      <c r="A500" s="2">
        <f t="shared" si="6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66"/>
        <v>-94311.08</v>
      </c>
      <c r="T500" s="5"/>
      <c r="U500" s="6"/>
      <c r="V500" s="6">
        <f t="shared" si="70"/>
        <v>-94311.08</v>
      </c>
      <c r="W500" s="6"/>
      <c r="X500" s="26"/>
    </row>
    <row r="501" spans="1:24">
      <c r="A501" s="2">
        <f t="shared" si="6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66"/>
        <v>-343412</v>
      </c>
      <c r="T501" s="5"/>
      <c r="U501" s="6"/>
      <c r="V501" s="6">
        <f t="shared" si="70"/>
        <v>-343412</v>
      </c>
      <c r="W501" s="6"/>
      <c r="X501" s="26"/>
    </row>
    <row r="502" spans="1:24">
      <c r="A502" s="2">
        <f t="shared" si="6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66"/>
        <v>-61488477.130000003</v>
      </c>
      <c r="T502" s="5"/>
      <c r="U502" s="6"/>
      <c r="V502" s="6"/>
      <c r="W502" s="6"/>
      <c r="X502" s="26">
        <f>+S502</f>
        <v>-61488477.130000003</v>
      </c>
    </row>
    <row r="503" spans="1:24">
      <c r="A503" s="2">
        <f t="shared" si="6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66"/>
        <v>0</v>
      </c>
      <c r="T503" s="5"/>
      <c r="U503" s="6"/>
      <c r="V503" s="6"/>
      <c r="W503" s="6"/>
      <c r="X503" s="26"/>
    </row>
    <row r="504" spans="1:24">
      <c r="A504" s="2">
        <f t="shared" si="6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66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6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66"/>
        <v>-9240.8200000000706</v>
      </c>
      <c r="T505" s="5"/>
      <c r="U505" s="6"/>
      <c r="V505" s="6"/>
      <c r="W505" s="6"/>
      <c r="X505" s="26">
        <f>+S505</f>
        <v>-9240.8200000000706</v>
      </c>
    </row>
    <row r="506" spans="1:24">
      <c r="A506" s="2">
        <f t="shared" si="6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66"/>
        <v>0</v>
      </c>
      <c r="T506" s="5"/>
      <c r="U506" s="6"/>
      <c r="V506" s="6"/>
      <c r="W506" s="6"/>
      <c r="X506" s="26">
        <f>+S506</f>
        <v>0</v>
      </c>
    </row>
    <row r="507" spans="1:24">
      <c r="A507" s="2">
        <f t="shared" si="6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66"/>
        <v>0</v>
      </c>
      <c r="T507" s="5"/>
      <c r="U507" s="6"/>
      <c r="V507" s="6"/>
      <c r="W507" s="6"/>
      <c r="X507" s="26">
        <f>+S507</f>
        <v>0</v>
      </c>
    </row>
    <row r="508" spans="1:24">
      <c r="A508" s="2">
        <f t="shared" si="6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66"/>
        <v>-1079956.68</v>
      </c>
      <c r="T508" s="5"/>
      <c r="U508" s="6"/>
      <c r="V508" s="6"/>
      <c r="W508" s="6"/>
      <c r="X508" s="26">
        <f>+S508</f>
        <v>-1079956.68</v>
      </c>
    </row>
    <row r="509" spans="1:24">
      <c r="A509" s="2">
        <f t="shared" si="6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66"/>
        <v>-1016.83</v>
      </c>
      <c r="T509" s="5"/>
      <c r="U509" s="6"/>
      <c r="V509" s="6">
        <f>+S509</f>
        <v>-1016.83</v>
      </c>
      <c r="W509" s="6"/>
      <c r="X509" s="26"/>
    </row>
    <row r="510" spans="1:24">
      <c r="A510" s="2">
        <f t="shared" si="6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66"/>
        <v>-72405</v>
      </c>
      <c r="T510" s="5"/>
      <c r="U510" s="6"/>
      <c r="V510" s="6">
        <f>+S510</f>
        <v>-72405</v>
      </c>
      <c r="W510" s="6"/>
      <c r="X510" s="26"/>
    </row>
    <row r="511" spans="1:24">
      <c r="A511" s="2">
        <f t="shared" si="6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66"/>
        <v>-8462195.1099999994</v>
      </c>
      <c r="T511" s="5"/>
      <c r="U511" s="6"/>
      <c r="V511" s="6">
        <f>+S511</f>
        <v>-8462195.1099999994</v>
      </c>
      <c r="W511" s="6"/>
      <c r="X511" s="26"/>
    </row>
    <row r="512" spans="1:24">
      <c r="A512" s="2">
        <f t="shared" si="6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66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6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66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6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66"/>
        <v>-51923199.700000003</v>
      </c>
      <c r="T514" s="5"/>
      <c r="U514" s="6"/>
      <c r="V514" s="6"/>
      <c r="W514" s="6"/>
      <c r="X514" s="83">
        <f>+S514</f>
        <v>-51923199.700000003</v>
      </c>
    </row>
    <row r="515" spans="1:24">
      <c r="A515" s="2">
        <f t="shared" si="6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66"/>
        <v>-10209770.48</v>
      </c>
      <c r="T515" s="5"/>
      <c r="U515" s="6"/>
      <c r="V515" s="6"/>
      <c r="W515" s="6"/>
      <c r="X515" s="83">
        <f>+S515</f>
        <v>-10209770.48</v>
      </c>
    </row>
    <row r="516" spans="1:24">
      <c r="A516" s="2">
        <f t="shared" si="6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66"/>
        <v>-3212318.44</v>
      </c>
      <c r="T516" s="5"/>
      <c r="U516" s="6"/>
      <c r="V516" s="6"/>
      <c r="W516" s="6"/>
      <c r="X516" s="83">
        <f>+S516</f>
        <v>-3212318.44</v>
      </c>
    </row>
    <row r="517" spans="1:24">
      <c r="A517" s="2">
        <f t="shared" si="6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66"/>
        <v>-5791633.3700000001</v>
      </c>
      <c r="T517" s="5"/>
      <c r="U517" s="6"/>
      <c r="V517" s="6"/>
      <c r="W517" s="6"/>
      <c r="X517" s="83">
        <f>+S517</f>
        <v>-5791633.3700000001</v>
      </c>
    </row>
    <row r="518" spans="1:24">
      <c r="A518" s="2">
        <f t="shared" si="6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66"/>
        <v>0</v>
      </c>
      <c r="T518" s="5"/>
      <c r="U518" s="6"/>
      <c r="V518" s="6"/>
      <c r="W518" s="6"/>
      <c r="X518" s="83">
        <f t="shared" ref="X518:X524" si="71">+S518</f>
        <v>0</v>
      </c>
    </row>
    <row r="519" spans="1:24">
      <c r="A519" s="2">
        <f t="shared" si="6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66"/>
        <v>0</v>
      </c>
      <c r="T519" s="5"/>
      <c r="U519" s="6"/>
      <c r="V519" s="6"/>
      <c r="W519" s="6"/>
      <c r="X519" s="83">
        <f t="shared" si="71"/>
        <v>0</v>
      </c>
    </row>
    <row r="520" spans="1:24">
      <c r="A520" s="2">
        <f t="shared" si="6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66"/>
        <v>0</v>
      </c>
      <c r="T520" s="5"/>
      <c r="U520" s="6"/>
      <c r="V520" s="6"/>
      <c r="W520" s="6"/>
      <c r="X520" s="83">
        <f t="shared" si="71"/>
        <v>0</v>
      </c>
    </row>
    <row r="521" spans="1:24">
      <c r="A521" s="2">
        <f t="shared" si="6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66"/>
        <v>0</v>
      </c>
      <c r="T521" s="5"/>
      <c r="U521" s="6"/>
      <c r="V521" s="6"/>
      <c r="W521" s="6"/>
      <c r="X521" s="83">
        <f t="shared" si="71"/>
        <v>0</v>
      </c>
    </row>
    <row r="522" spans="1:24">
      <c r="A522" s="2">
        <f t="shared" si="6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66"/>
        <v>0</v>
      </c>
      <c r="T522" s="5"/>
      <c r="U522" s="6"/>
      <c r="V522" s="6"/>
      <c r="W522" s="6"/>
      <c r="X522" s="83">
        <f t="shared" si="71"/>
        <v>0</v>
      </c>
    </row>
    <row r="523" spans="1:24">
      <c r="A523" s="2">
        <f t="shared" si="6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66"/>
        <v>0</v>
      </c>
      <c r="T523" s="5"/>
      <c r="U523" s="6"/>
      <c r="V523" s="6"/>
      <c r="W523" s="6"/>
      <c r="X523" s="83">
        <f t="shared" si="71"/>
        <v>0</v>
      </c>
    </row>
    <row r="524" spans="1:24">
      <c r="A524" s="2">
        <f t="shared" si="6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66"/>
        <v>0</v>
      </c>
      <c r="T524" s="5"/>
      <c r="U524" s="6"/>
      <c r="V524" s="6"/>
      <c r="W524" s="6"/>
      <c r="X524" s="83">
        <f t="shared" si="71"/>
        <v>0</v>
      </c>
    </row>
    <row r="525" spans="1:24">
      <c r="A525" s="2">
        <f t="shared" si="6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66"/>
        <v>0</v>
      </c>
      <c r="T525" s="5"/>
      <c r="U525" s="6"/>
      <c r="V525" s="6">
        <f>+S525</f>
        <v>0</v>
      </c>
      <c r="W525" s="6"/>
      <c r="X525" s="26"/>
    </row>
    <row r="526" spans="1:24">
      <c r="A526" s="2">
        <f t="shared" si="6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66"/>
        <v>0</v>
      </c>
      <c r="T526" s="5"/>
      <c r="U526" s="6"/>
      <c r="V526" s="6">
        <f>+S526</f>
        <v>0</v>
      </c>
      <c r="W526" s="6"/>
      <c r="X526" s="26"/>
    </row>
    <row r="527" spans="1:24">
      <c r="A527" s="2">
        <f t="shared" si="6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66"/>
        <v>45663734.560000002</v>
      </c>
      <c r="T527" s="5"/>
      <c r="U527" s="6"/>
      <c r="W527" s="6"/>
      <c r="X527" s="6">
        <f>+S527</f>
        <v>45663734.560000002</v>
      </c>
    </row>
    <row r="528" spans="1:24">
      <c r="A528" s="2">
        <f t="shared" si="67"/>
        <v>514</v>
      </c>
      <c r="B528" s="2"/>
      <c r="C528" s="2"/>
      <c r="D528" s="2"/>
      <c r="E528" s="32" t="s">
        <v>802</v>
      </c>
      <c r="F528" s="28">
        <f t="shared" ref="F528:R528" si="72">SUM(F496:F527)</f>
        <v>-122338906.30999997</v>
      </c>
      <c r="G528" s="28">
        <f t="shared" si="72"/>
        <v>-125562183.42999998</v>
      </c>
      <c r="H528" s="28">
        <f t="shared" si="72"/>
        <v>-125359001.76000002</v>
      </c>
      <c r="I528" s="28">
        <f t="shared" si="72"/>
        <v>-125601836.71000004</v>
      </c>
      <c r="J528" s="28">
        <f t="shared" si="72"/>
        <v>-125577682.70000002</v>
      </c>
      <c r="K528" s="28">
        <f t="shared" si="72"/>
        <v>-124101921.19999999</v>
      </c>
      <c r="L528" s="28">
        <f t="shared" si="72"/>
        <v>-124273394.66999999</v>
      </c>
      <c r="M528" s="28">
        <f t="shared" si="72"/>
        <v>-123582936.21000002</v>
      </c>
      <c r="N528" s="28">
        <f t="shared" si="72"/>
        <v>-124624632.51000004</v>
      </c>
      <c r="O528" s="28">
        <f t="shared" si="72"/>
        <v>-124120741.74000004</v>
      </c>
      <c r="P528" s="28">
        <f t="shared" si="72"/>
        <v>-123207202.62000003</v>
      </c>
      <c r="Q528" s="28">
        <f t="shared" si="72"/>
        <v>-120889584.75000006</v>
      </c>
      <c r="R528" s="28">
        <f t="shared" si="72"/>
        <v>-118715360.98000005</v>
      </c>
      <c r="S528" s="25">
        <f t="shared" ref="S528:S591" si="73">+G528</f>
        <v>-125562183.42999998</v>
      </c>
      <c r="T528" s="5"/>
      <c r="U528" s="6"/>
      <c r="V528" s="6"/>
      <c r="W528" s="6"/>
      <c r="X528" s="26"/>
    </row>
    <row r="529" spans="1:24">
      <c r="A529" s="2">
        <f t="shared" ref="A529:A592" si="74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25">
        <f t="shared" si="73"/>
        <v>0</v>
      </c>
      <c r="T529" s="5"/>
      <c r="U529" s="6"/>
      <c r="V529" s="6"/>
      <c r="W529" s="6"/>
      <c r="X529" s="26"/>
    </row>
    <row r="530" spans="1:24">
      <c r="A530" s="2">
        <f t="shared" si="74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73"/>
        <v>-282546.17</v>
      </c>
      <c r="T530" s="5"/>
      <c r="U530" s="6"/>
      <c r="V530" s="6"/>
      <c r="W530" s="6"/>
      <c r="X530" s="26">
        <f>+S530</f>
        <v>-282546.17</v>
      </c>
    </row>
    <row r="531" spans="1:24">
      <c r="A531" s="2">
        <f t="shared" si="74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73"/>
        <v>10704140.869999999</v>
      </c>
      <c r="T531" s="5"/>
      <c r="U531" s="6"/>
      <c r="V531" s="6"/>
      <c r="W531" s="6"/>
      <c r="X531" s="26">
        <f t="shared" ref="X531:X540" si="75">+S531</f>
        <v>10704140.869999999</v>
      </c>
    </row>
    <row r="532" spans="1:24">
      <c r="A532" s="2">
        <f t="shared" si="74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73"/>
        <v>41127242.270000003</v>
      </c>
      <c r="T532" s="5"/>
      <c r="U532" s="6"/>
      <c r="V532" s="6"/>
      <c r="W532" s="6"/>
      <c r="X532" s="26">
        <f t="shared" si="75"/>
        <v>41127242.270000003</v>
      </c>
    </row>
    <row r="533" spans="1:24">
      <c r="A533" s="2">
        <f t="shared" si="74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73"/>
        <v>-100072681.7</v>
      </c>
      <c r="T533" s="5"/>
      <c r="U533" s="6"/>
      <c r="V533" s="6"/>
      <c r="W533" s="6"/>
      <c r="X533" s="26">
        <f t="shared" si="75"/>
        <v>-100072681.7</v>
      </c>
    </row>
    <row r="534" spans="1:24">
      <c r="A534" s="2">
        <f t="shared" si="74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73"/>
        <v>-140309.65</v>
      </c>
      <c r="T534" s="5"/>
      <c r="U534" s="6"/>
      <c r="V534" s="6"/>
      <c r="W534" s="6"/>
      <c r="X534" s="26">
        <f t="shared" si="75"/>
        <v>-140309.65</v>
      </c>
    </row>
    <row r="535" spans="1:24">
      <c r="A535" s="2">
        <f t="shared" si="74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73"/>
        <v>-48616.4</v>
      </c>
      <c r="T535" s="5"/>
      <c r="U535" s="6"/>
      <c r="V535" s="6"/>
      <c r="W535" s="6"/>
      <c r="X535" s="26">
        <f t="shared" si="75"/>
        <v>-48616.4</v>
      </c>
    </row>
    <row r="536" spans="1:24">
      <c r="A536" s="2">
        <f t="shared" si="74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73"/>
        <v>936890.3</v>
      </c>
      <c r="T536" s="5"/>
      <c r="U536" s="6"/>
      <c r="V536" s="6"/>
      <c r="W536" s="6"/>
      <c r="X536" s="26">
        <f t="shared" si="75"/>
        <v>936890.3</v>
      </c>
    </row>
    <row r="537" spans="1:24">
      <c r="A537" s="2">
        <f t="shared" si="74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73"/>
        <v>-845073.75</v>
      </c>
      <c r="T537" s="5"/>
      <c r="U537" s="6"/>
      <c r="V537" s="6"/>
      <c r="W537" s="6"/>
      <c r="X537" s="26">
        <f t="shared" si="75"/>
        <v>-845073.75</v>
      </c>
    </row>
    <row r="538" spans="1:24">
      <c r="A538" s="2">
        <f t="shared" si="74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73"/>
        <v>-4264098.26</v>
      </c>
      <c r="T538" s="5"/>
      <c r="U538" s="6"/>
      <c r="V538" s="6"/>
      <c r="W538" s="6"/>
      <c r="X538" s="26">
        <f t="shared" si="75"/>
        <v>-4264098.26</v>
      </c>
    </row>
    <row r="539" spans="1:24">
      <c r="A539" s="2">
        <f t="shared" si="74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73"/>
        <v>503976.85</v>
      </c>
      <c r="T539" s="5"/>
      <c r="U539" s="6"/>
      <c r="V539" s="6"/>
      <c r="W539" s="6"/>
      <c r="X539" s="26">
        <f t="shared" si="75"/>
        <v>503976.85</v>
      </c>
    </row>
    <row r="540" spans="1:24">
      <c r="A540" s="2">
        <f t="shared" si="74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73"/>
        <v>-14390.85</v>
      </c>
      <c r="T540" s="5"/>
      <c r="U540" s="6"/>
      <c r="V540" s="6"/>
      <c r="W540" s="6"/>
      <c r="X540" s="26">
        <f t="shared" si="75"/>
        <v>-14390.85</v>
      </c>
    </row>
    <row r="541" spans="1:24">
      <c r="A541" s="2">
        <f t="shared" si="74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73"/>
        <v>2144381.14</v>
      </c>
      <c r="T541" s="5"/>
      <c r="U541" s="6"/>
      <c r="V541" s="4"/>
      <c r="W541" s="4"/>
      <c r="X541" s="83">
        <f>+S541</f>
        <v>2144381.14</v>
      </c>
    </row>
    <row r="542" spans="1:24">
      <c r="A542" s="2">
        <f t="shared" si="74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73"/>
        <v>8184106.5700000003</v>
      </c>
      <c r="T542" s="5"/>
      <c r="U542" s="6"/>
      <c r="V542" s="4"/>
      <c r="W542" s="4"/>
      <c r="X542" s="83">
        <f>+S542</f>
        <v>8184106.5700000003</v>
      </c>
    </row>
    <row r="543" spans="1:24">
      <c r="A543" s="2">
        <f t="shared" si="74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73"/>
        <v>-161226.51999999999</v>
      </c>
      <c r="T543" s="5"/>
      <c r="U543" s="6"/>
      <c r="W543" s="6"/>
      <c r="X543" s="4">
        <f>+S543</f>
        <v>-161226.51999999999</v>
      </c>
    </row>
    <row r="544" spans="1:24">
      <c r="A544" s="2">
        <f t="shared" si="74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73"/>
        <v>-481335.67</v>
      </c>
      <c r="T544" s="5"/>
      <c r="U544" s="6"/>
      <c r="V544" s="4">
        <f t="shared" ref="V544:V550" si="76">+S544</f>
        <v>-481335.67</v>
      </c>
      <c r="W544" s="6"/>
      <c r="X544" s="26"/>
    </row>
    <row r="545" spans="1:24">
      <c r="A545" s="2">
        <f t="shared" si="74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73"/>
        <v>-31943946.600000001</v>
      </c>
      <c r="T545" s="5"/>
      <c r="U545" s="6"/>
      <c r="V545" s="4">
        <f t="shared" si="76"/>
        <v>-31943946.600000001</v>
      </c>
      <c r="W545" s="6"/>
      <c r="X545" s="26"/>
    </row>
    <row r="546" spans="1:24">
      <c r="A546" s="2">
        <f t="shared" si="74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73"/>
        <v>187689.04</v>
      </c>
      <c r="T546" s="5"/>
      <c r="U546" s="6"/>
      <c r="V546" s="4">
        <f t="shared" si="76"/>
        <v>187689.04</v>
      </c>
      <c r="W546" s="6"/>
      <c r="X546" s="26"/>
    </row>
    <row r="547" spans="1:24">
      <c r="A547" s="2">
        <f t="shared" si="74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73"/>
        <v>-117148.9</v>
      </c>
      <c r="T547" s="5"/>
      <c r="U547" s="6"/>
      <c r="V547" s="4">
        <f t="shared" si="76"/>
        <v>-117148.9</v>
      </c>
      <c r="W547" s="6"/>
      <c r="X547" s="26"/>
    </row>
    <row r="548" spans="1:24">
      <c r="A548" s="2">
        <f t="shared" si="74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73"/>
        <v>-14111.51</v>
      </c>
      <c r="T548" s="2"/>
      <c r="U548" s="4"/>
      <c r="V548" s="4">
        <f t="shared" si="76"/>
        <v>-14111.51</v>
      </c>
      <c r="W548" s="4"/>
      <c r="X548" s="83"/>
    </row>
    <row r="549" spans="1:24">
      <c r="A549" s="2">
        <f t="shared" si="74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73"/>
        <v>-42129.37</v>
      </c>
      <c r="T549" s="5"/>
      <c r="U549" s="6"/>
      <c r="V549" s="6">
        <f t="shared" si="76"/>
        <v>-42129.37</v>
      </c>
      <c r="W549" s="6"/>
      <c r="X549" s="26"/>
    </row>
    <row r="550" spans="1:24">
      <c r="A550" s="2">
        <f t="shared" si="74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73"/>
        <v>-2260720.52</v>
      </c>
      <c r="T550" s="2"/>
      <c r="U550" s="4"/>
      <c r="V550" s="4">
        <f t="shared" si="76"/>
        <v>-2260720.52</v>
      </c>
      <c r="W550" s="4"/>
      <c r="X550" s="83"/>
    </row>
    <row r="551" spans="1:24">
      <c r="A551" s="2">
        <f t="shared" si="74"/>
        <v>537</v>
      </c>
      <c r="B551" s="2"/>
      <c r="C551" s="2"/>
      <c r="D551" s="2"/>
      <c r="E551" s="50" t="s">
        <v>832</v>
      </c>
      <c r="F551" s="28">
        <f t="shared" ref="F551:R551" si="77">SUM(F530:F550)</f>
        <v>-77743427.170000002</v>
      </c>
      <c r="G551" s="28">
        <f t="shared" si="77"/>
        <v>-76899908.830000013</v>
      </c>
      <c r="H551" s="28">
        <f t="shared" si="77"/>
        <v>-76144183.440000027</v>
      </c>
      <c r="I551" s="28">
        <f t="shared" si="77"/>
        <v>-75293352.540000007</v>
      </c>
      <c r="J551" s="28">
        <f t="shared" si="77"/>
        <v>-75047506.219999999</v>
      </c>
      <c r="K551" s="28">
        <f t="shared" si="77"/>
        <v>-74981356.059999973</v>
      </c>
      <c r="L551" s="28">
        <f t="shared" si="77"/>
        <v>-75388285.160000011</v>
      </c>
      <c r="M551" s="28">
        <f t="shared" si="77"/>
        <v>-76143992.800000012</v>
      </c>
      <c r="N551" s="28">
        <f t="shared" si="77"/>
        <v>-76743007.349999994</v>
      </c>
      <c r="O551" s="28">
        <f t="shared" si="77"/>
        <v>-77500547.170000002</v>
      </c>
      <c r="P551" s="28">
        <f t="shared" si="77"/>
        <v>-77481054.910000041</v>
      </c>
      <c r="Q551" s="28">
        <f t="shared" si="77"/>
        <v>-79752141.87000002</v>
      </c>
      <c r="R551" s="28">
        <f t="shared" si="77"/>
        <v>-88739868.560000017</v>
      </c>
      <c r="S551" s="25">
        <f t="shared" si="73"/>
        <v>-76899908.830000013</v>
      </c>
      <c r="T551" s="5"/>
      <c r="U551" s="6"/>
      <c r="V551" s="6"/>
      <c r="W551" s="6"/>
      <c r="X551" s="26"/>
    </row>
    <row r="552" spans="1:24">
      <c r="A552" s="2">
        <f t="shared" si="74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25">
        <f t="shared" si="73"/>
        <v>0</v>
      </c>
      <c r="T552" s="5"/>
      <c r="U552" s="6"/>
      <c r="V552" s="6"/>
      <c r="W552" s="6"/>
      <c r="X552" s="26"/>
    </row>
    <row r="553" spans="1:24">
      <c r="A553" s="2">
        <f t="shared" si="74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73"/>
        <v>-6502729.3600000003</v>
      </c>
      <c r="T553" s="5"/>
      <c r="U553" s="6"/>
      <c r="V553" s="6"/>
      <c r="W553" s="6">
        <f t="shared" ref="W553:W618" si="78">+S553</f>
        <v>-6502729.3600000003</v>
      </c>
      <c r="X553" s="26"/>
    </row>
    <row r="554" spans="1:24">
      <c r="A554" s="2">
        <f t="shared" si="74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73"/>
        <v>-25224.95</v>
      </c>
      <c r="T554" s="5"/>
      <c r="U554" s="6"/>
      <c r="V554" s="6"/>
      <c r="W554" s="6">
        <f t="shared" si="78"/>
        <v>-25224.95</v>
      </c>
      <c r="X554" s="26"/>
    </row>
    <row r="555" spans="1:24">
      <c r="A555" s="2">
        <f t="shared" si="74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73"/>
        <v>-410140.69</v>
      </c>
      <c r="T555" s="5"/>
      <c r="U555" s="6"/>
      <c r="V555" s="6"/>
      <c r="W555" s="6">
        <f t="shared" si="78"/>
        <v>-410140.69</v>
      </c>
      <c r="X555" s="26"/>
    </row>
    <row r="556" spans="1:24">
      <c r="A556" s="2">
        <f t="shared" si="74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73"/>
        <v>0</v>
      </c>
      <c r="T556" s="5"/>
      <c r="U556" s="6"/>
      <c r="V556" s="6"/>
      <c r="W556" s="6">
        <f t="shared" si="78"/>
        <v>0</v>
      </c>
      <c r="X556" s="26"/>
    </row>
    <row r="557" spans="1:24">
      <c r="A557" s="2">
        <f t="shared" si="74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73"/>
        <v>-3669187.03</v>
      </c>
      <c r="T557" s="5"/>
      <c r="U557" s="6"/>
      <c r="V557" s="6"/>
      <c r="W557" s="6">
        <f t="shared" si="78"/>
        <v>-3669187.03</v>
      </c>
      <c r="X557" s="26"/>
    </row>
    <row r="558" spans="1:24">
      <c r="A558" s="2">
        <f t="shared" si="74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73"/>
        <v>34051.199999999997</v>
      </c>
      <c r="T558" s="5"/>
      <c r="U558" s="6"/>
      <c r="V558" s="6"/>
      <c r="W558" s="6">
        <f t="shared" si="78"/>
        <v>34051.199999999997</v>
      </c>
      <c r="X558" s="26"/>
    </row>
    <row r="559" spans="1:24">
      <c r="A559" s="2">
        <f t="shared" si="74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73"/>
        <v>0</v>
      </c>
      <c r="T559" s="5"/>
      <c r="U559" s="6"/>
      <c r="V559" s="6"/>
      <c r="W559" s="6">
        <f t="shared" si="78"/>
        <v>0</v>
      </c>
      <c r="X559" s="26"/>
    </row>
    <row r="560" spans="1:24">
      <c r="A560" s="2">
        <f t="shared" si="74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73"/>
        <v>-199956.17</v>
      </c>
      <c r="T560" s="5"/>
      <c r="U560" s="6"/>
      <c r="V560" s="6"/>
      <c r="W560" s="6">
        <f t="shared" si="78"/>
        <v>-199956.17</v>
      </c>
      <c r="X560" s="26"/>
    </row>
    <row r="561" spans="1:24">
      <c r="A561" s="2">
        <f t="shared" si="74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73"/>
        <v>-20328294.23</v>
      </c>
      <c r="T561" s="5"/>
      <c r="U561" s="6"/>
      <c r="V561" s="6"/>
      <c r="W561" s="6">
        <f t="shared" si="78"/>
        <v>-20328294.23</v>
      </c>
      <c r="X561" s="26"/>
    </row>
    <row r="562" spans="1:24">
      <c r="A562" s="2">
        <f t="shared" si="74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73"/>
        <v>-251521.9</v>
      </c>
      <c r="T562" s="5"/>
      <c r="U562" s="6"/>
      <c r="V562" s="6"/>
      <c r="W562" s="6">
        <f t="shared" si="78"/>
        <v>-251521.9</v>
      </c>
      <c r="X562" s="26"/>
    </row>
    <row r="563" spans="1:24">
      <c r="A563" s="2">
        <f t="shared" si="74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73"/>
        <v>-308842.57</v>
      </c>
      <c r="T563" s="5"/>
      <c r="U563" s="6"/>
      <c r="V563" s="6"/>
      <c r="W563" s="6">
        <f t="shared" si="78"/>
        <v>-308842.57</v>
      </c>
      <c r="X563" s="26"/>
    </row>
    <row r="564" spans="1:24">
      <c r="A564" s="2">
        <f t="shared" si="74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73"/>
        <v>-1358737.42</v>
      </c>
      <c r="T564" s="5"/>
      <c r="U564" s="6"/>
      <c r="V564" s="6"/>
      <c r="W564" s="6">
        <f t="shared" si="78"/>
        <v>-1358737.42</v>
      </c>
      <c r="X564" s="26"/>
    </row>
    <row r="565" spans="1:24">
      <c r="A565" s="2">
        <f t="shared" si="74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73"/>
        <v>45797.33</v>
      </c>
      <c r="T565" s="5"/>
      <c r="U565" s="6"/>
      <c r="V565" s="6"/>
      <c r="W565" s="6">
        <f t="shared" si="78"/>
        <v>45797.33</v>
      </c>
      <c r="X565" s="26"/>
    </row>
    <row r="566" spans="1:24">
      <c r="A566" s="2">
        <f t="shared" si="74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73"/>
        <v>-27340.05</v>
      </c>
      <c r="T566" s="5"/>
      <c r="U566" s="6"/>
      <c r="V566" s="6"/>
      <c r="W566" s="6">
        <f t="shared" si="78"/>
        <v>-27340.05</v>
      </c>
      <c r="X566" s="26"/>
    </row>
    <row r="567" spans="1:24">
      <c r="A567" s="2">
        <f t="shared" si="74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73"/>
        <v>0</v>
      </c>
      <c r="T567" s="5"/>
      <c r="U567" s="6"/>
      <c r="V567" s="6"/>
      <c r="W567" s="6">
        <f t="shared" si="78"/>
        <v>0</v>
      </c>
      <c r="X567" s="26"/>
    </row>
    <row r="568" spans="1:24">
      <c r="A568" s="2">
        <f t="shared" si="74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73"/>
        <v>-13693324.16</v>
      </c>
      <c r="T568" s="5"/>
      <c r="U568" s="6"/>
      <c r="V568" s="6"/>
      <c r="W568" s="6">
        <f t="shared" si="78"/>
        <v>-13693324.16</v>
      </c>
      <c r="X568" s="26"/>
    </row>
    <row r="569" spans="1:24">
      <c r="A569" s="2">
        <f t="shared" si="74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73"/>
        <v>-43080.77</v>
      </c>
      <c r="T569" s="5"/>
      <c r="U569" s="6"/>
      <c r="V569" s="6"/>
      <c r="W569" s="6">
        <f t="shared" si="78"/>
        <v>-43080.77</v>
      </c>
      <c r="X569" s="26"/>
    </row>
    <row r="570" spans="1:24">
      <c r="A570" s="2">
        <f t="shared" si="74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73"/>
        <v>-230934.36</v>
      </c>
      <c r="T570" s="5"/>
      <c r="U570" s="6"/>
      <c r="V570" s="6"/>
      <c r="W570" s="6">
        <f t="shared" si="78"/>
        <v>-230934.36</v>
      </c>
      <c r="X570" s="26"/>
    </row>
    <row r="571" spans="1:24">
      <c r="A571" s="2">
        <f t="shared" si="74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73"/>
        <v>-10030.18</v>
      </c>
      <c r="T571" s="5"/>
      <c r="U571" s="6"/>
      <c r="V571" s="6"/>
      <c r="W571" s="6">
        <f t="shared" si="78"/>
        <v>-10030.18</v>
      </c>
      <c r="X571" s="26"/>
    </row>
    <row r="572" spans="1:24">
      <c r="A572" s="2">
        <f t="shared" si="74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73"/>
        <v>-331.65</v>
      </c>
      <c r="T572" s="5"/>
      <c r="U572" s="6"/>
      <c r="V572" s="6"/>
      <c r="W572" s="6">
        <f t="shared" si="78"/>
        <v>-331.65</v>
      </c>
      <c r="X572" s="26"/>
    </row>
    <row r="573" spans="1:24">
      <c r="A573" s="2">
        <f t="shared" si="74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73"/>
        <v>-253.36</v>
      </c>
      <c r="T573" s="5"/>
      <c r="U573" s="6"/>
      <c r="V573" s="6"/>
      <c r="W573" s="6">
        <f t="shared" si="78"/>
        <v>-253.36</v>
      </c>
      <c r="X573" s="26"/>
    </row>
    <row r="574" spans="1:24">
      <c r="A574" s="2">
        <f t="shared" si="74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73"/>
        <v>-5.69</v>
      </c>
      <c r="T574" s="5"/>
      <c r="U574" s="6"/>
      <c r="V574" s="6"/>
      <c r="W574" s="6">
        <f t="shared" si="78"/>
        <v>-5.69</v>
      </c>
      <c r="X574" s="26"/>
    </row>
    <row r="575" spans="1:24">
      <c r="A575" s="2">
        <f t="shared" si="74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73"/>
        <v>0</v>
      </c>
      <c r="T575" s="5"/>
      <c r="U575" s="6"/>
      <c r="V575" s="6"/>
      <c r="W575" s="6">
        <f t="shared" si="78"/>
        <v>0</v>
      </c>
      <c r="X575" s="26"/>
    </row>
    <row r="576" spans="1:24">
      <c r="A576" s="2">
        <f t="shared" si="74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73"/>
        <v>-143751.82</v>
      </c>
      <c r="T576" s="5"/>
      <c r="U576" s="6"/>
      <c r="V576" s="6"/>
      <c r="W576" s="6">
        <f t="shared" si="78"/>
        <v>-143751.82</v>
      </c>
      <c r="X576" s="26"/>
    </row>
    <row r="577" spans="1:24">
      <c r="A577" s="2">
        <f t="shared" si="74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73"/>
        <v>-5862.44</v>
      </c>
      <c r="T577" s="5"/>
      <c r="U577" s="6"/>
      <c r="V577" s="6"/>
      <c r="W577" s="6">
        <f t="shared" si="78"/>
        <v>-5862.44</v>
      </c>
      <c r="X577" s="26"/>
    </row>
    <row r="578" spans="1:24">
      <c r="A578" s="2">
        <f t="shared" si="74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73"/>
        <v>-3522.58</v>
      </c>
      <c r="T578" s="5"/>
      <c r="U578" s="6"/>
      <c r="V578" s="6"/>
      <c r="W578" s="6">
        <f t="shared" si="78"/>
        <v>-3522.58</v>
      </c>
      <c r="X578" s="26"/>
    </row>
    <row r="579" spans="1:24">
      <c r="A579" s="2">
        <f t="shared" si="74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73"/>
        <v>1309874.1499999999</v>
      </c>
      <c r="T579" s="5"/>
      <c r="U579" s="6"/>
      <c r="V579" s="6"/>
      <c r="W579" s="6">
        <f t="shared" si="78"/>
        <v>1309874.1499999999</v>
      </c>
      <c r="X579" s="26"/>
    </row>
    <row r="580" spans="1:24">
      <c r="A580" s="2">
        <f t="shared" si="74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73"/>
        <v>665315.51</v>
      </c>
      <c r="T580" s="5"/>
      <c r="U580" s="6"/>
      <c r="V580" s="6"/>
      <c r="W580" s="6">
        <f t="shared" si="78"/>
        <v>665315.51</v>
      </c>
      <c r="X580" s="26"/>
    </row>
    <row r="581" spans="1:24">
      <c r="A581" s="2">
        <f t="shared" si="74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73"/>
        <v>26948.83</v>
      </c>
      <c r="T581" s="5"/>
      <c r="U581" s="6"/>
      <c r="V581" s="6"/>
      <c r="W581" s="6">
        <f t="shared" si="78"/>
        <v>26948.83</v>
      </c>
      <c r="X581" s="26"/>
    </row>
    <row r="582" spans="1:24">
      <c r="A582" s="2">
        <f t="shared" si="74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73"/>
        <v>3172870.44</v>
      </c>
      <c r="T582" s="5"/>
      <c r="U582" s="6"/>
      <c r="V582" s="6"/>
      <c r="W582" s="6">
        <f t="shared" si="78"/>
        <v>3172870.44</v>
      </c>
      <c r="X582" s="26"/>
    </row>
    <row r="583" spans="1:24">
      <c r="A583" s="2">
        <f t="shared" si="74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73"/>
        <v>2071107.37</v>
      </c>
      <c r="T583" s="5"/>
      <c r="U583" s="6"/>
      <c r="V583" s="6"/>
      <c r="W583" s="6">
        <f t="shared" si="78"/>
        <v>2071107.37</v>
      </c>
      <c r="X583" s="26"/>
    </row>
    <row r="584" spans="1:24">
      <c r="A584" s="2">
        <f t="shared" si="74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73"/>
        <v>-582.35</v>
      </c>
      <c r="T584" s="5"/>
      <c r="U584" s="6"/>
      <c r="V584" s="6"/>
      <c r="W584" s="6">
        <f t="shared" si="78"/>
        <v>-582.35</v>
      </c>
      <c r="X584" s="26"/>
    </row>
    <row r="585" spans="1:24">
      <c r="A585" s="2">
        <f t="shared" si="74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73"/>
        <v>5414.4</v>
      </c>
      <c r="T585" s="5"/>
      <c r="U585" s="6"/>
      <c r="V585" s="6"/>
      <c r="W585" s="6">
        <f t="shared" si="78"/>
        <v>5414.4</v>
      </c>
      <c r="X585" s="26"/>
    </row>
    <row r="586" spans="1:24">
      <c r="A586" s="2">
        <f t="shared" si="74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73"/>
        <v>-16393.88</v>
      </c>
      <c r="T586" s="5"/>
      <c r="U586" s="6"/>
      <c r="V586" s="6"/>
      <c r="W586" s="6">
        <f t="shared" si="78"/>
        <v>-16393.88</v>
      </c>
      <c r="X586" s="26"/>
    </row>
    <row r="587" spans="1:24">
      <c r="A587" s="2">
        <f t="shared" si="74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73"/>
        <v>0</v>
      </c>
      <c r="T587" s="5"/>
      <c r="U587" s="6"/>
      <c r="V587" s="6"/>
      <c r="W587" s="6">
        <f t="shared" si="78"/>
        <v>0</v>
      </c>
      <c r="X587" s="26"/>
    </row>
    <row r="588" spans="1:24">
      <c r="A588" s="2">
        <f t="shared" si="74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73"/>
        <v>-3532.72</v>
      </c>
      <c r="T588" s="5"/>
      <c r="U588" s="6"/>
      <c r="V588" s="6"/>
      <c r="W588" s="6">
        <f t="shared" si="78"/>
        <v>-3532.72</v>
      </c>
      <c r="X588" s="26"/>
    </row>
    <row r="589" spans="1:24">
      <c r="A589" s="2">
        <f t="shared" si="74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73"/>
        <v>0</v>
      </c>
      <c r="T589" s="5"/>
      <c r="U589" s="6"/>
      <c r="V589" s="6"/>
      <c r="W589" s="6">
        <f t="shared" si="78"/>
        <v>0</v>
      </c>
      <c r="X589" s="26"/>
    </row>
    <row r="590" spans="1:24">
      <c r="A590" s="2">
        <f t="shared" si="74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73"/>
        <v>-65882.55</v>
      </c>
      <c r="T590" s="5"/>
      <c r="U590" s="6"/>
      <c r="V590" s="6"/>
      <c r="W590" s="6">
        <f t="shared" si="78"/>
        <v>-65882.55</v>
      </c>
      <c r="X590" s="26"/>
    </row>
    <row r="591" spans="1:24">
      <c r="A591" s="2">
        <f t="shared" si="74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73"/>
        <v>-2927.7</v>
      </c>
      <c r="T591" s="5"/>
      <c r="U591" s="6"/>
      <c r="V591" s="6"/>
      <c r="W591" s="6">
        <f t="shared" si="78"/>
        <v>-2927.7</v>
      </c>
      <c r="X591" s="26"/>
    </row>
    <row r="592" spans="1:24">
      <c r="A592" s="2">
        <f t="shared" si="74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ref="S592:S634" si="79">+G592</f>
        <v>0</v>
      </c>
      <c r="T592" s="5"/>
      <c r="U592" s="6"/>
      <c r="V592" s="6"/>
      <c r="W592" s="6">
        <f t="shared" si="78"/>
        <v>0</v>
      </c>
      <c r="X592" s="26"/>
    </row>
    <row r="593" spans="1:24">
      <c r="A593" s="2">
        <f t="shared" ref="A593:A642" si="80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79"/>
        <v>-229406.92</v>
      </c>
      <c r="T593" s="5"/>
      <c r="U593" s="6"/>
      <c r="V593" s="6"/>
      <c r="W593" s="6">
        <f t="shared" si="78"/>
        <v>-229406.92</v>
      </c>
      <c r="X593" s="26"/>
    </row>
    <row r="594" spans="1:24">
      <c r="A594" s="2">
        <f t="shared" si="80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79"/>
        <v>-125987.21</v>
      </c>
      <c r="T594" s="5"/>
      <c r="U594" s="6"/>
      <c r="V594" s="6"/>
      <c r="W594" s="6">
        <f t="shared" si="78"/>
        <v>-125987.21</v>
      </c>
      <c r="X594" s="26"/>
    </row>
    <row r="595" spans="1:24">
      <c r="A595" s="2">
        <f t="shared" si="80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79"/>
        <v>-1396996.68</v>
      </c>
      <c r="T595" s="5"/>
      <c r="U595" s="6"/>
      <c r="V595" s="6"/>
      <c r="W595" s="6">
        <f t="shared" si="78"/>
        <v>-1396996.68</v>
      </c>
      <c r="X595" s="26"/>
    </row>
    <row r="596" spans="1:24">
      <c r="A596" s="2">
        <f t="shared" si="80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79"/>
        <v>0</v>
      </c>
      <c r="T596" s="5"/>
      <c r="U596" s="6"/>
      <c r="V596" s="6"/>
      <c r="W596" s="6">
        <f t="shared" si="78"/>
        <v>0</v>
      </c>
      <c r="X596" s="26"/>
    </row>
    <row r="597" spans="1:24">
      <c r="A597" s="2">
        <f t="shared" si="80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79"/>
        <v>-716310.76</v>
      </c>
      <c r="T597" s="5"/>
      <c r="U597" s="6"/>
      <c r="V597" s="6"/>
      <c r="W597" s="6">
        <f t="shared" si="78"/>
        <v>-716310.76</v>
      </c>
      <c r="X597" s="26"/>
    </row>
    <row r="598" spans="1:24">
      <c r="A598" s="2">
        <f t="shared" si="80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79"/>
        <v>-8385.5300000000007</v>
      </c>
      <c r="T598" s="5"/>
      <c r="U598" s="6"/>
      <c r="V598" s="6"/>
      <c r="W598" s="6">
        <f t="shared" si="78"/>
        <v>-8385.5300000000007</v>
      </c>
      <c r="X598" s="26"/>
    </row>
    <row r="599" spans="1:24">
      <c r="A599" s="2">
        <f t="shared" si="80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79"/>
        <v>13933.62</v>
      </c>
      <c r="T599" s="5"/>
      <c r="U599" s="6"/>
      <c r="V599" s="6"/>
      <c r="W599" s="6">
        <f t="shared" si="78"/>
        <v>13933.62</v>
      </c>
      <c r="X599" s="26"/>
    </row>
    <row r="600" spans="1:24">
      <c r="A600" s="2">
        <f t="shared" si="80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79"/>
        <v>-1559.25</v>
      </c>
      <c r="T600" s="5"/>
      <c r="U600" s="6"/>
      <c r="V600" s="6"/>
      <c r="W600" s="6">
        <f t="shared" si="78"/>
        <v>-1559.25</v>
      </c>
      <c r="X600" s="26"/>
    </row>
    <row r="601" spans="1:24">
      <c r="A601" s="2">
        <f t="shared" si="80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79"/>
        <v>139198.94</v>
      </c>
      <c r="T601" s="5"/>
      <c r="U601" s="6"/>
      <c r="V601" s="6"/>
      <c r="W601" s="6">
        <f t="shared" si="78"/>
        <v>139198.94</v>
      </c>
      <c r="X601" s="26"/>
    </row>
    <row r="602" spans="1:24">
      <c r="A602" s="2">
        <f t="shared" si="80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79"/>
        <v>0</v>
      </c>
      <c r="T602" s="5"/>
      <c r="U602" s="6"/>
      <c r="V602" s="6"/>
      <c r="W602" s="6">
        <f t="shared" si="78"/>
        <v>0</v>
      </c>
      <c r="X602" s="26"/>
    </row>
    <row r="603" spans="1:24">
      <c r="A603" s="2">
        <f t="shared" si="80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79"/>
        <v>-1000</v>
      </c>
      <c r="T603" s="5"/>
      <c r="U603" s="6"/>
      <c r="V603" s="6"/>
      <c r="W603" s="6">
        <f t="shared" si="78"/>
        <v>-1000</v>
      </c>
      <c r="X603" s="26"/>
    </row>
    <row r="604" spans="1:24">
      <c r="A604" s="2">
        <f t="shared" si="80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79"/>
        <v>0</v>
      </c>
      <c r="T604" s="5"/>
      <c r="U604" s="6"/>
      <c r="V604" s="6"/>
      <c r="W604" s="6">
        <f t="shared" si="78"/>
        <v>0</v>
      </c>
      <c r="X604" s="26"/>
    </row>
    <row r="605" spans="1:24">
      <c r="A605" s="2">
        <f t="shared" si="80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79"/>
        <v>-9526</v>
      </c>
      <c r="T605" s="5"/>
      <c r="U605" s="6"/>
      <c r="V605" s="6"/>
      <c r="W605" s="6">
        <f t="shared" si="78"/>
        <v>-9526</v>
      </c>
      <c r="X605" s="26"/>
    </row>
    <row r="606" spans="1:24">
      <c r="A606" s="2">
        <f t="shared" si="80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79"/>
        <v>-16411.45</v>
      </c>
      <c r="T606" s="5"/>
      <c r="U606" s="6"/>
      <c r="V606" s="6"/>
      <c r="W606" s="6">
        <f t="shared" si="78"/>
        <v>-16411.45</v>
      </c>
      <c r="X606" s="26"/>
    </row>
    <row r="607" spans="1:24">
      <c r="A607" s="2">
        <f t="shared" si="80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79"/>
        <v>0</v>
      </c>
      <c r="T607" s="5"/>
      <c r="U607" s="6"/>
      <c r="V607" s="6"/>
      <c r="W607" s="6">
        <f t="shared" si="78"/>
        <v>0</v>
      </c>
      <c r="X607" s="26"/>
    </row>
    <row r="608" spans="1:24">
      <c r="A608" s="2">
        <f t="shared" si="80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79"/>
        <v>0</v>
      </c>
      <c r="T608" s="5"/>
      <c r="U608" s="6"/>
      <c r="V608" s="6"/>
      <c r="W608" s="6">
        <f t="shared" si="78"/>
        <v>0</v>
      </c>
      <c r="X608" s="26"/>
    </row>
    <row r="609" spans="1:24">
      <c r="A609" s="2">
        <f t="shared" si="80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79"/>
        <v>0</v>
      </c>
      <c r="T609" s="5"/>
      <c r="U609" s="6"/>
      <c r="V609" s="6"/>
      <c r="W609" s="6">
        <f t="shared" si="78"/>
        <v>0</v>
      </c>
      <c r="X609" s="26"/>
    </row>
    <row r="610" spans="1:24">
      <c r="A610" s="2">
        <f t="shared" si="80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79"/>
        <v>-133.35</v>
      </c>
      <c r="T610" s="5"/>
      <c r="U610" s="6"/>
      <c r="V610" s="6"/>
      <c r="W610" s="6">
        <f t="shared" si="78"/>
        <v>-133.35</v>
      </c>
      <c r="X610" s="26"/>
    </row>
    <row r="611" spans="1:24">
      <c r="A611" s="2">
        <f t="shared" si="80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79"/>
        <v>0</v>
      </c>
      <c r="T611" s="5"/>
      <c r="U611" s="6"/>
      <c r="V611" s="6"/>
      <c r="W611" s="6">
        <f t="shared" si="78"/>
        <v>0</v>
      </c>
      <c r="X611" s="26"/>
    </row>
    <row r="612" spans="1:24">
      <c r="A612" s="2">
        <f t="shared" si="80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79"/>
        <v>-530</v>
      </c>
      <c r="T612" s="5"/>
      <c r="U612" s="6"/>
      <c r="V612" s="6"/>
      <c r="W612" s="6">
        <f t="shared" si="78"/>
        <v>-530</v>
      </c>
      <c r="X612" s="26"/>
    </row>
    <row r="613" spans="1:24">
      <c r="A613" s="2">
        <f t="shared" si="80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79"/>
        <v>-249.64</v>
      </c>
      <c r="T613" s="5"/>
      <c r="U613" s="6"/>
      <c r="V613" s="6"/>
      <c r="W613" s="6">
        <f t="shared" si="78"/>
        <v>-249.64</v>
      </c>
      <c r="X613" s="26"/>
    </row>
    <row r="614" spans="1:24">
      <c r="A614" s="2">
        <f t="shared" si="80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79"/>
        <v>579.23</v>
      </c>
      <c r="T614" s="5"/>
      <c r="U614" s="6"/>
      <c r="V614" s="6"/>
      <c r="W614" s="6">
        <f t="shared" si="78"/>
        <v>579.23</v>
      </c>
      <c r="X614" s="26"/>
    </row>
    <row r="615" spans="1:24">
      <c r="A615" s="2">
        <f t="shared" si="80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79"/>
        <v>0</v>
      </c>
      <c r="T615" s="5"/>
      <c r="U615" s="6"/>
      <c r="V615" s="6"/>
      <c r="W615" s="6">
        <f t="shared" si="78"/>
        <v>0</v>
      </c>
      <c r="X615" s="26"/>
    </row>
    <row r="616" spans="1:24">
      <c r="A616" s="2">
        <f t="shared" si="80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79"/>
        <v>0</v>
      </c>
      <c r="T616" s="5"/>
      <c r="U616" s="6"/>
      <c r="V616" s="6"/>
      <c r="W616" s="6">
        <f t="shared" si="78"/>
        <v>0</v>
      </c>
      <c r="X616" s="26"/>
    </row>
    <row r="617" spans="1:24">
      <c r="A617" s="2">
        <f t="shared" si="80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 t="shared" si="79"/>
        <v>249016.3</v>
      </c>
      <c r="T617" s="5"/>
      <c r="U617" s="6"/>
      <c r="V617" s="6"/>
      <c r="W617" s="6">
        <f t="shared" si="78"/>
        <v>249016.3</v>
      </c>
      <c r="X617" s="26"/>
    </row>
    <row r="618" spans="1:24">
      <c r="A618" s="2">
        <f t="shared" si="80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79"/>
        <v>0</v>
      </c>
      <c r="T618" s="5"/>
      <c r="U618" s="6"/>
      <c r="V618" s="6"/>
      <c r="W618" s="6">
        <f t="shared" si="78"/>
        <v>0</v>
      </c>
      <c r="X618" s="26"/>
    </row>
    <row r="619" spans="1:24">
      <c r="A619" s="2">
        <f t="shared" si="80"/>
        <v>605</v>
      </c>
      <c r="B619" s="2"/>
      <c r="C619" s="2"/>
      <c r="D619" s="2"/>
      <c r="E619" s="50" t="s">
        <v>913</v>
      </c>
      <c r="F619" s="28">
        <f t="shared" ref="F619:R619" si="81">SUM(F553:F618)</f>
        <v>-290448859.52999997</v>
      </c>
      <c r="G619" s="28">
        <f t="shared" si="81"/>
        <v>-42074780.050000034</v>
      </c>
      <c r="H619" s="28">
        <f t="shared" si="81"/>
        <v>-80353456.210000008</v>
      </c>
      <c r="I619" s="28">
        <f t="shared" si="81"/>
        <v>-112606187.80999996</v>
      </c>
      <c r="J619" s="28">
        <f t="shared" si="81"/>
        <v>-135250451.52999994</v>
      </c>
      <c r="K619" s="28">
        <f t="shared" si="81"/>
        <v>-148556889.53</v>
      </c>
      <c r="L619" s="28">
        <f t="shared" si="81"/>
        <v>-159303829.76999998</v>
      </c>
      <c r="M619" s="28">
        <f t="shared" si="81"/>
        <v>-170174304.17999995</v>
      </c>
      <c r="N619" s="28">
        <f t="shared" si="81"/>
        <v>-179340578.68999997</v>
      </c>
      <c r="O619" s="28">
        <f t="shared" si="81"/>
        <v>-192465442.19000015</v>
      </c>
      <c r="P619" s="28">
        <f t="shared" si="81"/>
        <v>-214219930.35000005</v>
      </c>
      <c r="Q619" s="28">
        <f t="shared" si="81"/>
        <v>-246305877.76999995</v>
      </c>
      <c r="R619" s="28">
        <f t="shared" si="81"/>
        <v>-286825672.86999995</v>
      </c>
      <c r="S619" s="25">
        <f t="shared" si="79"/>
        <v>-42074780.050000034</v>
      </c>
      <c r="T619" s="5"/>
      <c r="U619" s="6"/>
      <c r="V619" s="6"/>
      <c r="W619" s="6"/>
      <c r="X619" s="26"/>
    </row>
    <row r="620" spans="1:24">
      <c r="A620" s="2">
        <f t="shared" si="80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25">
        <f t="shared" si="79"/>
        <v>0</v>
      </c>
      <c r="T620" s="5"/>
      <c r="U620" s="6"/>
      <c r="V620" s="6"/>
      <c r="W620" s="6"/>
      <c r="X620" s="26"/>
    </row>
    <row r="621" spans="1:24">
      <c r="A621" s="2">
        <f t="shared" si="80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si="79"/>
        <v>-144.46</v>
      </c>
      <c r="T621" s="5"/>
      <c r="U621" s="6"/>
      <c r="V621" s="6"/>
      <c r="W621" s="6">
        <f>+S621</f>
        <v>-144.46</v>
      </c>
      <c r="X621" s="26"/>
    </row>
    <row r="622" spans="1:24">
      <c r="A622" s="2">
        <f t="shared" si="80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79"/>
        <v>0</v>
      </c>
      <c r="T622" s="5"/>
      <c r="U622" s="6"/>
      <c r="V622" s="6"/>
      <c r="W622" s="6">
        <f>+S622</f>
        <v>0</v>
      </c>
      <c r="X622" s="26"/>
    </row>
    <row r="623" spans="1:24">
      <c r="A623" s="2">
        <f t="shared" si="80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79"/>
        <v>-757.05</v>
      </c>
      <c r="T623" s="5"/>
      <c r="U623" s="6"/>
      <c r="V623" s="6"/>
      <c r="W623" s="6">
        <f t="shared" ref="W623:W631" si="82">+S623</f>
        <v>-757.05</v>
      </c>
      <c r="X623" s="26"/>
    </row>
    <row r="624" spans="1:24">
      <c r="A624" s="2">
        <f t="shared" si="80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79"/>
        <v>0</v>
      </c>
      <c r="T624" s="5"/>
      <c r="U624" s="6"/>
      <c r="V624" s="6"/>
      <c r="W624" s="6">
        <f t="shared" si="82"/>
        <v>0</v>
      </c>
      <c r="X624" s="26"/>
    </row>
    <row r="625" spans="1:24">
      <c r="A625" s="2">
        <f t="shared" si="80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79"/>
        <v>-6413.72</v>
      </c>
      <c r="T625" s="5"/>
      <c r="U625" s="6"/>
      <c r="V625" s="6"/>
      <c r="W625" s="6">
        <f t="shared" si="82"/>
        <v>-6413.72</v>
      </c>
      <c r="X625" s="26"/>
    </row>
    <row r="626" spans="1:24">
      <c r="A626" s="2">
        <f t="shared" si="80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79"/>
        <v>-48568.65</v>
      </c>
      <c r="T626" s="5"/>
      <c r="U626" s="6"/>
      <c r="V626" s="6"/>
      <c r="W626" s="6">
        <f t="shared" si="82"/>
        <v>-48568.65</v>
      </c>
      <c r="X626" s="26"/>
    </row>
    <row r="627" spans="1:24">
      <c r="A627" s="2">
        <f t="shared" si="80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79"/>
        <v>-54.4</v>
      </c>
      <c r="T627" s="5"/>
      <c r="U627" s="6"/>
      <c r="V627" s="6"/>
      <c r="W627" s="6">
        <f t="shared" si="82"/>
        <v>-54.4</v>
      </c>
      <c r="X627" s="26"/>
    </row>
    <row r="628" spans="1:24">
      <c r="A628" s="2">
        <f t="shared" si="80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79"/>
        <v>-811.09</v>
      </c>
      <c r="T628" s="5"/>
      <c r="U628" s="6"/>
      <c r="V628" s="6"/>
      <c r="W628" s="6">
        <f t="shared" si="82"/>
        <v>-811.09</v>
      </c>
      <c r="X628" s="26"/>
    </row>
    <row r="629" spans="1:24">
      <c r="A629" s="2">
        <f t="shared" si="80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79"/>
        <v>-13780.85</v>
      </c>
      <c r="T629" s="5"/>
      <c r="U629" s="6"/>
      <c r="V629" s="6"/>
      <c r="W629" s="6">
        <f t="shared" si="82"/>
        <v>-13780.85</v>
      </c>
      <c r="X629" s="26"/>
    </row>
    <row r="630" spans="1:24">
      <c r="A630" s="2">
        <f t="shared" si="80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79"/>
        <v>-12464.01</v>
      </c>
      <c r="T630" s="5"/>
      <c r="U630" s="6"/>
      <c r="V630" s="6"/>
      <c r="W630" s="6">
        <f t="shared" si="82"/>
        <v>-12464.01</v>
      </c>
      <c r="X630" s="26"/>
    </row>
    <row r="631" spans="1:24">
      <c r="A631" s="2">
        <f t="shared" si="80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79"/>
        <v>-2058.0100000000002</v>
      </c>
      <c r="T631" s="5"/>
      <c r="U631" s="6"/>
      <c r="V631" s="6"/>
      <c r="W631" s="6">
        <f t="shared" si="82"/>
        <v>-2058.0100000000002</v>
      </c>
      <c r="X631" s="26"/>
    </row>
    <row r="632" spans="1:24">
      <c r="A632" s="2">
        <f t="shared" si="80"/>
        <v>618</v>
      </c>
      <c r="B632" s="2"/>
      <c r="C632" s="2"/>
      <c r="D632" s="2"/>
      <c r="E632" s="50" t="s">
        <v>932</v>
      </c>
      <c r="F632" s="28">
        <f t="shared" ref="F632:R632" si="83">SUM(F621:F631)</f>
        <v>-1039860.6799999999</v>
      </c>
      <c r="G632" s="28">
        <f t="shared" si="83"/>
        <v>-85052.239999999991</v>
      </c>
      <c r="H632" s="28">
        <f t="shared" si="83"/>
        <v>-156272.76</v>
      </c>
      <c r="I632" s="28">
        <f t="shared" si="83"/>
        <v>-226920.5</v>
      </c>
      <c r="J632" s="28">
        <f t="shared" si="83"/>
        <v>-279224.61</v>
      </c>
      <c r="K632" s="28">
        <f t="shared" si="83"/>
        <v>-309408.52</v>
      </c>
      <c r="L632" s="28">
        <f t="shared" si="83"/>
        <v>-348905.59</v>
      </c>
      <c r="M632" s="28">
        <f t="shared" si="83"/>
        <v>-394317.06</v>
      </c>
      <c r="N632" s="28">
        <f t="shared" si="83"/>
        <v>-493635.16</v>
      </c>
      <c r="O632" s="28">
        <f t="shared" si="83"/>
        <v>-558700.79</v>
      </c>
      <c r="P632" s="28">
        <f t="shared" si="83"/>
        <v>-643635.67000000004</v>
      </c>
      <c r="Q632" s="28">
        <f t="shared" si="83"/>
        <v>-742428.25999999989</v>
      </c>
      <c r="R632" s="28">
        <f t="shared" si="83"/>
        <v>-886903.1399999999</v>
      </c>
      <c r="S632" s="25">
        <f t="shared" si="79"/>
        <v>-85052.239999999991</v>
      </c>
      <c r="T632" s="5"/>
      <c r="U632" s="6"/>
      <c r="V632" s="6"/>
      <c r="W632" s="6"/>
      <c r="X632" s="26"/>
    </row>
    <row r="633" spans="1:24">
      <c r="A633" s="2">
        <f t="shared" si="80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25">
        <f t="shared" si="79"/>
        <v>0</v>
      </c>
      <c r="T633" s="5"/>
      <c r="U633" s="6"/>
      <c r="V633" s="6"/>
      <c r="W633" s="6"/>
      <c r="X633" s="26"/>
    </row>
    <row r="634" spans="1:24" ht="15.75" thickBot="1">
      <c r="A634" s="2">
        <f t="shared" si="80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R634" si="84">+G632+G619+G551+G528+G494+G416+G381+G366</f>
        <v>-755596030.13999999</v>
      </c>
      <c r="H634" s="106">
        <f t="shared" si="84"/>
        <v>-785949713.57000017</v>
      </c>
      <c r="I634" s="106">
        <f t="shared" si="84"/>
        <v>-809849531.25999999</v>
      </c>
      <c r="J634" s="106">
        <f t="shared" si="84"/>
        <v>-821119251.98000002</v>
      </c>
      <c r="K634" s="106">
        <f t="shared" si="84"/>
        <v>-834114722.8900001</v>
      </c>
      <c r="L634" s="106">
        <f t="shared" si="84"/>
        <v>-850558705.20000005</v>
      </c>
      <c r="M634" s="106">
        <f t="shared" si="84"/>
        <v>-868721350.27999997</v>
      </c>
      <c r="N634" s="106">
        <f t="shared" si="84"/>
        <v>-891100472.71000004</v>
      </c>
      <c r="O634" s="106">
        <f t="shared" si="84"/>
        <v>-918592888.9400003</v>
      </c>
      <c r="P634" s="106">
        <f t="shared" si="84"/>
        <v>-955424093.46000004</v>
      </c>
      <c r="Q634" s="106">
        <f t="shared" si="84"/>
        <v>-1022043333.5400002</v>
      </c>
      <c r="R634" s="106">
        <f t="shared" si="84"/>
        <v>-1117173255.4099998</v>
      </c>
      <c r="S634" s="25">
        <f t="shared" si="79"/>
        <v>-755596030.13999999</v>
      </c>
      <c r="T634" s="126"/>
      <c r="U634" s="127"/>
      <c r="V634" s="127"/>
      <c r="W634" s="127"/>
      <c r="X634" s="128"/>
    </row>
    <row r="635" spans="1:24" ht="15.75" thickTop="1">
      <c r="A635" s="2">
        <f t="shared" si="80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80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80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85">SUM(U15:U632)</f>
        <v>158240099.97000003</v>
      </c>
      <c r="V637" s="127">
        <f t="shared" si="85"/>
        <v>-121153202.42</v>
      </c>
      <c r="W637" s="127">
        <f t="shared" si="85"/>
        <v>-458128071.22000009</v>
      </c>
      <c r="X637" s="127">
        <f t="shared" si="85"/>
        <v>421041173.66999972</v>
      </c>
    </row>
    <row r="638" spans="1:24">
      <c r="A638" s="2">
        <f t="shared" si="80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37086897.550000027</v>
      </c>
      <c r="W638" s="132" t="s">
        <v>937</v>
      </c>
      <c r="X638" s="133">
        <f>-W637-X637</f>
        <v>37086897.55000037</v>
      </c>
    </row>
    <row r="639" spans="1:24">
      <c r="A639" s="2">
        <f t="shared" si="80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>
        <f>+U637+V637+W637+X637</f>
        <v>0</v>
      </c>
      <c r="X639" s="107">
        <f>+X638-V638</f>
        <v>3.4272670745849609E-7</v>
      </c>
    </row>
    <row r="640" spans="1:24">
      <c r="A640" s="2">
        <f t="shared" si="80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80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80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642"/>
  <sheetViews>
    <sheetView view="pageBreakPreview" zoomScale="60" zoomScaleNormal="100" workbookViewId="0">
      <selection activeCell="Y3" sqref="Y3:AF4"/>
    </sheetView>
  </sheetViews>
  <sheetFormatPr defaultRowHeight="15"/>
  <cols>
    <col min="1" max="1" width="6.5703125" customWidth="1"/>
    <col min="5" max="5" width="31.7109375" customWidth="1"/>
    <col min="6" max="6" width="17.28515625" bestFit="1" customWidth="1"/>
    <col min="7" max="16" width="16.5703125" bestFit="1" customWidth="1"/>
    <col min="17" max="19" width="17.28515625" bestFit="1" customWidth="1"/>
    <col min="21" max="21" width="12.28515625" bestFit="1" customWidth="1"/>
    <col min="22" max="24" width="12.85546875" bestFit="1" customWidth="1"/>
  </cols>
  <sheetData>
    <row r="1" spans="1:24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1085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1082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A4" s="1"/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2"/>
      <c r="U8" s="4"/>
      <c r="V8" s="4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1033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+F15</f>
        <v>954960214.52999997</v>
      </c>
      <c r="T15" s="5"/>
      <c r="U15" s="6"/>
      <c r="V15" s="6"/>
      <c r="W15" s="6"/>
      <c r="X15" s="26">
        <f>+S15</f>
        <v>954960214.52999997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 t="shared" ref="S16:S79" si="0">+F16</f>
        <v>42677267.270000003</v>
      </c>
      <c r="T16" s="5"/>
      <c r="U16" s="6"/>
      <c r="V16" s="6"/>
      <c r="W16" s="6"/>
      <c r="X16" s="26">
        <f>+S16</f>
        <v>42677267.270000003</v>
      </c>
    </row>
    <row r="17" spans="1:24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 t="shared" si="0"/>
        <v>8458803.8800000008</v>
      </c>
      <c r="T17" s="5"/>
      <c r="U17" s="6"/>
      <c r="V17" s="6"/>
      <c r="W17" s="6"/>
      <c r="X17" s="26">
        <f>+S17</f>
        <v>8458803.8800000008</v>
      </c>
    </row>
    <row r="18" spans="1:24">
      <c r="A18" s="2">
        <f t="shared" si="1"/>
        <v>4</v>
      </c>
      <c r="B18" s="2"/>
      <c r="C18" s="2"/>
      <c r="D18" s="2"/>
      <c r="E18" s="23" t="s">
        <v>76</v>
      </c>
      <c r="F18" s="28">
        <f t="shared" ref="F18:R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5">
        <f t="shared" si="0"/>
        <v>1006096285.6799999</v>
      </c>
      <c r="T18" s="5"/>
      <c r="U18" s="6"/>
      <c r="V18" s="6"/>
      <c r="W18" s="6"/>
      <c r="X18" s="26"/>
    </row>
    <row r="19" spans="1:24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25">
        <f t="shared" si="0"/>
        <v>0</v>
      </c>
      <c r="T19" s="5"/>
      <c r="U19" s="6"/>
      <c r="V19" s="6"/>
      <c r="W19" s="6"/>
      <c r="X19" s="26"/>
    </row>
    <row r="20" spans="1:24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 t="shared" si="0"/>
        <v>1304185.71</v>
      </c>
      <c r="T20" s="5"/>
      <c r="U20" s="6"/>
      <c r="V20" s="6"/>
      <c r="W20" s="6"/>
      <c r="X20" s="26">
        <f>+S20</f>
        <v>1304185.71</v>
      </c>
    </row>
    <row r="21" spans="1:24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 t="shared" si="0"/>
        <v>-326996779.68000001</v>
      </c>
      <c r="T21" s="5"/>
      <c r="U21" s="6"/>
      <c r="V21" s="6"/>
      <c r="W21" s="6"/>
      <c r="X21" s="26"/>
    </row>
    <row r="22" spans="1:24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 t="shared" si="0"/>
        <v>-13839974.779999999</v>
      </c>
      <c r="T22" s="5"/>
      <c r="U22" s="6"/>
      <c r="V22" s="6"/>
      <c r="W22" s="6"/>
      <c r="X22" s="26"/>
    </row>
    <row r="23" spans="1:24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 t="shared" si="0"/>
        <v>0</v>
      </c>
      <c r="T23" s="5"/>
      <c r="U23" s="6"/>
      <c r="V23" s="6"/>
      <c r="W23" s="6"/>
      <c r="X23" s="26"/>
    </row>
    <row r="24" spans="1:24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 t="shared" si="0"/>
        <v>-339532568.75</v>
      </c>
      <c r="T24" s="5"/>
      <c r="U24" s="6"/>
      <c r="V24" s="6"/>
      <c r="W24" s="6"/>
      <c r="X24" s="26"/>
    </row>
    <row r="25" spans="1:24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25">
        <f t="shared" si="0"/>
        <v>0</v>
      </c>
      <c r="T25" s="5"/>
      <c r="U25" s="6"/>
      <c r="V25" s="6"/>
      <c r="W25" s="6"/>
      <c r="X25" s="26"/>
    </row>
    <row r="26" spans="1:24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 t="shared" si="0"/>
        <v>-3402276.42</v>
      </c>
      <c r="T26" s="5"/>
      <c r="U26" s="6"/>
      <c r="V26" s="6"/>
      <c r="W26" s="6"/>
      <c r="X26" s="26"/>
    </row>
    <row r="27" spans="1:24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 t="shared" si="0"/>
        <v>-134206540.91</v>
      </c>
      <c r="T27" s="5"/>
      <c r="U27" s="6"/>
      <c r="V27" s="6"/>
      <c r="W27" s="6"/>
      <c r="X27" s="26"/>
    </row>
    <row r="28" spans="1:24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25">
        <f t="shared" si="0"/>
        <v>-137608817.32999998</v>
      </c>
      <c r="T28" s="5"/>
      <c r="U28" s="6"/>
      <c r="V28" s="6"/>
      <c r="W28" s="6"/>
      <c r="X28" s="26"/>
    </row>
    <row r="29" spans="1:24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25">
        <f t="shared" si="0"/>
        <v>0</v>
      </c>
      <c r="T29" s="5"/>
      <c r="U29" s="6"/>
      <c r="V29" s="6"/>
      <c r="W29" s="6"/>
      <c r="X29" s="26"/>
    </row>
    <row r="30" spans="1:24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25">
        <f t="shared" si="0"/>
        <v>-477141386.07999998</v>
      </c>
      <c r="T30" s="5"/>
      <c r="U30" s="6"/>
      <c r="V30" s="6"/>
      <c r="W30" s="6"/>
      <c r="X30" s="26">
        <f>+S30-S20</f>
        <v>-478445571.78999996</v>
      </c>
    </row>
    <row r="31" spans="1:24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25">
        <f t="shared" si="0"/>
        <v>0</v>
      </c>
      <c r="T31" s="5"/>
      <c r="U31" s="6"/>
      <c r="V31" s="6"/>
      <c r="W31" s="6"/>
      <c r="X31" s="26"/>
    </row>
    <row r="32" spans="1:24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R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0"/>
        <v>528954899.59999996</v>
      </c>
      <c r="T32" s="5"/>
      <c r="U32" s="6"/>
      <c r="V32" s="6"/>
      <c r="W32" s="6"/>
      <c r="X32" s="26"/>
    </row>
    <row r="33" spans="1:24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25">
        <f t="shared" si="0"/>
        <v>0</v>
      </c>
      <c r="T33" s="5"/>
      <c r="U33" s="6"/>
      <c r="V33" s="6"/>
      <c r="W33" s="6"/>
      <c r="X33" s="26"/>
    </row>
    <row r="34" spans="1:24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si="0"/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0"/>
        <v>0</v>
      </c>
      <c r="T35" s="5"/>
      <c r="U35" s="6"/>
      <c r="V35" s="6"/>
      <c r="W35" s="6"/>
      <c r="X35" s="26"/>
    </row>
    <row r="36" spans="1:24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0"/>
        <v>0</v>
      </c>
      <c r="T36" s="5"/>
      <c r="U36" s="6"/>
      <c r="V36" s="6"/>
      <c r="W36" s="6"/>
      <c r="X36" s="26"/>
    </row>
    <row r="37" spans="1:24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0"/>
        <v>148792.91</v>
      </c>
      <c r="T37" s="5"/>
      <c r="U37" s="6"/>
      <c r="V37" s="6"/>
      <c r="W37" s="6"/>
      <c r="X37" s="26">
        <f>+S37</f>
        <v>148792.91</v>
      </c>
    </row>
    <row r="38" spans="1:24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0"/>
        <v>11390212.779999999</v>
      </c>
      <c r="T38" s="5"/>
      <c r="U38" s="6"/>
      <c r="V38" s="6"/>
      <c r="W38" s="6"/>
      <c r="X38" s="26">
        <f>+S38</f>
        <v>11390212.779999999</v>
      </c>
    </row>
    <row r="39" spans="1:24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0"/>
        <v>153632.07999999999</v>
      </c>
      <c r="T39" s="5"/>
      <c r="U39" s="6"/>
      <c r="V39" s="6"/>
      <c r="W39" s="6"/>
      <c r="X39" s="26">
        <f>+S39</f>
        <v>153632.07999999999</v>
      </c>
    </row>
    <row r="40" spans="1:24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0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0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1"/>
        <v>28</v>
      </c>
      <c r="B42" s="2"/>
      <c r="C42" s="2"/>
      <c r="D42" s="2"/>
      <c r="E42" s="50" t="s">
        <v>107</v>
      </c>
      <c r="F42" s="28">
        <f t="shared" ref="F42:R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5">
        <f t="shared" si="0"/>
        <v>11894667.949999999</v>
      </c>
      <c r="T42" s="5"/>
      <c r="U42" s="6"/>
      <c r="V42" s="6"/>
      <c r="W42" s="6"/>
      <c r="X42" s="26"/>
    </row>
    <row r="43" spans="1:24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25">
        <f t="shared" si="0"/>
        <v>0</v>
      </c>
      <c r="T43" s="5"/>
      <c r="U43" s="6"/>
      <c r="V43" s="6"/>
      <c r="W43" s="6"/>
      <c r="X43" s="26"/>
    </row>
    <row r="44" spans="1:24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si="0"/>
        <v>0</v>
      </c>
      <c r="T44" s="5"/>
      <c r="U44" s="6">
        <f t="shared" ref="U44:U56" si="8">+S44</f>
        <v>0</v>
      </c>
      <c r="V44" s="6"/>
      <c r="W44" s="6"/>
      <c r="X44" s="26"/>
    </row>
    <row r="45" spans="1:24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0"/>
        <v>1038440.97</v>
      </c>
      <c r="T45" s="5"/>
      <c r="U45" s="6">
        <f t="shared" si="8"/>
        <v>1038440.97</v>
      </c>
      <c r="V45" s="6"/>
      <c r="W45" s="6"/>
      <c r="X45" s="26"/>
    </row>
    <row r="46" spans="1:24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0"/>
        <v>-996174.58</v>
      </c>
      <c r="T46" s="5"/>
      <c r="U46" s="6">
        <f t="shared" si="8"/>
        <v>-996174.58</v>
      </c>
      <c r="V46" s="6"/>
      <c r="W46" s="6"/>
      <c r="X46" s="26"/>
    </row>
    <row r="47" spans="1:24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0"/>
        <v>-4703.6499999999996</v>
      </c>
      <c r="T47" s="5"/>
      <c r="U47" s="6">
        <f t="shared" si="8"/>
        <v>-4703.6499999999996</v>
      </c>
      <c r="V47" s="6"/>
      <c r="W47" s="6"/>
      <c r="X47" s="26"/>
    </row>
    <row r="48" spans="1:24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0"/>
        <v>2689567.34</v>
      </c>
      <c r="T48" s="2"/>
      <c r="U48" s="4">
        <f>+S48</f>
        <v>2689567.34</v>
      </c>
      <c r="V48" s="4"/>
      <c r="W48" s="4"/>
      <c r="X48" s="83">
        <f>+S48-U48</f>
        <v>0</v>
      </c>
    </row>
    <row r="49" spans="1:24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0"/>
        <v>0</v>
      </c>
      <c r="T49" s="2"/>
      <c r="U49" s="4">
        <f t="shared" si="8"/>
        <v>0</v>
      </c>
      <c r="V49" s="4"/>
      <c r="W49" s="4"/>
      <c r="X49" s="83"/>
    </row>
    <row r="50" spans="1:24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0"/>
        <v>600</v>
      </c>
      <c r="T50" s="5"/>
      <c r="U50" s="6">
        <f t="shared" si="8"/>
        <v>600</v>
      </c>
      <c r="V50" s="6"/>
      <c r="W50" s="6"/>
      <c r="X50" s="26"/>
    </row>
    <row r="51" spans="1:24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0"/>
        <v>300</v>
      </c>
      <c r="T51" s="5"/>
      <c r="U51" s="6">
        <f t="shared" si="8"/>
        <v>300</v>
      </c>
      <c r="V51" s="6"/>
      <c r="W51" s="6"/>
      <c r="X51" s="26"/>
    </row>
    <row r="52" spans="1:24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0"/>
        <v>0</v>
      </c>
      <c r="T52" s="5"/>
      <c r="U52" s="6">
        <f t="shared" si="8"/>
        <v>0</v>
      </c>
      <c r="V52" s="6"/>
      <c r="W52" s="6"/>
      <c r="X52" s="26"/>
    </row>
    <row r="53" spans="1:24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0"/>
        <v>400</v>
      </c>
      <c r="T53" s="5"/>
      <c r="U53" s="6">
        <f t="shared" si="8"/>
        <v>400</v>
      </c>
      <c r="V53" s="6"/>
      <c r="W53" s="6"/>
      <c r="X53" s="26"/>
    </row>
    <row r="54" spans="1:24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0"/>
        <v>250</v>
      </c>
      <c r="T54" s="5"/>
      <c r="U54" s="6">
        <f t="shared" si="8"/>
        <v>250</v>
      </c>
      <c r="V54" s="6"/>
      <c r="W54" s="6"/>
      <c r="X54" s="26"/>
    </row>
    <row r="55" spans="1:24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0"/>
        <v>0</v>
      </c>
      <c r="T55" s="5"/>
      <c r="U55" s="6">
        <f t="shared" si="8"/>
        <v>0</v>
      </c>
      <c r="V55" s="6"/>
      <c r="W55" s="6"/>
      <c r="X55" s="26"/>
    </row>
    <row r="56" spans="1:24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0"/>
        <v>0</v>
      </c>
      <c r="T56" s="5"/>
      <c r="U56" s="6">
        <f t="shared" si="8"/>
        <v>0</v>
      </c>
      <c r="V56" s="6"/>
      <c r="W56" s="6"/>
      <c r="X56" s="26"/>
    </row>
    <row r="57" spans="1:24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9">SUM(F44:F56)</f>
        <v>2728680.08</v>
      </c>
      <c r="G57" s="28">
        <f t="shared" si="9"/>
        <v>1916272.2800000003</v>
      </c>
      <c r="H57" s="28">
        <f t="shared" si="9"/>
        <v>1838476.31</v>
      </c>
      <c r="I57" s="28">
        <f t="shared" si="9"/>
        <v>2474237.5300000003</v>
      </c>
      <c r="J57" s="28">
        <f t="shared" si="9"/>
        <v>109985.74999999988</v>
      </c>
      <c r="K57" s="28">
        <f t="shared" si="9"/>
        <v>556906.25</v>
      </c>
      <c r="L57" s="28">
        <f t="shared" si="9"/>
        <v>1146327.8899999999</v>
      </c>
      <c r="M57" s="28">
        <f t="shared" si="9"/>
        <v>149273.04999999993</v>
      </c>
      <c r="N57" s="28">
        <f t="shared" si="9"/>
        <v>1150.0000000000582</v>
      </c>
      <c r="O57" s="28">
        <f t="shared" si="9"/>
        <v>1747039.38</v>
      </c>
      <c r="P57" s="28">
        <f t="shared" si="9"/>
        <v>-113888.37999999979</v>
      </c>
      <c r="Q57" s="28">
        <f t="shared" si="9"/>
        <v>1150.0000000002192</v>
      </c>
      <c r="R57" s="28">
        <f>SUM(R44:R56)</f>
        <v>3204308.9300000006</v>
      </c>
      <c r="S57" s="25">
        <f t="shared" si="0"/>
        <v>2728680.08</v>
      </c>
      <c r="T57" s="5"/>
      <c r="U57" s="6"/>
      <c r="V57" s="6"/>
      <c r="W57" s="6"/>
      <c r="X57" s="26"/>
    </row>
    <row r="58" spans="1:24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25">
        <f t="shared" si="0"/>
        <v>0</v>
      </c>
      <c r="T58" s="5"/>
      <c r="U58" s="6"/>
      <c r="V58" s="6"/>
      <c r="W58" s="6"/>
      <c r="X58" s="26"/>
    </row>
    <row r="59" spans="1:24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 t="shared" si="0"/>
        <v>0</v>
      </c>
      <c r="T59" s="5"/>
      <c r="U59" s="6">
        <f>+S59</f>
        <v>0</v>
      </c>
      <c r="V59" s="6"/>
      <c r="W59" s="6"/>
      <c r="X59" s="26"/>
    </row>
    <row r="60" spans="1:24">
      <c r="A60" s="2">
        <f t="shared" si="1"/>
        <v>46</v>
      </c>
      <c r="B60" s="2"/>
      <c r="C60" s="2"/>
      <c r="D60" s="2"/>
      <c r="E60" s="50" t="s">
        <v>136</v>
      </c>
      <c r="F60" s="28">
        <f t="shared" ref="F60:R60" si="10">+F59</f>
        <v>0</v>
      </c>
      <c r="G60" s="28">
        <f t="shared" si="10"/>
        <v>0</v>
      </c>
      <c r="H60" s="28">
        <f t="shared" si="10"/>
        <v>0</v>
      </c>
      <c r="I60" s="28">
        <f t="shared" si="10"/>
        <v>0</v>
      </c>
      <c r="J60" s="28">
        <f t="shared" si="10"/>
        <v>0</v>
      </c>
      <c r="K60" s="28">
        <f t="shared" si="10"/>
        <v>0</v>
      </c>
      <c r="L60" s="28">
        <f t="shared" si="10"/>
        <v>0</v>
      </c>
      <c r="M60" s="28">
        <f t="shared" si="10"/>
        <v>0</v>
      </c>
      <c r="N60" s="28">
        <f t="shared" si="10"/>
        <v>0</v>
      </c>
      <c r="O60" s="28">
        <f t="shared" si="10"/>
        <v>0</v>
      </c>
      <c r="P60" s="28">
        <f t="shared" si="10"/>
        <v>323765.93</v>
      </c>
      <c r="Q60" s="28">
        <f t="shared" si="10"/>
        <v>197130.52</v>
      </c>
      <c r="R60" s="28">
        <f t="shared" si="10"/>
        <v>0</v>
      </c>
      <c r="S60" s="25">
        <f t="shared" si="0"/>
        <v>0</v>
      </c>
      <c r="T60" s="5"/>
      <c r="U60" s="6"/>
      <c r="V60" s="6"/>
      <c r="W60" s="6"/>
      <c r="X60" s="26"/>
    </row>
    <row r="61" spans="1:24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25">
        <f t="shared" si="0"/>
        <v>0</v>
      </c>
      <c r="T61" s="5"/>
      <c r="U61" s="6"/>
      <c r="V61" s="6"/>
      <c r="W61" s="6"/>
      <c r="X61" s="26"/>
    </row>
    <row r="62" spans="1:24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si="0"/>
        <v>-32699.67</v>
      </c>
      <c r="T62" s="5"/>
      <c r="U62" s="6">
        <f t="shared" ref="U62:U73" si="11">+S62</f>
        <v>-32699.67</v>
      </c>
      <c r="V62" s="6"/>
      <c r="W62" s="6"/>
      <c r="X62" s="26"/>
    </row>
    <row r="63" spans="1:24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0"/>
        <v>2835993.36</v>
      </c>
      <c r="T63" s="5"/>
      <c r="U63" s="6">
        <f t="shared" si="11"/>
        <v>2835993.36</v>
      </c>
      <c r="V63" s="6"/>
      <c r="W63" s="6"/>
      <c r="X63" s="26"/>
    </row>
    <row r="64" spans="1:24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0"/>
        <v>9640875.9800000004</v>
      </c>
      <c r="T64" s="5"/>
      <c r="U64" s="6">
        <f t="shared" si="11"/>
        <v>9640875.9800000004</v>
      </c>
      <c r="V64" s="6"/>
      <c r="W64" s="6"/>
      <c r="X64" s="26"/>
    </row>
    <row r="65" spans="1:24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0"/>
        <v>-8386.8500000000095</v>
      </c>
      <c r="T65" s="5"/>
      <c r="U65" s="6">
        <f t="shared" si="11"/>
        <v>-8386.8500000000095</v>
      </c>
      <c r="V65" s="6"/>
      <c r="W65" s="6"/>
      <c r="X65" s="26"/>
    </row>
    <row r="66" spans="1:24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0"/>
        <v>113632.21</v>
      </c>
      <c r="T66" s="5"/>
      <c r="U66" s="6">
        <f t="shared" si="11"/>
        <v>113632.21</v>
      </c>
      <c r="V66" s="6"/>
      <c r="W66" s="6"/>
      <c r="X66" s="26"/>
    </row>
    <row r="67" spans="1:24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0"/>
        <v>1256279.2</v>
      </c>
      <c r="T67" s="5"/>
      <c r="U67" s="6">
        <f t="shared" si="11"/>
        <v>1256279.2</v>
      </c>
      <c r="V67" s="6"/>
      <c r="W67" s="6"/>
      <c r="X67" s="26"/>
    </row>
    <row r="68" spans="1:24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0"/>
        <v>4254314.09</v>
      </c>
      <c r="T68" s="5"/>
      <c r="U68" s="6">
        <f t="shared" si="11"/>
        <v>4254314.09</v>
      </c>
      <c r="V68" s="6"/>
      <c r="W68" s="6"/>
      <c r="X68" s="26"/>
    </row>
    <row r="69" spans="1:24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0"/>
        <v>139413.53</v>
      </c>
      <c r="T69" s="5"/>
      <c r="U69" s="6">
        <f t="shared" si="11"/>
        <v>139413.53</v>
      </c>
      <c r="V69" s="6"/>
      <c r="W69" s="6"/>
      <c r="X69" s="26"/>
    </row>
    <row r="70" spans="1:24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0"/>
        <v>15</v>
      </c>
      <c r="T70" s="5"/>
      <c r="U70" s="6">
        <f t="shared" si="11"/>
        <v>15</v>
      </c>
      <c r="V70" s="6"/>
      <c r="W70" s="6"/>
      <c r="X70" s="26"/>
    </row>
    <row r="71" spans="1:24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0"/>
        <v>370.83</v>
      </c>
      <c r="T71" s="5"/>
      <c r="U71" s="6">
        <f t="shared" si="11"/>
        <v>370.83</v>
      </c>
      <c r="V71" s="6"/>
      <c r="W71" s="6"/>
      <c r="X71" s="26"/>
    </row>
    <row r="72" spans="1:24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0"/>
        <v>2115987.9</v>
      </c>
      <c r="T72" s="5"/>
      <c r="U72" s="6">
        <f t="shared" si="11"/>
        <v>2115987.9</v>
      </c>
      <c r="V72" s="6"/>
      <c r="W72" s="6"/>
      <c r="X72" s="26"/>
    </row>
    <row r="73" spans="1:24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0"/>
        <v>0</v>
      </c>
      <c r="T73" s="5"/>
      <c r="U73" s="6">
        <f t="shared" si="11"/>
        <v>0</v>
      </c>
      <c r="V73" s="6"/>
      <c r="W73" s="6"/>
      <c r="X73" s="26"/>
    </row>
    <row r="74" spans="1:24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R74" si="12">SUM(G62:G73)</f>
        <v>25985129.739999995</v>
      </c>
      <c r="H74" s="24">
        <f t="shared" si="12"/>
        <v>21489963.910000004</v>
      </c>
      <c r="I74" s="24">
        <f t="shared" si="12"/>
        <v>25031043.339999992</v>
      </c>
      <c r="J74" s="24">
        <f t="shared" si="12"/>
        <v>19391541.48</v>
      </c>
      <c r="K74" s="24">
        <f t="shared" si="12"/>
        <v>13336927.270000001</v>
      </c>
      <c r="L74" s="24">
        <f t="shared" si="12"/>
        <v>11207105.25</v>
      </c>
      <c r="M74" s="24">
        <f t="shared" si="12"/>
        <v>8929667.6899999995</v>
      </c>
      <c r="N74" s="24">
        <f t="shared" si="12"/>
        <v>9393154.6999999955</v>
      </c>
      <c r="O74" s="24">
        <f t="shared" si="12"/>
        <v>9290701.3399999961</v>
      </c>
      <c r="P74" s="24">
        <f t="shared" si="12"/>
        <v>12139848.779999996</v>
      </c>
      <c r="Q74" s="24">
        <f t="shared" si="12"/>
        <v>13614121.359999998</v>
      </c>
      <c r="R74" s="24">
        <f t="shared" si="12"/>
        <v>19786161.890000001</v>
      </c>
      <c r="S74" s="25">
        <f t="shared" si="0"/>
        <v>20315795.579999998</v>
      </c>
      <c r="T74" s="5"/>
      <c r="U74" s="6"/>
      <c r="V74" s="6"/>
      <c r="W74" s="6"/>
      <c r="X74" s="26"/>
    </row>
    <row r="75" spans="1:24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25">
        <f t="shared" si="0"/>
        <v>0</v>
      </c>
      <c r="T75" s="5"/>
      <c r="U75" s="6"/>
      <c r="V75" s="6"/>
      <c r="W75" s="6"/>
      <c r="X75" s="26"/>
    </row>
    <row r="76" spans="1:24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si="0"/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0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0"/>
        <v>0</v>
      </c>
      <c r="T78" s="5"/>
      <c r="U78" s="6"/>
      <c r="V78" s="6"/>
      <c r="W78" s="6"/>
      <c r="X78" s="26">
        <f t="shared" ref="X78:X88" si="13">+S78</f>
        <v>0</v>
      </c>
    </row>
    <row r="79" spans="1:24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0"/>
        <v>0</v>
      </c>
      <c r="T79" s="5"/>
      <c r="U79" s="6"/>
      <c r="V79" s="6"/>
      <c r="W79" s="6"/>
      <c r="X79" s="26">
        <f t="shared" si="13"/>
        <v>0</v>
      </c>
    </row>
    <row r="80" spans="1:24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ref="S80:S143" si="14">+F80</f>
        <v>0</v>
      </c>
      <c r="T80" s="5"/>
      <c r="U80" s="6"/>
      <c r="V80" s="6"/>
      <c r="W80" s="6"/>
      <c r="X80" s="26">
        <f t="shared" si="13"/>
        <v>0</v>
      </c>
    </row>
    <row r="81" spans="1:24">
      <c r="A81" s="2">
        <f t="shared" ref="A81:A144" si="15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4"/>
        <v>0</v>
      </c>
      <c r="T81" s="5"/>
      <c r="U81" s="6"/>
      <c r="V81" s="6"/>
      <c r="W81" s="6"/>
      <c r="X81" s="26">
        <f t="shared" si="13"/>
        <v>0</v>
      </c>
    </row>
    <row r="82" spans="1:24">
      <c r="A82" s="2">
        <f t="shared" si="15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4"/>
        <v>0</v>
      </c>
      <c r="T82" s="5"/>
      <c r="U82" s="6"/>
      <c r="V82" s="6"/>
      <c r="W82" s="6"/>
      <c r="X82" s="26">
        <f t="shared" si="13"/>
        <v>0</v>
      </c>
    </row>
    <row r="83" spans="1:24">
      <c r="A83" s="2">
        <f t="shared" si="15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4"/>
        <v>0</v>
      </c>
      <c r="T83" s="5"/>
      <c r="U83" s="6"/>
      <c r="V83" s="6"/>
      <c r="W83" s="6"/>
      <c r="X83" s="26">
        <f t="shared" si="13"/>
        <v>0</v>
      </c>
    </row>
    <row r="84" spans="1:24">
      <c r="A84" s="2">
        <f t="shared" si="15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4"/>
        <v>0</v>
      </c>
      <c r="T84" s="5"/>
      <c r="U84" s="6"/>
      <c r="V84" s="6"/>
      <c r="W84" s="6"/>
      <c r="X84" s="26">
        <f t="shared" si="13"/>
        <v>0</v>
      </c>
    </row>
    <row r="85" spans="1:24">
      <c r="A85" s="2">
        <f t="shared" si="15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4"/>
        <v>0</v>
      </c>
      <c r="T85" s="5"/>
      <c r="U85" s="6"/>
      <c r="V85" s="6"/>
      <c r="W85" s="6"/>
      <c r="X85" s="26">
        <f t="shared" si="13"/>
        <v>0</v>
      </c>
    </row>
    <row r="86" spans="1:24">
      <c r="A86" s="2">
        <f t="shared" si="15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4"/>
        <v>0</v>
      </c>
      <c r="T86" s="5"/>
      <c r="U86" s="6"/>
      <c r="V86" s="6"/>
      <c r="W86" s="6"/>
      <c r="X86" s="26">
        <f t="shared" si="13"/>
        <v>0</v>
      </c>
    </row>
    <row r="87" spans="1:24">
      <c r="A87" s="2">
        <f t="shared" si="15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4"/>
        <v>0</v>
      </c>
      <c r="T87" s="5"/>
      <c r="U87" s="6"/>
      <c r="V87" s="6"/>
      <c r="W87" s="6"/>
      <c r="X87" s="26">
        <f t="shared" si="13"/>
        <v>0</v>
      </c>
    </row>
    <row r="88" spans="1:24">
      <c r="A88" s="2">
        <f t="shared" si="15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4"/>
        <v>0</v>
      </c>
      <c r="T88" s="5"/>
      <c r="U88" s="6"/>
      <c r="V88" s="6"/>
      <c r="W88" s="6"/>
      <c r="X88" s="26">
        <f t="shared" si="13"/>
        <v>0</v>
      </c>
    </row>
    <row r="89" spans="1:24">
      <c r="A89" s="2">
        <f t="shared" si="15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R89" si="16">SUM(G76:G88)</f>
        <v>0</v>
      </c>
      <c r="H89" s="28">
        <f t="shared" si="16"/>
        <v>0</v>
      </c>
      <c r="I89" s="28">
        <f t="shared" si="16"/>
        <v>0</v>
      </c>
      <c r="J89" s="28">
        <f t="shared" si="16"/>
        <v>0</v>
      </c>
      <c r="K89" s="28">
        <f t="shared" si="16"/>
        <v>171.65</v>
      </c>
      <c r="L89" s="28">
        <f t="shared" si="16"/>
        <v>3300</v>
      </c>
      <c r="M89" s="28">
        <f t="shared" si="16"/>
        <v>0</v>
      </c>
      <c r="N89" s="28">
        <f t="shared" si="16"/>
        <v>0</v>
      </c>
      <c r="O89" s="28">
        <f t="shared" si="16"/>
        <v>0</v>
      </c>
      <c r="P89" s="28">
        <f t="shared" si="16"/>
        <v>0</v>
      </c>
      <c r="Q89" s="28">
        <f t="shared" si="16"/>
        <v>17559.13</v>
      </c>
      <c r="R89" s="28">
        <f t="shared" si="16"/>
        <v>129531.37</v>
      </c>
      <c r="S89" s="25">
        <f t="shared" si="14"/>
        <v>0</v>
      </c>
      <c r="T89" s="5"/>
      <c r="U89" s="6"/>
      <c r="V89" s="6"/>
      <c r="W89" s="6"/>
      <c r="X89" s="26"/>
    </row>
    <row r="90" spans="1:24">
      <c r="A90" s="2">
        <f t="shared" si="15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25">
        <f t="shared" si="14"/>
        <v>0</v>
      </c>
      <c r="T90" s="5"/>
      <c r="U90" s="6"/>
      <c r="V90" s="6"/>
      <c r="W90" s="6"/>
      <c r="X90" s="26"/>
    </row>
    <row r="91" spans="1:24">
      <c r="A91" s="2">
        <f t="shared" si="15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 t="shared" si="14"/>
        <v>0</v>
      </c>
      <c r="T91" s="5"/>
      <c r="U91" s="6"/>
      <c r="V91" s="6"/>
      <c r="W91" s="6"/>
      <c r="X91" s="26"/>
    </row>
    <row r="92" spans="1:24">
      <c r="A92" s="2">
        <f t="shared" si="15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25">
        <f t="shared" si="14"/>
        <v>0</v>
      </c>
      <c r="T92" s="5"/>
      <c r="U92" s="6"/>
      <c r="V92" s="6"/>
      <c r="W92" s="6"/>
      <c r="X92" s="26"/>
    </row>
    <row r="93" spans="1:24">
      <c r="A93" s="2">
        <f t="shared" si="15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R93" si="17">+G91+G89+G74</f>
        <v>25985129.739999995</v>
      </c>
      <c r="H93" s="24">
        <f t="shared" si="17"/>
        <v>21489963.910000004</v>
      </c>
      <c r="I93" s="24">
        <f t="shared" si="17"/>
        <v>25031043.339999992</v>
      </c>
      <c r="J93" s="24">
        <f t="shared" si="17"/>
        <v>19391541.48</v>
      </c>
      <c r="K93" s="24">
        <f t="shared" si="17"/>
        <v>13337098.920000002</v>
      </c>
      <c r="L93" s="24">
        <f t="shared" si="17"/>
        <v>11210405.25</v>
      </c>
      <c r="M93" s="24">
        <f t="shared" si="17"/>
        <v>8929667.6899999995</v>
      </c>
      <c r="N93" s="24">
        <f t="shared" si="17"/>
        <v>9393154.6999999955</v>
      </c>
      <c r="O93" s="24">
        <f t="shared" si="17"/>
        <v>9290701.3399999961</v>
      </c>
      <c r="P93" s="24">
        <f t="shared" si="17"/>
        <v>12139848.779999996</v>
      </c>
      <c r="Q93" s="24">
        <f t="shared" si="17"/>
        <v>13631680.489999998</v>
      </c>
      <c r="R93" s="24">
        <f t="shared" si="17"/>
        <v>19915693.260000002</v>
      </c>
      <c r="S93" s="25">
        <f t="shared" si="14"/>
        <v>20315795.579999998</v>
      </c>
      <c r="T93" s="5"/>
      <c r="U93" s="6"/>
      <c r="V93" s="6"/>
      <c r="W93" s="6"/>
      <c r="X93" s="26"/>
    </row>
    <row r="94" spans="1:24">
      <c r="A94" s="2">
        <f t="shared" si="15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si="14"/>
        <v>0</v>
      </c>
      <c r="T94" s="5"/>
      <c r="U94" s="6"/>
      <c r="V94" s="6"/>
      <c r="W94" s="6"/>
      <c r="X94" s="26"/>
    </row>
    <row r="95" spans="1:24">
      <c r="A95" s="2">
        <f t="shared" si="15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14"/>
        <v>-94848.38</v>
      </c>
      <c r="T95" s="5"/>
      <c r="U95" s="6">
        <f t="shared" ref="U95:U113" si="18">+S95</f>
        <v>-94848.38</v>
      </c>
      <c r="V95" s="6"/>
      <c r="W95" s="6"/>
      <c r="X95" s="26"/>
    </row>
    <row r="96" spans="1:24">
      <c r="A96" s="2">
        <f t="shared" si="15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14"/>
        <v>-317289.09999999998</v>
      </c>
      <c r="T96" s="5"/>
      <c r="U96" s="6">
        <f t="shared" si="18"/>
        <v>-317289.09999999998</v>
      </c>
      <c r="V96" s="6"/>
      <c r="W96" s="6"/>
      <c r="X96" s="26"/>
    </row>
    <row r="97" spans="1:24">
      <c r="A97" s="2">
        <f t="shared" si="15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14"/>
        <v>345553.89</v>
      </c>
      <c r="T97" s="5"/>
      <c r="U97" s="6">
        <f t="shared" si="18"/>
        <v>345553.89</v>
      </c>
      <c r="V97" s="6"/>
      <c r="W97" s="6"/>
      <c r="X97" s="26"/>
    </row>
    <row r="98" spans="1:24">
      <c r="A98" s="2">
        <f t="shared" si="15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14"/>
        <v>1418482.93</v>
      </c>
      <c r="T98" s="5"/>
      <c r="U98" s="6">
        <f t="shared" si="18"/>
        <v>1418482.93</v>
      </c>
      <c r="V98" s="6"/>
      <c r="W98" s="6"/>
      <c r="X98" s="26"/>
    </row>
    <row r="99" spans="1:24">
      <c r="A99" s="2">
        <f t="shared" si="15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14"/>
        <v>-129027.36</v>
      </c>
      <c r="T99" s="5"/>
      <c r="U99" s="6">
        <f t="shared" si="18"/>
        <v>-129027.36</v>
      </c>
      <c r="V99" s="6"/>
      <c r="W99" s="6"/>
      <c r="X99" s="26"/>
    </row>
    <row r="100" spans="1:24">
      <c r="A100" s="2">
        <f t="shared" si="15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14"/>
        <v>-409179.2</v>
      </c>
      <c r="T100" s="5"/>
      <c r="U100" s="6">
        <f t="shared" si="18"/>
        <v>-409179.2</v>
      </c>
      <c r="V100" s="6"/>
      <c r="W100" s="6"/>
      <c r="X100" s="26"/>
    </row>
    <row r="101" spans="1:24">
      <c r="A101" s="2">
        <f t="shared" si="15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14"/>
        <v>-244316.07</v>
      </c>
      <c r="T101" s="5"/>
      <c r="U101" s="6">
        <f t="shared" si="18"/>
        <v>-244316.07</v>
      </c>
      <c r="V101" s="6"/>
      <c r="W101" s="6"/>
      <c r="X101" s="26"/>
    </row>
    <row r="102" spans="1:24">
      <c r="A102" s="2">
        <f t="shared" si="15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14"/>
        <v>-980697.41</v>
      </c>
      <c r="T102" s="5"/>
      <c r="U102" s="6">
        <f t="shared" si="18"/>
        <v>-980697.41</v>
      </c>
      <c r="V102" s="6"/>
      <c r="W102" s="6"/>
      <c r="X102" s="26"/>
    </row>
    <row r="103" spans="1:24">
      <c r="A103" s="2">
        <f t="shared" si="15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14"/>
        <v>-9892</v>
      </c>
      <c r="T103" s="5"/>
      <c r="U103" s="6">
        <f t="shared" si="18"/>
        <v>-9892</v>
      </c>
      <c r="V103" s="6"/>
      <c r="W103" s="6"/>
      <c r="X103" s="26"/>
    </row>
    <row r="104" spans="1:24">
      <c r="A104" s="2">
        <f t="shared" si="15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14"/>
        <v>-30108</v>
      </c>
      <c r="T104" s="5"/>
      <c r="U104" s="6">
        <f t="shared" si="18"/>
        <v>-30108</v>
      </c>
      <c r="V104" s="6"/>
      <c r="W104" s="6"/>
      <c r="X104" s="26"/>
    </row>
    <row r="105" spans="1:24">
      <c r="A105" s="2">
        <f t="shared" si="15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14"/>
        <v>0</v>
      </c>
      <c r="T105" s="5"/>
      <c r="U105" s="6">
        <f t="shared" si="18"/>
        <v>0</v>
      </c>
      <c r="V105" s="6"/>
      <c r="W105" s="6"/>
      <c r="X105" s="26"/>
    </row>
    <row r="106" spans="1:24">
      <c r="A106" s="2">
        <f t="shared" si="15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14"/>
        <v>0.48</v>
      </c>
      <c r="T106" s="5"/>
      <c r="U106" s="6">
        <f t="shared" si="18"/>
        <v>0.48</v>
      </c>
      <c r="V106" s="6"/>
      <c r="W106" s="6"/>
      <c r="X106" s="26"/>
    </row>
    <row r="107" spans="1:24">
      <c r="A107" s="2">
        <f t="shared" si="15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14"/>
        <v>0</v>
      </c>
      <c r="T107" s="5"/>
      <c r="U107" s="6">
        <f t="shared" si="18"/>
        <v>0</v>
      </c>
      <c r="V107" s="6"/>
      <c r="W107" s="6"/>
      <c r="X107" s="26"/>
    </row>
    <row r="108" spans="1:24">
      <c r="A108" s="2">
        <f t="shared" si="15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14"/>
        <v>-92</v>
      </c>
      <c r="T108" s="5"/>
      <c r="U108" s="6">
        <f t="shared" si="18"/>
        <v>-92</v>
      </c>
      <c r="V108" s="6"/>
      <c r="W108" s="6"/>
      <c r="X108" s="26"/>
    </row>
    <row r="109" spans="1:24">
      <c r="A109" s="2">
        <f t="shared" si="15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14"/>
        <v>91.52</v>
      </c>
      <c r="T109" s="5"/>
      <c r="U109" s="6">
        <f t="shared" si="18"/>
        <v>91.52</v>
      </c>
      <c r="V109" s="6"/>
      <c r="W109" s="6"/>
      <c r="X109" s="26"/>
    </row>
    <row r="110" spans="1:24">
      <c r="A110" s="2">
        <f t="shared" si="15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14"/>
        <v>-19013.580000000002</v>
      </c>
      <c r="T110" s="5"/>
      <c r="U110" s="6">
        <f t="shared" si="18"/>
        <v>-19013.580000000002</v>
      </c>
      <c r="V110" s="6"/>
      <c r="W110" s="6"/>
      <c r="X110" s="26"/>
    </row>
    <row r="111" spans="1:24">
      <c r="A111" s="2">
        <f t="shared" si="15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14"/>
        <v>14497.01</v>
      </c>
      <c r="T111" s="5"/>
      <c r="U111" s="6">
        <f t="shared" si="18"/>
        <v>14497.01</v>
      </c>
      <c r="V111" s="6"/>
      <c r="W111" s="6"/>
      <c r="X111" s="26"/>
    </row>
    <row r="112" spans="1:24">
      <c r="A112" s="2">
        <f t="shared" si="15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14"/>
        <v>-2213.4</v>
      </c>
      <c r="T112" s="5"/>
      <c r="U112" s="6">
        <f t="shared" si="18"/>
        <v>-2213.4</v>
      </c>
      <c r="V112" s="6"/>
      <c r="W112" s="6"/>
      <c r="X112" s="26"/>
    </row>
    <row r="113" spans="1:24">
      <c r="A113" s="2">
        <f t="shared" si="15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14"/>
        <v>-13270.03</v>
      </c>
      <c r="T113" s="5"/>
      <c r="U113" s="6">
        <f t="shared" si="18"/>
        <v>-13270.03</v>
      </c>
      <c r="V113" s="6"/>
      <c r="W113" s="6"/>
      <c r="X113" s="26"/>
    </row>
    <row r="114" spans="1:24">
      <c r="A114" s="2">
        <f t="shared" si="15"/>
        <v>100</v>
      </c>
      <c r="B114" s="2"/>
      <c r="C114" s="2"/>
      <c r="D114" s="2"/>
      <c r="E114" s="50" t="s">
        <v>203</v>
      </c>
      <c r="F114" s="88">
        <f t="shared" ref="F114:R114" si="19">SUM(F95:F113)</f>
        <v>-471320.70000000036</v>
      </c>
      <c r="G114" s="88">
        <f t="shared" si="19"/>
        <v>-590312.59000000008</v>
      </c>
      <c r="H114" s="88">
        <f t="shared" si="19"/>
        <v>-567935.16</v>
      </c>
      <c r="I114" s="88">
        <f t="shared" si="19"/>
        <v>-618376.68000000005</v>
      </c>
      <c r="J114" s="88">
        <f t="shared" si="19"/>
        <v>-601938.29</v>
      </c>
      <c r="K114" s="88">
        <f t="shared" si="19"/>
        <v>-537530.97000000009</v>
      </c>
      <c r="L114" s="88">
        <f t="shared" si="19"/>
        <v>-466422.13000000006</v>
      </c>
      <c r="M114" s="88">
        <f t="shared" si="19"/>
        <v>-400026.62000000011</v>
      </c>
      <c r="N114" s="88">
        <f t="shared" si="19"/>
        <v>-318968.16000000003</v>
      </c>
      <c r="O114" s="88">
        <f t="shared" si="19"/>
        <v>-300493.41000000003</v>
      </c>
      <c r="P114" s="88">
        <f t="shared" si="19"/>
        <v>-306880.46999999997</v>
      </c>
      <c r="Q114" s="88">
        <f t="shared" si="19"/>
        <v>-334323.0900000002</v>
      </c>
      <c r="R114" s="88">
        <f t="shared" si="19"/>
        <v>-460921.83999999991</v>
      </c>
      <c r="S114" s="25">
        <f t="shared" si="14"/>
        <v>-471320.70000000036</v>
      </c>
      <c r="T114" s="5"/>
      <c r="U114" s="6"/>
      <c r="V114" s="6"/>
      <c r="W114" s="6"/>
      <c r="X114" s="26"/>
    </row>
    <row r="115" spans="1:24">
      <c r="A115" s="2">
        <f t="shared" si="15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25">
        <f t="shared" si="14"/>
        <v>0</v>
      </c>
      <c r="T115" s="5"/>
      <c r="U115" s="6"/>
      <c r="V115" s="6"/>
      <c r="W115" s="6"/>
      <c r="X115" s="26"/>
    </row>
    <row r="116" spans="1:24">
      <c r="A116" s="2">
        <f t="shared" si="15"/>
        <v>102</v>
      </c>
      <c r="B116" s="2"/>
      <c r="C116" s="2"/>
      <c r="D116" s="2"/>
      <c r="E116" s="50" t="s">
        <v>204</v>
      </c>
      <c r="F116" s="28">
        <f t="shared" ref="F116:R116" si="20">+F93+F114</f>
        <v>19844474.879999999</v>
      </c>
      <c r="G116" s="28">
        <f t="shared" si="20"/>
        <v>25394817.149999995</v>
      </c>
      <c r="H116" s="28">
        <f t="shared" si="20"/>
        <v>20922028.750000004</v>
      </c>
      <c r="I116" s="28">
        <f t="shared" si="20"/>
        <v>24412666.659999993</v>
      </c>
      <c r="J116" s="28">
        <f t="shared" si="20"/>
        <v>18789603.190000001</v>
      </c>
      <c r="K116" s="28">
        <f t="shared" si="20"/>
        <v>12799567.950000001</v>
      </c>
      <c r="L116" s="28">
        <f t="shared" si="20"/>
        <v>10743983.119999999</v>
      </c>
      <c r="M116" s="28">
        <f t="shared" si="20"/>
        <v>8529641.0700000003</v>
      </c>
      <c r="N116" s="28">
        <f t="shared" si="20"/>
        <v>9074186.5399999954</v>
      </c>
      <c r="O116" s="28">
        <f t="shared" si="20"/>
        <v>8990207.929999996</v>
      </c>
      <c r="P116" s="28">
        <f t="shared" si="20"/>
        <v>11832968.309999995</v>
      </c>
      <c r="Q116" s="28">
        <f t="shared" si="20"/>
        <v>13297357.399999999</v>
      </c>
      <c r="R116" s="28">
        <f t="shared" si="20"/>
        <v>19454771.420000002</v>
      </c>
      <c r="S116" s="25">
        <f t="shared" si="14"/>
        <v>19844474.879999999</v>
      </c>
      <c r="T116" s="5"/>
      <c r="U116" s="6"/>
      <c r="V116" s="6"/>
      <c r="W116" s="6"/>
      <c r="X116" s="26"/>
    </row>
    <row r="117" spans="1:24">
      <c r="A117" s="2">
        <f t="shared" si="15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25">
        <f t="shared" si="14"/>
        <v>0</v>
      </c>
      <c r="T117" s="5"/>
      <c r="U117" s="6"/>
      <c r="V117" s="6"/>
      <c r="W117" s="6"/>
      <c r="X117" s="26"/>
    </row>
    <row r="118" spans="1:24">
      <c r="A118" s="2">
        <f t="shared" si="15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si="14"/>
        <v>3473198.58</v>
      </c>
      <c r="T118" s="5"/>
      <c r="U118" s="6">
        <f t="shared" ref="U118:U141" si="21">+S118</f>
        <v>3473198.58</v>
      </c>
      <c r="V118" s="6"/>
      <c r="W118" s="6"/>
      <c r="X118" s="26"/>
    </row>
    <row r="119" spans="1:24">
      <c r="A119" s="2">
        <f t="shared" si="15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14"/>
        <v>252366.78</v>
      </c>
      <c r="T119" s="5"/>
      <c r="U119" s="6">
        <f t="shared" si="21"/>
        <v>252366.78</v>
      </c>
      <c r="V119" s="6"/>
      <c r="W119" s="6"/>
      <c r="X119" s="26"/>
    </row>
    <row r="120" spans="1:24">
      <c r="A120" s="2">
        <f t="shared" si="15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14"/>
        <v>362383.7</v>
      </c>
      <c r="T120" s="5"/>
      <c r="U120" s="6">
        <f t="shared" si="21"/>
        <v>362383.7</v>
      </c>
      <c r="V120" s="6"/>
      <c r="W120" s="6"/>
      <c r="X120" s="26"/>
    </row>
    <row r="121" spans="1:24">
      <c r="A121" s="2">
        <f t="shared" si="15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14"/>
        <v>939016.6</v>
      </c>
      <c r="T121" s="5"/>
      <c r="U121" s="6">
        <f t="shared" si="21"/>
        <v>939016.6</v>
      </c>
      <c r="V121" s="6"/>
      <c r="W121" s="6"/>
      <c r="X121" s="26"/>
    </row>
    <row r="122" spans="1:24">
      <c r="A122" s="2">
        <f t="shared" si="15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14"/>
        <v>354519.33</v>
      </c>
      <c r="T122" s="5"/>
      <c r="U122" s="6">
        <f t="shared" si="21"/>
        <v>354519.33</v>
      </c>
      <c r="V122" s="6"/>
      <c r="W122" s="6"/>
      <c r="X122" s="26"/>
    </row>
    <row r="123" spans="1:24">
      <c r="A123" s="2">
        <f t="shared" si="15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14"/>
        <v>122283.69</v>
      </c>
      <c r="T123" s="5"/>
      <c r="U123" s="6">
        <f t="shared" si="21"/>
        <v>122283.69</v>
      </c>
      <c r="V123" s="6"/>
      <c r="W123" s="6"/>
      <c r="X123" s="26"/>
    </row>
    <row r="124" spans="1:24">
      <c r="A124" s="2">
        <f t="shared" si="15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14"/>
        <v>276519.57</v>
      </c>
      <c r="T124" s="5"/>
      <c r="U124" s="6">
        <f t="shared" si="21"/>
        <v>276519.57</v>
      </c>
      <c r="V124" s="6"/>
      <c r="W124" s="6"/>
      <c r="X124" s="26"/>
    </row>
    <row r="125" spans="1:24">
      <c r="A125" s="2">
        <f t="shared" si="15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14"/>
        <v>600329.80000000005</v>
      </c>
      <c r="T125" s="5"/>
      <c r="U125" s="6">
        <f t="shared" si="21"/>
        <v>600329.80000000005</v>
      </c>
      <c r="V125" s="6"/>
      <c r="W125" s="6"/>
      <c r="X125" s="26"/>
    </row>
    <row r="126" spans="1:24">
      <c r="A126" s="2">
        <f t="shared" si="15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14"/>
        <v>73075.679999999993</v>
      </c>
      <c r="T126" s="5"/>
      <c r="U126" s="6">
        <f t="shared" si="21"/>
        <v>73075.679999999993</v>
      </c>
      <c r="V126" s="6"/>
      <c r="W126" s="6"/>
      <c r="X126" s="26"/>
    </row>
    <row r="127" spans="1:24">
      <c r="A127" s="2">
        <f t="shared" si="15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14"/>
        <v>352232.57</v>
      </c>
      <c r="T127" s="5"/>
      <c r="U127" s="6">
        <f t="shared" si="21"/>
        <v>352232.57</v>
      </c>
      <c r="V127" s="6"/>
      <c r="W127" s="6"/>
      <c r="X127" s="26"/>
    </row>
    <row r="128" spans="1:24">
      <c r="A128" s="2">
        <f t="shared" si="15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14"/>
        <v>0</v>
      </c>
      <c r="T128" s="5"/>
      <c r="U128" s="6">
        <f t="shared" si="21"/>
        <v>0</v>
      </c>
      <c r="V128" s="6"/>
      <c r="W128" s="6"/>
      <c r="X128" s="26"/>
    </row>
    <row r="129" spans="1:24">
      <c r="A129" s="2">
        <f t="shared" si="15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14"/>
        <v>271710.74</v>
      </c>
      <c r="T129" s="5"/>
      <c r="U129" s="6">
        <f t="shared" si="21"/>
        <v>271710.74</v>
      </c>
      <c r="V129" s="6"/>
      <c r="W129" s="6"/>
      <c r="X129" s="26"/>
    </row>
    <row r="130" spans="1:24">
      <c r="A130" s="2">
        <f t="shared" si="15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14"/>
        <v>273162.12</v>
      </c>
      <c r="T130" s="5"/>
      <c r="U130" s="6">
        <f t="shared" si="21"/>
        <v>273162.12</v>
      </c>
      <c r="V130" s="6"/>
      <c r="W130" s="6"/>
      <c r="X130" s="26"/>
    </row>
    <row r="131" spans="1:24">
      <c r="A131" s="2">
        <f t="shared" si="15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14"/>
        <v>110546.26</v>
      </c>
      <c r="T131" s="5"/>
      <c r="U131" s="6">
        <f t="shared" si="21"/>
        <v>110546.26</v>
      </c>
      <c r="V131" s="6"/>
      <c r="W131" s="6"/>
      <c r="X131" s="26"/>
    </row>
    <row r="132" spans="1:24">
      <c r="A132" s="2">
        <f t="shared" si="15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14"/>
        <v>59820.46</v>
      </c>
      <c r="T132" s="5"/>
      <c r="U132" s="6">
        <f t="shared" si="21"/>
        <v>59820.46</v>
      </c>
      <c r="V132" s="6"/>
      <c r="W132" s="6"/>
      <c r="X132" s="26"/>
    </row>
    <row r="133" spans="1:24">
      <c r="A133" s="2">
        <f t="shared" si="15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14"/>
        <v>167455.42000000001</v>
      </c>
      <c r="T133" s="5"/>
      <c r="U133" s="6">
        <f t="shared" si="21"/>
        <v>167455.42000000001</v>
      </c>
      <c r="V133" s="6"/>
      <c r="W133" s="6"/>
      <c r="X133" s="26"/>
    </row>
    <row r="134" spans="1:24">
      <c r="A134" s="2">
        <f t="shared" si="15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14"/>
        <v>0</v>
      </c>
      <c r="T134" s="5"/>
      <c r="U134" s="6">
        <f t="shared" si="21"/>
        <v>0</v>
      </c>
      <c r="V134" s="6"/>
      <c r="W134" s="6"/>
      <c r="X134" s="26"/>
    </row>
    <row r="135" spans="1:24">
      <c r="A135" s="2">
        <f t="shared" si="15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14"/>
        <v>337913.42</v>
      </c>
      <c r="T135" s="5"/>
      <c r="U135" s="6">
        <f t="shared" si="21"/>
        <v>337913.42</v>
      </c>
      <c r="V135" s="6"/>
      <c r="W135" s="6"/>
      <c r="X135" s="26"/>
    </row>
    <row r="136" spans="1:24">
      <c r="A136" s="2">
        <f t="shared" si="15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14"/>
        <v>0</v>
      </c>
      <c r="T136" s="5"/>
      <c r="U136" s="6">
        <f t="shared" si="21"/>
        <v>0</v>
      </c>
      <c r="V136" s="6"/>
      <c r="W136" s="6"/>
      <c r="X136" s="26"/>
    </row>
    <row r="137" spans="1:24">
      <c r="A137" s="2">
        <f t="shared" si="15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14"/>
        <v>0</v>
      </c>
      <c r="T137" s="5"/>
      <c r="U137" s="6">
        <f t="shared" si="21"/>
        <v>0</v>
      </c>
      <c r="V137" s="6"/>
      <c r="W137" s="6"/>
      <c r="X137" s="26"/>
    </row>
    <row r="138" spans="1:24">
      <c r="A138" s="2">
        <f t="shared" si="15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14"/>
        <v>0</v>
      </c>
      <c r="T138" s="5"/>
      <c r="U138" s="6">
        <f t="shared" si="21"/>
        <v>0</v>
      </c>
      <c r="V138" s="6"/>
      <c r="W138" s="6"/>
      <c r="X138" s="26"/>
    </row>
    <row r="139" spans="1:24">
      <c r="A139" s="2">
        <f t="shared" si="15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14"/>
        <v>522921.19</v>
      </c>
      <c r="T139" s="5"/>
      <c r="U139" s="6">
        <f t="shared" si="21"/>
        <v>522921.19</v>
      </c>
      <c r="V139" s="6"/>
      <c r="W139" s="6"/>
      <c r="X139" s="26"/>
    </row>
    <row r="140" spans="1:24">
      <c r="A140" s="2">
        <f t="shared" si="15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14"/>
        <v>64607.37</v>
      </c>
      <c r="T140" s="5"/>
      <c r="U140" s="6">
        <f t="shared" si="21"/>
        <v>64607.37</v>
      </c>
      <c r="V140" s="6"/>
      <c r="W140" s="6"/>
      <c r="X140" s="26"/>
    </row>
    <row r="141" spans="1:24">
      <c r="A141" s="2">
        <f t="shared" si="15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14"/>
        <v>2230775.2400000002</v>
      </c>
      <c r="T141" s="5"/>
      <c r="U141" s="6">
        <f t="shared" si="21"/>
        <v>2230775.2400000002</v>
      </c>
      <c r="V141" s="6"/>
      <c r="W141" s="6"/>
      <c r="X141" s="26"/>
    </row>
    <row r="142" spans="1:24">
      <c r="A142" s="2">
        <f t="shared" si="15"/>
        <v>128</v>
      </c>
      <c r="B142" s="2"/>
      <c r="C142" s="2"/>
      <c r="D142" s="2"/>
      <c r="E142" s="23" t="s">
        <v>254</v>
      </c>
      <c r="F142" s="28">
        <f t="shared" ref="F142:R142" si="22">SUM(F118:F141)</f>
        <v>10844838.52</v>
      </c>
      <c r="G142" s="28">
        <f t="shared" si="22"/>
        <v>10579524.560000001</v>
      </c>
      <c r="H142" s="28">
        <f t="shared" si="22"/>
        <v>10061813</v>
      </c>
      <c r="I142" s="28">
        <f t="shared" si="22"/>
        <v>9981885.1100000013</v>
      </c>
      <c r="J142" s="28">
        <f t="shared" si="22"/>
        <v>9823194.4800000004</v>
      </c>
      <c r="K142" s="28">
        <f t="shared" si="22"/>
        <v>10276143.370000001</v>
      </c>
      <c r="L142" s="28">
        <f t="shared" si="22"/>
        <v>8649998.0800000001</v>
      </c>
      <c r="M142" s="28">
        <f t="shared" si="22"/>
        <v>9797598.3900000006</v>
      </c>
      <c r="N142" s="28">
        <f t="shared" si="22"/>
        <v>10298833.859999999</v>
      </c>
      <c r="O142" s="28">
        <f t="shared" si="22"/>
        <v>11141776.509999998</v>
      </c>
      <c r="P142" s="28">
        <f t="shared" si="22"/>
        <v>9799091.4800000004</v>
      </c>
      <c r="Q142" s="28">
        <f t="shared" si="22"/>
        <v>10064449.860000001</v>
      </c>
      <c r="R142" s="28">
        <f t="shared" si="22"/>
        <v>8031490.5800000001</v>
      </c>
      <c r="S142" s="25">
        <f t="shared" si="14"/>
        <v>10844838.52</v>
      </c>
      <c r="T142" s="5"/>
      <c r="U142" s="6"/>
      <c r="V142" s="6"/>
      <c r="W142" s="6"/>
      <c r="X142" s="26"/>
    </row>
    <row r="143" spans="1:24">
      <c r="A143" s="2">
        <f t="shared" si="15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25">
        <f t="shared" si="14"/>
        <v>0</v>
      </c>
      <c r="T143" s="5"/>
      <c r="U143" s="6"/>
      <c r="V143" s="6"/>
      <c r="W143" s="6"/>
      <c r="X143" s="26"/>
    </row>
    <row r="144" spans="1:24">
      <c r="A144" s="2">
        <f t="shared" si="15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207" si="23">+F144</f>
        <v>128413.63</v>
      </c>
      <c r="T144" s="5"/>
      <c r="U144" s="6">
        <f t="shared" ref="U144:U159" si="24">+S144</f>
        <v>128413.63</v>
      </c>
      <c r="V144" s="6"/>
      <c r="W144" s="6"/>
      <c r="X144" s="26"/>
    </row>
    <row r="145" spans="1:24">
      <c r="A145" s="2">
        <f t="shared" ref="A145:A208" si="25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3"/>
        <v>0</v>
      </c>
      <c r="T145" s="5"/>
      <c r="U145" s="6">
        <f t="shared" si="24"/>
        <v>0</v>
      </c>
      <c r="V145" s="6"/>
      <c r="W145" s="6"/>
      <c r="X145" s="26"/>
    </row>
    <row r="146" spans="1:24">
      <c r="A146" s="2">
        <f t="shared" si="25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3"/>
        <v>83220.22</v>
      </c>
      <c r="T146" s="5"/>
      <c r="U146" s="6">
        <f t="shared" si="24"/>
        <v>83220.22</v>
      </c>
      <c r="V146" s="6"/>
      <c r="W146" s="6"/>
      <c r="X146" s="26"/>
    </row>
    <row r="147" spans="1:24">
      <c r="A147" s="2">
        <f t="shared" si="25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3"/>
        <v>0</v>
      </c>
      <c r="T147" s="5"/>
      <c r="U147" s="6">
        <f t="shared" si="24"/>
        <v>0</v>
      </c>
      <c r="V147" s="6"/>
      <c r="W147" s="6"/>
      <c r="X147" s="26"/>
    </row>
    <row r="148" spans="1:24">
      <c r="A148" s="2">
        <f t="shared" si="25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3"/>
        <v>1971399.05</v>
      </c>
      <c r="T148" s="5"/>
      <c r="U148" s="6">
        <f t="shared" si="24"/>
        <v>1971399.05</v>
      </c>
      <c r="V148" s="6"/>
      <c r="W148" s="6"/>
      <c r="X148" s="26"/>
    </row>
    <row r="149" spans="1:24">
      <c r="A149" s="2">
        <f t="shared" si="25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3"/>
        <v>159100</v>
      </c>
      <c r="T149" s="5"/>
      <c r="U149" s="6">
        <f t="shared" si="24"/>
        <v>159100</v>
      </c>
      <c r="V149" s="6"/>
      <c r="W149" s="6"/>
      <c r="X149" s="26"/>
    </row>
    <row r="150" spans="1:24">
      <c r="A150" s="2">
        <f t="shared" si="25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3"/>
        <v>152494.82999999999</v>
      </c>
      <c r="T150" s="5"/>
      <c r="U150" s="6">
        <f t="shared" si="24"/>
        <v>152494.82999999999</v>
      </c>
      <c r="V150" s="6"/>
      <c r="W150" s="6"/>
      <c r="X150" s="26"/>
    </row>
    <row r="151" spans="1:24">
      <c r="A151" s="2">
        <f t="shared" si="25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3"/>
        <v>0</v>
      </c>
      <c r="T151" s="5"/>
      <c r="U151" s="6">
        <f t="shared" si="24"/>
        <v>0</v>
      </c>
      <c r="V151" s="6"/>
      <c r="W151" s="6"/>
      <c r="X151" s="26"/>
    </row>
    <row r="152" spans="1:24">
      <c r="A152" s="2">
        <f t="shared" si="25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3"/>
        <v>2.5465851649642E-11</v>
      </c>
      <c r="T152" s="5"/>
      <c r="U152" s="6">
        <f t="shared" si="24"/>
        <v>2.5465851649642E-11</v>
      </c>
      <c r="V152" s="6"/>
      <c r="W152" s="6"/>
      <c r="X152" s="26"/>
    </row>
    <row r="153" spans="1:24">
      <c r="A153" s="2">
        <f t="shared" si="25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3"/>
        <v>36718.199999999997</v>
      </c>
      <c r="T153" s="5"/>
      <c r="U153" s="6">
        <f t="shared" si="24"/>
        <v>36718.199999999997</v>
      </c>
      <c r="V153" s="6"/>
      <c r="W153" s="6"/>
      <c r="X153" s="26"/>
    </row>
    <row r="154" spans="1:24">
      <c r="A154" s="2">
        <f t="shared" si="25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3"/>
        <v>774342</v>
      </c>
      <c r="T154" s="5"/>
      <c r="U154" s="6">
        <f t="shared" si="24"/>
        <v>774342</v>
      </c>
      <c r="V154" s="6"/>
      <c r="W154" s="6"/>
      <c r="X154" s="26"/>
    </row>
    <row r="155" spans="1:24">
      <c r="A155" s="2">
        <f t="shared" si="25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3"/>
        <v>0</v>
      </c>
      <c r="T155" s="5"/>
      <c r="U155" s="6">
        <f t="shared" si="24"/>
        <v>0</v>
      </c>
      <c r="V155" s="6"/>
      <c r="W155" s="6"/>
      <c r="X155" s="26"/>
    </row>
    <row r="156" spans="1:24">
      <c r="A156" s="2">
        <f t="shared" si="25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3"/>
        <v>0</v>
      </c>
      <c r="T156" s="5"/>
      <c r="U156" s="6">
        <f t="shared" si="24"/>
        <v>0</v>
      </c>
      <c r="V156" s="6"/>
      <c r="W156" s="6"/>
      <c r="X156" s="26"/>
    </row>
    <row r="157" spans="1:24">
      <c r="A157" s="2">
        <f t="shared" si="25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3"/>
        <v>0</v>
      </c>
      <c r="T157" s="5"/>
      <c r="U157" s="6">
        <f t="shared" si="24"/>
        <v>0</v>
      </c>
      <c r="V157" s="6"/>
      <c r="W157" s="6"/>
      <c r="X157" s="26"/>
    </row>
    <row r="158" spans="1:24">
      <c r="A158" s="2">
        <f t="shared" si="25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3"/>
        <v>0</v>
      </c>
      <c r="T158" s="5"/>
      <c r="U158" s="6">
        <f t="shared" si="24"/>
        <v>0</v>
      </c>
      <c r="V158" s="6"/>
      <c r="W158" s="6"/>
      <c r="X158" s="26"/>
    </row>
    <row r="159" spans="1:24">
      <c r="A159" s="2">
        <f t="shared" si="25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3"/>
        <v>0</v>
      </c>
      <c r="T159" s="5"/>
      <c r="U159" s="6">
        <f t="shared" si="24"/>
        <v>0</v>
      </c>
      <c r="V159" s="6"/>
      <c r="W159" s="6"/>
      <c r="X159" s="26"/>
    </row>
    <row r="160" spans="1:24">
      <c r="A160" s="2">
        <f t="shared" si="25"/>
        <v>146</v>
      </c>
      <c r="B160" s="2"/>
      <c r="C160" s="2"/>
      <c r="D160" s="2"/>
      <c r="E160" s="23" t="s">
        <v>284</v>
      </c>
      <c r="F160" s="28">
        <f t="shared" ref="F160:R160" si="26">SUM(F144:F159)</f>
        <v>3305687.93</v>
      </c>
      <c r="G160" s="28">
        <f t="shared" si="26"/>
        <v>4854283.8</v>
      </c>
      <c r="H160" s="28">
        <f t="shared" si="26"/>
        <v>2344314.3099999996</v>
      </c>
      <c r="I160" s="28">
        <f t="shared" si="26"/>
        <v>1829838.24</v>
      </c>
      <c r="J160" s="28">
        <f t="shared" si="26"/>
        <v>1685381.63</v>
      </c>
      <c r="K160" s="28">
        <f t="shared" si="26"/>
        <v>1911928.78</v>
      </c>
      <c r="L160" s="28">
        <f t="shared" si="26"/>
        <v>2032371.52</v>
      </c>
      <c r="M160" s="28">
        <f t="shared" si="26"/>
        <v>2299934.65</v>
      </c>
      <c r="N160" s="28">
        <f t="shared" si="26"/>
        <v>2841481.99</v>
      </c>
      <c r="O160" s="28">
        <f t="shared" si="26"/>
        <v>3602679.06</v>
      </c>
      <c r="P160" s="28">
        <f t="shared" si="26"/>
        <v>3207207.61</v>
      </c>
      <c r="Q160" s="28">
        <f t="shared" si="26"/>
        <v>11227914.029999999</v>
      </c>
      <c r="R160" s="28">
        <f t="shared" si="26"/>
        <v>15502937.680000003</v>
      </c>
      <c r="S160" s="25">
        <f t="shared" si="23"/>
        <v>3305687.93</v>
      </c>
      <c r="T160" s="5"/>
      <c r="U160" s="6"/>
      <c r="V160" s="6"/>
      <c r="W160" s="6"/>
      <c r="X160" s="26"/>
    </row>
    <row r="161" spans="1:24">
      <c r="A161" s="2">
        <f t="shared" si="25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25">
        <f t="shared" si="23"/>
        <v>0</v>
      </c>
      <c r="T161" s="5"/>
      <c r="U161" s="6"/>
      <c r="V161" s="6"/>
      <c r="W161" s="6"/>
      <c r="X161" s="26"/>
    </row>
    <row r="162" spans="1:24">
      <c r="A162" s="2">
        <f t="shared" si="25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si="23"/>
        <v>4401632.0599999996</v>
      </c>
      <c r="T162" s="5"/>
      <c r="U162" s="6">
        <f t="shared" ref="U162:U171" si="27">+S162</f>
        <v>4401632.0599999996</v>
      </c>
      <c r="V162" s="6"/>
      <c r="W162" s="6"/>
      <c r="X162" s="26"/>
    </row>
    <row r="163" spans="1:24">
      <c r="A163" s="2">
        <f t="shared" si="25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23"/>
        <v>13598415.529999999</v>
      </c>
      <c r="T163" s="5"/>
      <c r="U163" s="6">
        <f t="shared" si="27"/>
        <v>13598415.529999999</v>
      </c>
      <c r="V163" s="6"/>
      <c r="W163" s="6"/>
      <c r="X163" s="26"/>
    </row>
    <row r="164" spans="1:24">
      <c r="A164" s="2">
        <f t="shared" si="25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23"/>
        <v>2424546.58</v>
      </c>
      <c r="T164" s="5"/>
      <c r="U164" s="6">
        <f t="shared" si="27"/>
        <v>2424546.58</v>
      </c>
      <c r="V164" s="6"/>
      <c r="W164" s="6"/>
      <c r="X164" s="26"/>
    </row>
    <row r="165" spans="1:24">
      <c r="A165" s="2">
        <f t="shared" si="25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23"/>
        <v>9109751.1199999992</v>
      </c>
      <c r="T165" s="5"/>
      <c r="U165" s="6">
        <f t="shared" si="27"/>
        <v>9109751.1199999992</v>
      </c>
      <c r="V165" s="6"/>
      <c r="W165" s="6"/>
      <c r="X165" s="26"/>
    </row>
    <row r="166" spans="1:24">
      <c r="A166" s="2">
        <f t="shared" si="25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23"/>
        <v>200362.5</v>
      </c>
      <c r="T166" s="5"/>
      <c r="U166" s="6">
        <f t="shared" si="27"/>
        <v>200362.5</v>
      </c>
      <c r="V166" s="6"/>
      <c r="W166" s="6"/>
      <c r="X166" s="26"/>
    </row>
    <row r="167" spans="1:24">
      <c r="A167" s="2">
        <f t="shared" si="25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23"/>
        <v>148832.14000000001</v>
      </c>
      <c r="T167" s="5"/>
      <c r="U167" s="6">
        <f t="shared" si="27"/>
        <v>148832.14000000001</v>
      </c>
      <c r="V167" s="6"/>
      <c r="W167" s="6"/>
      <c r="X167" s="26"/>
    </row>
    <row r="168" spans="1:24">
      <c r="A168" s="2">
        <f t="shared" si="25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23"/>
        <v>231987</v>
      </c>
      <c r="T168" s="5"/>
      <c r="U168" s="6">
        <f t="shared" si="27"/>
        <v>231987</v>
      </c>
      <c r="V168" s="6"/>
      <c r="W168" s="6"/>
      <c r="X168" s="26"/>
    </row>
    <row r="169" spans="1:24">
      <c r="A169" s="2">
        <f t="shared" si="25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23"/>
        <v>1398404.85</v>
      </c>
      <c r="T169" s="5"/>
      <c r="U169" s="6">
        <f t="shared" si="27"/>
        <v>1398404.85</v>
      </c>
      <c r="V169" s="6"/>
      <c r="W169" s="6"/>
      <c r="X169" s="26"/>
    </row>
    <row r="170" spans="1:24">
      <c r="A170" s="2">
        <f t="shared" si="25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23"/>
        <v>125987.21</v>
      </c>
      <c r="T170" s="5"/>
      <c r="U170" s="6">
        <f t="shared" si="27"/>
        <v>125987.21</v>
      </c>
      <c r="V170" s="6"/>
      <c r="W170" s="6"/>
      <c r="X170" s="26"/>
    </row>
    <row r="171" spans="1:24">
      <c r="A171" s="2">
        <f t="shared" si="25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23"/>
        <v>720287.54</v>
      </c>
      <c r="T171" s="5"/>
      <c r="U171" s="6">
        <f t="shared" si="27"/>
        <v>720287.54</v>
      </c>
      <c r="V171" s="6"/>
      <c r="W171" s="6"/>
      <c r="X171" s="26"/>
    </row>
    <row r="172" spans="1:24">
      <c r="A172" s="2">
        <f t="shared" si="25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28">SUM(G162:G171)</f>
        <v>25017928.960000001</v>
      </c>
      <c r="H172" s="28">
        <f t="shared" si="28"/>
        <v>28570198.540000003</v>
      </c>
      <c r="I172" s="28">
        <f t="shared" si="28"/>
        <v>20493505.819999997</v>
      </c>
      <c r="J172" s="28">
        <f t="shared" si="28"/>
        <v>14378423.840000002</v>
      </c>
      <c r="K172" s="28">
        <f t="shared" si="28"/>
        <v>8220957.1800000016</v>
      </c>
      <c r="L172" s="28">
        <f t="shared" si="28"/>
        <v>7615163.4799999995</v>
      </c>
      <c r="M172" s="28">
        <f t="shared" si="28"/>
        <v>7551240.4000000004</v>
      </c>
      <c r="N172" s="28">
        <f t="shared" si="28"/>
        <v>4648431.9199999981</v>
      </c>
      <c r="O172" s="28">
        <f t="shared" si="28"/>
        <v>6657008.5300000003</v>
      </c>
      <c r="P172" s="28">
        <f t="shared" si="28"/>
        <v>11935667.9</v>
      </c>
      <c r="Q172" s="28">
        <f t="shared" si="28"/>
        <v>21169873.839999996</v>
      </c>
      <c r="R172" s="28">
        <f t="shared" si="28"/>
        <v>25164949.820000004</v>
      </c>
      <c r="S172" s="25">
        <f t="shared" si="23"/>
        <v>32360206.530000001</v>
      </c>
      <c r="T172" s="5"/>
      <c r="U172" s="6"/>
      <c r="V172" s="6"/>
      <c r="W172" s="6"/>
      <c r="X172" s="26"/>
    </row>
    <row r="173" spans="1:24">
      <c r="A173" s="2">
        <f t="shared" si="25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25">
        <f t="shared" si="23"/>
        <v>0</v>
      </c>
      <c r="T173" s="5"/>
      <c r="U173" s="6"/>
      <c r="V173" s="6"/>
      <c r="W173" s="6"/>
      <c r="X173" s="26"/>
    </row>
    <row r="174" spans="1:24">
      <c r="A174" s="2">
        <f t="shared" si="25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si="23"/>
        <v>-94443.78</v>
      </c>
      <c r="T174" s="5"/>
      <c r="U174" s="6"/>
      <c r="V174" s="6"/>
      <c r="W174" s="6"/>
      <c r="X174" s="83">
        <f>+S174</f>
        <v>-94443.78</v>
      </c>
    </row>
    <row r="175" spans="1:24">
      <c r="A175" s="2">
        <f t="shared" si="25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23"/>
        <v>-358148.8</v>
      </c>
      <c r="T175" s="5"/>
      <c r="U175" s="6"/>
      <c r="V175" s="6"/>
      <c r="W175" s="6"/>
      <c r="X175" s="83">
        <f>+S175</f>
        <v>-358148.8</v>
      </c>
    </row>
    <row r="176" spans="1:24">
      <c r="A176" s="2">
        <f t="shared" si="25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23"/>
        <v>697651.87</v>
      </c>
      <c r="T176" s="5"/>
      <c r="U176" s="6"/>
      <c r="V176" s="6"/>
      <c r="W176" s="6"/>
      <c r="X176" s="83">
        <f>+S176</f>
        <v>697651.87</v>
      </c>
    </row>
    <row r="177" spans="1:24">
      <c r="A177" s="2">
        <f t="shared" si="25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23"/>
        <v>2039965.44</v>
      </c>
      <c r="T177" s="5"/>
      <c r="U177" s="6"/>
      <c r="V177" s="6"/>
      <c r="W177" s="6"/>
      <c r="X177" s="83">
        <f>+S177</f>
        <v>2039965.44</v>
      </c>
    </row>
    <row r="178" spans="1:24">
      <c r="A178" s="2">
        <f t="shared" si="25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23"/>
        <v>11771087.18</v>
      </c>
      <c r="T178" s="5"/>
      <c r="U178" s="6">
        <f>+S178</f>
        <v>11771087.18</v>
      </c>
      <c r="V178" s="6"/>
      <c r="W178" s="6"/>
      <c r="X178" s="83"/>
    </row>
    <row r="179" spans="1:24">
      <c r="A179" s="2">
        <f t="shared" si="25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23"/>
        <v>617072.96</v>
      </c>
      <c r="T179" s="5"/>
      <c r="U179" s="6">
        <f>+S179</f>
        <v>617072.96</v>
      </c>
      <c r="V179" s="6"/>
      <c r="W179" s="6"/>
      <c r="X179" s="83"/>
    </row>
    <row r="180" spans="1:24">
      <c r="A180" s="2">
        <f t="shared" si="25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23"/>
        <v>-8266.2800000000007</v>
      </c>
      <c r="T180" s="5"/>
      <c r="U180" s="6"/>
      <c r="V180" s="6"/>
      <c r="W180" s="6"/>
      <c r="X180" s="83">
        <f>+S180</f>
        <v>-8266.2800000000007</v>
      </c>
    </row>
    <row r="181" spans="1:24">
      <c r="A181" s="2">
        <f t="shared" si="25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23"/>
        <v>2860.27</v>
      </c>
      <c r="T181" s="5"/>
      <c r="U181" s="6"/>
      <c r="V181" s="6"/>
      <c r="W181" s="6"/>
      <c r="X181" s="83">
        <f>+S181</f>
        <v>2860.27</v>
      </c>
    </row>
    <row r="182" spans="1:24">
      <c r="A182" s="2">
        <f t="shared" si="25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23"/>
        <v>61062.65</v>
      </c>
      <c r="T182" s="5"/>
      <c r="U182" s="6"/>
      <c r="V182" s="6"/>
      <c r="W182" s="6"/>
      <c r="X182" s="83">
        <f>+S182</f>
        <v>61062.65</v>
      </c>
    </row>
    <row r="183" spans="1:24">
      <c r="A183" s="2">
        <f t="shared" si="25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23"/>
        <v>-2860.28</v>
      </c>
      <c r="T183" s="5"/>
      <c r="U183" s="6"/>
      <c r="V183" s="6"/>
      <c r="W183" s="6"/>
      <c r="X183" s="83">
        <f>+S183</f>
        <v>-2860.28</v>
      </c>
    </row>
    <row r="184" spans="1:24">
      <c r="A184" s="2">
        <f t="shared" si="25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23"/>
        <v>178549.95</v>
      </c>
      <c r="T184" s="5"/>
      <c r="U184" s="6"/>
      <c r="V184" s="6"/>
      <c r="W184" s="6"/>
      <c r="X184" s="83">
        <f>+S184</f>
        <v>178549.95</v>
      </c>
    </row>
    <row r="185" spans="1:24">
      <c r="A185" s="2">
        <f t="shared" si="25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23"/>
        <v>1026444.73</v>
      </c>
      <c r="T185" s="5"/>
      <c r="U185" s="6">
        <f>+S185</f>
        <v>1026444.73</v>
      </c>
      <c r="V185" s="6"/>
      <c r="W185" s="6"/>
      <c r="X185" s="83"/>
    </row>
    <row r="186" spans="1:24">
      <c r="A186" s="2">
        <f t="shared" si="25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23"/>
        <v>54009.9</v>
      </c>
      <c r="T186" s="5"/>
      <c r="U186" s="6">
        <f>+S186</f>
        <v>54009.9</v>
      </c>
      <c r="V186" s="6"/>
      <c r="W186" s="6"/>
      <c r="X186" s="83"/>
    </row>
    <row r="187" spans="1:24">
      <c r="A187" s="2">
        <f t="shared" si="25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23"/>
        <v>81801.2</v>
      </c>
      <c r="T187" s="5"/>
      <c r="U187" s="6"/>
      <c r="V187" s="6"/>
      <c r="W187" s="6"/>
      <c r="X187" s="83">
        <f>+S187</f>
        <v>81801.2</v>
      </c>
    </row>
    <row r="188" spans="1:24">
      <c r="A188" s="2">
        <f t="shared" si="25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23"/>
        <v>276347.64</v>
      </c>
      <c r="T188" s="5"/>
      <c r="U188" s="6"/>
      <c r="V188" s="6"/>
      <c r="W188" s="6"/>
      <c r="X188" s="83">
        <f>+S188</f>
        <v>276347.64</v>
      </c>
    </row>
    <row r="189" spans="1:24">
      <c r="A189" s="2">
        <f t="shared" si="25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23"/>
        <v>0</v>
      </c>
      <c r="T189" s="5"/>
      <c r="U189" s="6">
        <f>+S189</f>
        <v>0</v>
      </c>
      <c r="V189" s="6"/>
      <c r="W189" s="6"/>
      <c r="X189" s="26"/>
    </row>
    <row r="190" spans="1:24">
      <c r="A190" s="2">
        <f t="shared" si="25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23"/>
        <v>0</v>
      </c>
      <c r="T190" s="5"/>
      <c r="U190" s="6"/>
      <c r="V190" s="6"/>
      <c r="W190" s="6"/>
      <c r="X190" s="26">
        <f>+S190</f>
        <v>0</v>
      </c>
    </row>
    <row r="191" spans="1:24">
      <c r="A191" s="2">
        <f t="shared" si="25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23"/>
        <v>11596330.1</v>
      </c>
      <c r="T191" s="5"/>
      <c r="U191" s="6"/>
      <c r="V191" s="6"/>
      <c r="W191" s="6"/>
      <c r="X191" s="26">
        <f>+S191</f>
        <v>11596330.1</v>
      </c>
    </row>
    <row r="192" spans="1:24">
      <c r="A192" s="2">
        <f t="shared" si="25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23"/>
        <v>0</v>
      </c>
      <c r="T192" s="5"/>
      <c r="U192" s="6"/>
      <c r="V192" s="6"/>
      <c r="W192" s="6"/>
      <c r="X192" s="26"/>
    </row>
    <row r="193" spans="1:24">
      <c r="A193" s="2">
        <f t="shared" si="25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23"/>
        <v>65177.089999999902</v>
      </c>
      <c r="T193" s="5"/>
      <c r="U193" s="6"/>
      <c r="V193" s="6"/>
      <c r="W193" s="6">
        <f>+S193</f>
        <v>65177.089999999902</v>
      </c>
      <c r="X193" s="26"/>
    </row>
    <row r="194" spans="1:24">
      <c r="A194" s="2">
        <f t="shared" si="25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23"/>
        <v>56225.02</v>
      </c>
      <c r="T194" s="5"/>
      <c r="U194" s="6"/>
      <c r="V194" s="6"/>
      <c r="W194" s="6">
        <f t="shared" ref="W194:W205" si="29">+S194</f>
        <v>56225.02</v>
      </c>
      <c r="X194" s="26"/>
    </row>
    <row r="195" spans="1:24">
      <c r="A195" s="2">
        <f t="shared" si="25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23"/>
        <v>908285.03999999899</v>
      </c>
      <c r="T195" s="5"/>
      <c r="U195" s="6"/>
      <c r="V195" s="6"/>
      <c r="W195" s="6">
        <f t="shared" si="29"/>
        <v>908285.03999999899</v>
      </c>
      <c r="X195" s="26"/>
    </row>
    <row r="196" spans="1:24">
      <c r="A196" s="2">
        <f t="shared" si="25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23"/>
        <v>41473.199999999997</v>
      </c>
      <c r="T196" s="5"/>
      <c r="U196" s="6"/>
      <c r="V196" s="6"/>
      <c r="W196" s="6">
        <f t="shared" si="29"/>
        <v>41473.199999999997</v>
      </c>
      <c r="X196" s="26"/>
    </row>
    <row r="197" spans="1:24">
      <c r="A197" s="2">
        <f t="shared" si="25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23"/>
        <v>148975.07999999999</v>
      </c>
      <c r="T197" s="5"/>
      <c r="U197" s="6"/>
      <c r="V197" s="6"/>
      <c r="W197" s="6">
        <f t="shared" si="29"/>
        <v>148975.07999999999</v>
      </c>
      <c r="X197" s="26"/>
    </row>
    <row r="198" spans="1:24">
      <c r="A198" s="2">
        <f t="shared" si="25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23"/>
        <v>95428.63</v>
      </c>
      <c r="T198" s="5"/>
      <c r="U198" s="6"/>
      <c r="V198" s="6"/>
      <c r="W198" s="6">
        <f t="shared" si="29"/>
        <v>95428.63</v>
      </c>
      <c r="X198" s="26"/>
    </row>
    <row r="199" spans="1:24">
      <c r="A199" s="2">
        <f t="shared" si="25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23"/>
        <v>106544.65</v>
      </c>
      <c r="T199" s="5"/>
      <c r="U199" s="6"/>
      <c r="V199" s="6"/>
      <c r="W199" s="6">
        <f t="shared" si="29"/>
        <v>106544.65</v>
      </c>
      <c r="X199" s="26"/>
    </row>
    <row r="200" spans="1:24">
      <c r="A200" s="2">
        <f t="shared" si="25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23"/>
        <v>177725.47</v>
      </c>
      <c r="T200" s="5"/>
      <c r="U200" s="6"/>
      <c r="V200" s="6"/>
      <c r="W200" s="6">
        <f t="shared" si="29"/>
        <v>177725.47</v>
      </c>
      <c r="X200" s="26"/>
    </row>
    <row r="201" spans="1:24">
      <c r="A201" s="2">
        <f t="shared" si="25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23"/>
        <v>55862.720000000001</v>
      </c>
      <c r="T201" s="5"/>
      <c r="U201" s="6"/>
      <c r="V201" s="6"/>
      <c r="W201" s="6">
        <f t="shared" si="29"/>
        <v>55862.720000000001</v>
      </c>
      <c r="X201" s="26"/>
    </row>
    <row r="202" spans="1:24">
      <c r="A202" s="2">
        <f t="shared" si="25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23"/>
        <v>56267.94</v>
      </c>
      <c r="T202" s="5"/>
      <c r="U202" s="6"/>
      <c r="V202" s="6"/>
      <c r="W202" s="6">
        <f t="shared" si="29"/>
        <v>56267.94</v>
      </c>
      <c r="X202" s="26"/>
    </row>
    <row r="203" spans="1:24">
      <c r="A203" s="2">
        <f t="shared" si="25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23"/>
        <v>56209.7</v>
      </c>
      <c r="T203" s="5"/>
      <c r="U203" s="6"/>
      <c r="V203" s="6"/>
      <c r="W203" s="6">
        <f t="shared" si="29"/>
        <v>56209.7</v>
      </c>
      <c r="X203" s="26"/>
    </row>
    <row r="204" spans="1:24">
      <c r="A204" s="2">
        <f t="shared" si="25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23"/>
        <v>56522.54</v>
      </c>
      <c r="T204" s="5"/>
      <c r="U204" s="6"/>
      <c r="V204" s="6"/>
      <c r="W204" s="6">
        <f t="shared" si="29"/>
        <v>56522.54</v>
      </c>
      <c r="X204" s="26"/>
    </row>
    <row r="205" spans="1:24">
      <c r="A205" s="2">
        <f t="shared" si="25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23"/>
        <v>-1646971.61</v>
      </c>
      <c r="T205" s="5"/>
      <c r="U205" s="6"/>
      <c r="V205" s="6"/>
      <c r="W205" s="6">
        <f t="shared" si="29"/>
        <v>-1646971.61</v>
      </c>
      <c r="X205" s="26"/>
    </row>
    <row r="206" spans="1:24">
      <c r="A206" s="2">
        <f t="shared" si="25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R206" si="30">SUM(G193:G205)</f>
        <v>171143.0399999998</v>
      </c>
      <c r="H206" s="24">
        <f t="shared" si="30"/>
        <v>164560.60999999987</v>
      </c>
      <c r="I206" s="24">
        <f t="shared" si="30"/>
        <v>157978.17999999993</v>
      </c>
      <c r="J206" s="24">
        <f t="shared" si="30"/>
        <v>151395.75</v>
      </c>
      <c r="K206" s="24">
        <f t="shared" si="30"/>
        <v>144813.32000000007</v>
      </c>
      <c r="L206" s="24">
        <f t="shared" si="30"/>
        <v>138230.89000000036</v>
      </c>
      <c r="M206" s="24">
        <f t="shared" si="30"/>
        <v>131648.45999999996</v>
      </c>
      <c r="N206" s="24">
        <f t="shared" si="30"/>
        <v>125066.03000000026</v>
      </c>
      <c r="O206" s="24">
        <f t="shared" si="30"/>
        <v>118483.60000000033</v>
      </c>
      <c r="P206" s="24">
        <f t="shared" si="30"/>
        <v>111901.16999999993</v>
      </c>
      <c r="Q206" s="24">
        <f t="shared" si="30"/>
        <v>105318.74000000022</v>
      </c>
      <c r="R206" s="24">
        <f t="shared" si="30"/>
        <v>98736.310000000289</v>
      </c>
      <c r="S206" s="25">
        <f t="shared" si="23"/>
        <v>177725.46999999881</v>
      </c>
      <c r="T206" s="5"/>
      <c r="U206" s="6"/>
      <c r="V206" s="6"/>
      <c r="W206" s="6"/>
      <c r="X206" s="26"/>
    </row>
    <row r="207" spans="1:24">
      <c r="A207" s="2">
        <f t="shared" si="25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25">
        <f t="shared" si="23"/>
        <v>0</v>
      </c>
      <c r="T207" s="5"/>
      <c r="U207" s="6"/>
      <c r="V207" s="6"/>
      <c r="W207" s="6"/>
      <c r="X207" s="26"/>
    </row>
    <row r="208" spans="1:24">
      <c r="A208" s="2">
        <f t="shared" si="25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 t="shared" ref="S208:S271" si="31">+F208</f>
        <v>785271.11</v>
      </c>
      <c r="T208" s="5"/>
      <c r="U208" s="6"/>
      <c r="V208" s="6"/>
      <c r="W208" s="6">
        <f>+S208</f>
        <v>785271.11</v>
      </c>
      <c r="X208" s="26"/>
    </row>
    <row r="209" spans="1:24">
      <c r="A209" s="2">
        <f t="shared" ref="A209:A272" si="32">+A208+1</f>
        <v>195</v>
      </c>
      <c r="B209" s="2"/>
      <c r="C209" s="2"/>
      <c r="D209" s="2"/>
      <c r="E209" s="23" t="s">
        <v>343</v>
      </c>
      <c r="F209" s="28">
        <f t="shared" ref="F209:R209" si="33">SUM(F208:F208)</f>
        <v>785271.11</v>
      </c>
      <c r="G209" s="28">
        <f t="shared" si="33"/>
        <v>781856.89</v>
      </c>
      <c r="H209" s="28">
        <f t="shared" si="33"/>
        <v>778442.67</v>
      </c>
      <c r="I209" s="28">
        <f t="shared" si="33"/>
        <v>775028.45</v>
      </c>
      <c r="J209" s="28">
        <f t="shared" si="33"/>
        <v>771614.23</v>
      </c>
      <c r="K209" s="28">
        <f t="shared" si="33"/>
        <v>768200.01</v>
      </c>
      <c r="L209" s="28">
        <f t="shared" si="33"/>
        <v>764785.79</v>
      </c>
      <c r="M209" s="28">
        <f t="shared" si="33"/>
        <v>761371.57</v>
      </c>
      <c r="N209" s="28">
        <f t="shared" si="33"/>
        <v>757957.35</v>
      </c>
      <c r="O209" s="28">
        <f t="shared" si="33"/>
        <v>754543.13</v>
      </c>
      <c r="P209" s="28">
        <f t="shared" si="33"/>
        <v>751128.91</v>
      </c>
      <c r="Q209" s="28">
        <f t="shared" si="33"/>
        <v>747714.69</v>
      </c>
      <c r="R209" s="28">
        <f t="shared" si="33"/>
        <v>744300.47</v>
      </c>
      <c r="S209" s="25">
        <f t="shared" si="31"/>
        <v>785271.11</v>
      </c>
      <c r="T209" s="5"/>
      <c r="U209" s="6"/>
      <c r="V209" s="6"/>
      <c r="W209" s="6"/>
      <c r="X209" s="26"/>
    </row>
    <row r="210" spans="1:24">
      <c r="A210" s="2">
        <f t="shared" si="32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25">
        <f t="shared" si="31"/>
        <v>0</v>
      </c>
      <c r="T210" s="5"/>
      <c r="U210" s="6"/>
      <c r="V210" s="6"/>
      <c r="W210" s="6"/>
      <c r="X210" s="26"/>
    </row>
    <row r="211" spans="1:24">
      <c r="A211" s="2">
        <f t="shared" si="32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si="31"/>
        <v>0</v>
      </c>
      <c r="T211" s="5"/>
      <c r="U211" s="6">
        <f t="shared" ref="U211:U244" si="34">+S211</f>
        <v>0</v>
      </c>
      <c r="V211" s="6"/>
      <c r="W211" s="6"/>
      <c r="X211" s="26"/>
    </row>
    <row r="212" spans="1:24">
      <c r="A212" s="2">
        <f t="shared" si="32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1"/>
        <v>1.0000000125728501E-2</v>
      </c>
      <c r="T212" s="2"/>
      <c r="U212" s="4">
        <f t="shared" si="34"/>
        <v>1.0000000125728501E-2</v>
      </c>
      <c r="V212" s="4"/>
      <c r="W212" s="4"/>
      <c r="X212" s="83"/>
    </row>
    <row r="213" spans="1:24">
      <c r="A213" s="2">
        <f t="shared" si="32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1"/>
        <v>46332277.100000001</v>
      </c>
      <c r="T213" s="2"/>
      <c r="U213" s="4">
        <f t="shared" si="34"/>
        <v>46332277.100000001</v>
      </c>
      <c r="V213" s="4"/>
      <c r="W213" s="4"/>
      <c r="X213" s="83"/>
    </row>
    <row r="214" spans="1:24">
      <c r="A214" s="2">
        <f t="shared" si="32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1"/>
        <v>930129</v>
      </c>
      <c r="T214" s="2"/>
      <c r="U214" s="4">
        <f t="shared" si="34"/>
        <v>930129</v>
      </c>
      <c r="V214" s="4"/>
      <c r="W214" s="4"/>
      <c r="X214" s="83"/>
    </row>
    <row r="215" spans="1:24">
      <c r="A215" s="2">
        <f t="shared" si="32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1"/>
        <v>532792.21</v>
      </c>
      <c r="T215" s="5"/>
      <c r="U215" s="6">
        <f t="shared" si="34"/>
        <v>532792.21</v>
      </c>
      <c r="V215" s="6"/>
      <c r="W215" s="6"/>
      <c r="X215" s="26"/>
    </row>
    <row r="216" spans="1:24">
      <c r="A216" s="2">
        <f t="shared" si="32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1"/>
        <v>0</v>
      </c>
      <c r="T216" s="5"/>
      <c r="U216" s="6">
        <f t="shared" si="34"/>
        <v>0</v>
      </c>
      <c r="V216" s="6"/>
      <c r="W216" s="6"/>
      <c r="X216" s="26"/>
    </row>
    <row r="217" spans="1:24">
      <c r="A217" s="2">
        <f t="shared" si="32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1"/>
        <v>0</v>
      </c>
      <c r="T217" s="5"/>
      <c r="U217" s="6">
        <f t="shared" si="34"/>
        <v>0</v>
      </c>
      <c r="V217" s="6"/>
      <c r="W217" s="6"/>
      <c r="X217" s="26"/>
    </row>
    <row r="218" spans="1:24">
      <c r="A218" s="2">
        <f t="shared" si="32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1"/>
        <v>0</v>
      </c>
      <c r="T218" s="5"/>
      <c r="U218" s="6">
        <f t="shared" si="34"/>
        <v>0</v>
      </c>
      <c r="V218" s="6"/>
      <c r="W218" s="6"/>
      <c r="X218" s="26"/>
    </row>
    <row r="219" spans="1:24">
      <c r="A219" s="2">
        <f t="shared" si="32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1"/>
        <v>0</v>
      </c>
      <c r="T219" s="5"/>
      <c r="U219" s="6">
        <f t="shared" si="34"/>
        <v>0</v>
      </c>
      <c r="V219" s="6"/>
      <c r="W219" s="6"/>
      <c r="X219" s="26"/>
    </row>
    <row r="220" spans="1:24">
      <c r="A220" s="2">
        <f t="shared" si="32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1"/>
        <v>0</v>
      </c>
      <c r="T220" s="5"/>
      <c r="U220" s="6">
        <f t="shared" si="34"/>
        <v>0</v>
      </c>
      <c r="V220" s="6"/>
      <c r="W220" s="6"/>
      <c r="X220" s="26"/>
    </row>
    <row r="221" spans="1:24">
      <c r="A221" s="2">
        <f t="shared" si="32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1"/>
        <v>366.69</v>
      </c>
      <c r="T221" s="5"/>
      <c r="U221" s="6">
        <f t="shared" si="34"/>
        <v>366.69</v>
      </c>
      <c r="V221" s="6"/>
      <c r="W221" s="6"/>
      <c r="X221" s="26"/>
    </row>
    <row r="222" spans="1:24">
      <c r="A222" s="2">
        <f t="shared" si="32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1"/>
        <v>3.6379788070917101E-12</v>
      </c>
      <c r="T222" s="5"/>
      <c r="U222" s="6">
        <f t="shared" si="34"/>
        <v>3.6379788070917101E-12</v>
      </c>
      <c r="V222" s="6"/>
      <c r="W222" s="6"/>
      <c r="X222" s="26"/>
    </row>
    <row r="223" spans="1:24">
      <c r="A223" s="2">
        <f t="shared" si="32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1"/>
        <v>0</v>
      </c>
      <c r="T223" s="5"/>
      <c r="U223" s="6">
        <f t="shared" si="34"/>
        <v>0</v>
      </c>
      <c r="V223" s="6"/>
      <c r="W223" s="6"/>
      <c r="X223" s="26"/>
    </row>
    <row r="224" spans="1:24">
      <c r="A224" s="2">
        <f t="shared" si="32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1"/>
        <v>4.65661287307739E-10</v>
      </c>
      <c r="T224" s="5"/>
      <c r="U224" s="6">
        <f t="shared" si="34"/>
        <v>4.65661287307739E-10</v>
      </c>
      <c r="V224" s="6"/>
      <c r="W224" s="6"/>
      <c r="X224" s="26"/>
    </row>
    <row r="225" spans="1:24">
      <c r="A225" s="2">
        <f t="shared" si="32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1"/>
        <v>0</v>
      </c>
      <c r="T225" s="5"/>
      <c r="U225" s="6">
        <f t="shared" si="34"/>
        <v>0</v>
      </c>
      <c r="V225" s="6"/>
      <c r="W225" s="6"/>
      <c r="X225" s="26"/>
    </row>
    <row r="226" spans="1:24">
      <c r="A226" s="2">
        <f t="shared" si="32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1"/>
        <v>0</v>
      </c>
      <c r="T226" s="5"/>
      <c r="U226" s="6">
        <f t="shared" si="34"/>
        <v>0</v>
      </c>
      <c r="V226" s="6"/>
      <c r="W226" s="6"/>
      <c r="X226" s="26"/>
    </row>
    <row r="227" spans="1:24">
      <c r="A227" s="2">
        <f t="shared" si="32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1"/>
        <v>-2.91038304567337E-11</v>
      </c>
      <c r="T227" s="5"/>
      <c r="U227" s="6">
        <f t="shared" si="34"/>
        <v>-2.91038304567337E-11</v>
      </c>
      <c r="V227" s="6"/>
      <c r="W227" s="6"/>
      <c r="X227" s="26"/>
    </row>
    <row r="228" spans="1:24">
      <c r="A228" s="2">
        <f t="shared" si="32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1"/>
        <v>0</v>
      </c>
      <c r="T228" s="5"/>
      <c r="U228" s="6">
        <f t="shared" si="34"/>
        <v>0</v>
      </c>
      <c r="V228" s="6"/>
      <c r="W228" s="6"/>
      <c r="X228" s="26"/>
    </row>
    <row r="229" spans="1:24">
      <c r="A229" s="2">
        <f t="shared" si="32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1"/>
        <v>-2.2737367544323201E-13</v>
      </c>
      <c r="T229" s="5"/>
      <c r="U229" s="6">
        <f t="shared" si="34"/>
        <v>-2.2737367544323201E-13</v>
      </c>
      <c r="V229" s="6"/>
      <c r="W229" s="6"/>
      <c r="X229" s="26"/>
    </row>
    <row r="230" spans="1:24">
      <c r="A230" s="2">
        <f t="shared" si="32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1"/>
        <v>1.4210854715202001E-14</v>
      </c>
      <c r="T230" s="5"/>
      <c r="U230" s="6">
        <f t="shared" si="34"/>
        <v>1.4210854715202001E-14</v>
      </c>
      <c r="V230" s="6"/>
      <c r="W230" s="6"/>
      <c r="X230" s="26"/>
    </row>
    <row r="231" spans="1:24">
      <c r="A231" s="2">
        <f t="shared" si="32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1"/>
        <v>5.6843418860808002E-14</v>
      </c>
      <c r="T231" s="5"/>
      <c r="U231" s="6">
        <f t="shared" si="34"/>
        <v>5.6843418860808002E-14</v>
      </c>
      <c r="V231" s="6"/>
      <c r="W231" s="6"/>
      <c r="X231" s="26"/>
    </row>
    <row r="232" spans="1:24">
      <c r="A232" s="2">
        <f t="shared" si="32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1"/>
        <v>5.6843418860808002E-14</v>
      </c>
      <c r="T232" s="5"/>
      <c r="U232" s="6">
        <f t="shared" si="34"/>
        <v>5.6843418860808002E-14</v>
      </c>
      <c r="V232" s="6"/>
      <c r="W232" s="6"/>
      <c r="X232" s="26"/>
    </row>
    <row r="233" spans="1:24">
      <c r="A233" s="2">
        <f t="shared" si="32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1"/>
        <v>0</v>
      </c>
      <c r="T233" s="5"/>
      <c r="U233" s="6">
        <f t="shared" si="34"/>
        <v>0</v>
      </c>
      <c r="V233" s="6"/>
      <c r="W233" s="6"/>
      <c r="X233" s="26"/>
    </row>
    <row r="234" spans="1:24">
      <c r="A234" s="2">
        <f t="shared" si="32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1"/>
        <v>-6.2172489379008804E-14</v>
      </c>
      <c r="T234" s="5"/>
      <c r="U234" s="6">
        <f t="shared" si="34"/>
        <v>-6.2172489379008804E-14</v>
      </c>
      <c r="V234" s="6"/>
      <c r="W234" s="6"/>
      <c r="X234" s="26"/>
    </row>
    <row r="235" spans="1:24">
      <c r="A235" s="2">
        <f t="shared" si="32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1"/>
        <v>-1.7763568394002501E-15</v>
      </c>
      <c r="T235" s="5"/>
      <c r="U235" s="6">
        <f t="shared" si="34"/>
        <v>-1.7763568394002501E-15</v>
      </c>
      <c r="V235" s="6"/>
      <c r="W235" s="6"/>
      <c r="X235" s="26"/>
    </row>
    <row r="236" spans="1:24">
      <c r="A236" s="2">
        <f t="shared" si="32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1"/>
        <v>1.8189894035458601E-12</v>
      </c>
      <c r="T236" s="5"/>
      <c r="U236" s="6">
        <f t="shared" si="34"/>
        <v>1.8189894035458601E-12</v>
      </c>
      <c r="V236" s="6"/>
      <c r="W236" s="6"/>
      <c r="X236" s="26"/>
    </row>
    <row r="237" spans="1:24">
      <c r="A237" s="2">
        <f t="shared" si="32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1"/>
        <v>0</v>
      </c>
      <c r="T237" s="5"/>
      <c r="U237" s="6">
        <f t="shared" si="34"/>
        <v>0</v>
      </c>
      <c r="V237" s="6"/>
      <c r="W237" s="6"/>
      <c r="X237" s="26"/>
    </row>
    <row r="238" spans="1:24">
      <c r="A238" s="2">
        <f t="shared" si="32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1"/>
        <v>0</v>
      </c>
      <c r="T238" s="5"/>
      <c r="U238" s="6">
        <f t="shared" si="34"/>
        <v>0</v>
      </c>
      <c r="V238" s="6"/>
      <c r="W238" s="6"/>
      <c r="X238" s="26"/>
    </row>
    <row r="239" spans="1:24">
      <c r="A239" s="2">
        <f t="shared" si="32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1"/>
        <v>-4.5474735088646402E-13</v>
      </c>
      <c r="T239" s="2"/>
      <c r="U239" s="4">
        <f t="shared" si="34"/>
        <v>-4.5474735088646402E-13</v>
      </c>
      <c r="V239" s="4"/>
      <c r="W239" s="4"/>
      <c r="X239" s="83"/>
    </row>
    <row r="240" spans="1:24">
      <c r="A240" s="2">
        <f t="shared" si="32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1"/>
        <v>-8.5265128291212002E-13</v>
      </c>
      <c r="T240" s="5"/>
      <c r="U240" s="6">
        <f t="shared" si="34"/>
        <v>-8.5265128291212002E-13</v>
      </c>
      <c r="V240" s="6"/>
      <c r="W240" s="6"/>
      <c r="X240" s="26"/>
    </row>
    <row r="241" spans="1:24">
      <c r="A241" s="2">
        <f t="shared" si="32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1"/>
        <v>-991.09</v>
      </c>
      <c r="T241" s="5"/>
      <c r="U241" s="6">
        <f t="shared" si="34"/>
        <v>-991.09</v>
      </c>
      <c r="V241" s="6"/>
      <c r="W241" s="6"/>
      <c r="X241" s="26"/>
    </row>
    <row r="242" spans="1:24">
      <c r="A242" s="2">
        <f t="shared" si="32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1"/>
        <v>-57906.559999999998</v>
      </c>
      <c r="T242" s="5"/>
      <c r="U242" s="6">
        <f t="shared" si="34"/>
        <v>-57906.559999999998</v>
      </c>
      <c r="V242" s="6"/>
      <c r="W242" s="6"/>
      <c r="X242" s="26"/>
    </row>
    <row r="243" spans="1:24">
      <c r="A243" s="2">
        <f t="shared" si="32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1"/>
        <v>98313.789999999557</v>
      </c>
      <c r="T243" s="5"/>
      <c r="U243" s="6">
        <f t="shared" si="34"/>
        <v>98313.789999999557</v>
      </c>
      <c r="V243" s="6"/>
      <c r="W243" s="6"/>
      <c r="X243" s="83"/>
    </row>
    <row r="244" spans="1:24">
      <c r="A244" s="2">
        <f t="shared" si="32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1"/>
        <v>2414472.8199999998</v>
      </c>
      <c r="T244" s="5"/>
      <c r="U244" s="6">
        <f t="shared" si="34"/>
        <v>2414472.8199999998</v>
      </c>
      <c r="V244" s="6"/>
      <c r="W244" s="6"/>
      <c r="X244" s="26"/>
    </row>
    <row r="245" spans="1:24">
      <c r="A245" s="2">
        <f t="shared" si="32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1"/>
        <v>34575.51</v>
      </c>
      <c r="T245" s="5"/>
      <c r="U245" s="6"/>
      <c r="V245" s="6"/>
      <c r="W245" s="6"/>
      <c r="X245" s="26">
        <f>+S245</f>
        <v>34575.51</v>
      </c>
    </row>
    <row r="246" spans="1:24">
      <c r="A246" s="2">
        <f t="shared" si="32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1"/>
        <v>-7.2759576141834308E-12</v>
      </c>
      <c r="T246" s="2"/>
      <c r="U246" s="4"/>
      <c r="V246" s="4"/>
      <c r="W246" s="4"/>
      <c r="X246" s="26">
        <f>+S246</f>
        <v>-7.2759576141834308E-12</v>
      </c>
    </row>
    <row r="247" spans="1:24">
      <c r="A247" s="2">
        <f t="shared" si="32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1"/>
        <v>24066.33</v>
      </c>
      <c r="T247" s="2"/>
      <c r="U247" s="4"/>
      <c r="V247" s="4"/>
      <c r="W247" s="4"/>
      <c r="X247" s="26">
        <f>+S247</f>
        <v>24066.33</v>
      </c>
    </row>
    <row r="248" spans="1:24">
      <c r="A248" s="2">
        <f t="shared" si="32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1"/>
        <v>7.2759576141834308E-12</v>
      </c>
      <c r="T248" s="5"/>
      <c r="U248" s="41"/>
      <c r="V248" s="6"/>
      <c r="W248" s="6"/>
      <c r="X248" s="26">
        <f>+S248</f>
        <v>7.2759576141834308E-12</v>
      </c>
    </row>
    <row r="249" spans="1:24">
      <c r="A249" s="2">
        <f t="shared" si="32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1"/>
        <v>16285659.689999999</v>
      </c>
      <c r="T249" s="5"/>
      <c r="U249" s="41">
        <f>+S249</f>
        <v>16285659.689999999</v>
      </c>
      <c r="V249" s="6"/>
      <c r="W249" s="6"/>
      <c r="X249" s="26"/>
    </row>
    <row r="250" spans="1:24">
      <c r="A250" s="2">
        <f t="shared" si="32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1"/>
        <v>0</v>
      </c>
      <c r="T250" s="5"/>
      <c r="U250" s="41">
        <f>+S250</f>
        <v>0</v>
      </c>
      <c r="V250" s="6"/>
      <c r="W250" s="6"/>
      <c r="X250" s="26"/>
    </row>
    <row r="251" spans="1:24">
      <c r="A251" s="2">
        <f t="shared" si="32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1"/>
        <v>1801565.66</v>
      </c>
      <c r="T251" s="5"/>
      <c r="U251" s="41"/>
      <c r="V251" s="6"/>
      <c r="W251" s="6"/>
      <c r="X251" s="26">
        <f t="shared" ref="X251:X267" si="35">+S251</f>
        <v>1801565.66</v>
      </c>
    </row>
    <row r="252" spans="1:24">
      <c r="A252" s="2">
        <f t="shared" si="32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1"/>
        <v>6038694.4900000002</v>
      </c>
      <c r="T252" s="5"/>
      <c r="U252" s="41">
        <f>+S252</f>
        <v>6038694.4900000002</v>
      </c>
      <c r="V252" s="6"/>
      <c r="W252" s="6"/>
      <c r="X252" s="26"/>
    </row>
    <row r="253" spans="1:24">
      <c r="A253" s="2">
        <f t="shared" si="32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1"/>
        <v>0</v>
      </c>
      <c r="T253" s="5"/>
      <c r="U253" s="41">
        <f>+S253</f>
        <v>0</v>
      </c>
      <c r="V253" s="6"/>
      <c r="W253" s="6"/>
      <c r="X253" s="26"/>
    </row>
    <row r="254" spans="1:24">
      <c r="A254" s="2">
        <f t="shared" si="32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1"/>
        <v>125655.57</v>
      </c>
      <c r="T254" s="5"/>
      <c r="U254" s="6"/>
      <c r="V254" s="6"/>
      <c r="W254" s="6"/>
      <c r="X254" s="26">
        <f t="shared" si="35"/>
        <v>125655.57</v>
      </c>
    </row>
    <row r="255" spans="1:24">
      <c r="A255" s="2">
        <f t="shared" si="32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1"/>
        <v>331911.34999999998</v>
      </c>
      <c r="T255" s="5"/>
      <c r="U255" s="6"/>
      <c r="V255" s="6"/>
      <c r="W255" s="6"/>
      <c r="X255" s="26">
        <f t="shared" si="35"/>
        <v>331911.34999999998</v>
      </c>
    </row>
    <row r="256" spans="1:24">
      <c r="A256" s="2">
        <f t="shared" si="32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1"/>
        <v>113979.49</v>
      </c>
      <c r="T256" s="5"/>
      <c r="U256" s="6"/>
      <c r="V256" s="6"/>
      <c r="W256" s="6"/>
      <c r="X256" s="26">
        <f t="shared" si="35"/>
        <v>113979.49</v>
      </c>
    </row>
    <row r="257" spans="1:24">
      <c r="A257" s="2">
        <f t="shared" si="32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1"/>
        <v>976150.82</v>
      </c>
      <c r="T257" s="5"/>
      <c r="U257" s="6"/>
      <c r="V257" s="6"/>
      <c r="W257" s="6"/>
      <c r="X257" s="26">
        <f t="shared" si="35"/>
        <v>976150.82</v>
      </c>
    </row>
    <row r="258" spans="1:24">
      <c r="A258" s="2">
        <f t="shared" si="32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1"/>
        <v>700519.26</v>
      </c>
      <c r="T258" s="5"/>
      <c r="U258" s="6"/>
      <c r="V258" s="6"/>
      <c r="W258" s="6"/>
      <c r="X258" s="26">
        <f t="shared" si="35"/>
        <v>700519.26</v>
      </c>
    </row>
    <row r="259" spans="1:24">
      <c r="A259" s="2">
        <f t="shared" si="32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1"/>
        <v>-127054.48</v>
      </c>
      <c r="T259" s="5"/>
      <c r="U259" s="6"/>
      <c r="V259" s="6"/>
      <c r="W259" s="6"/>
      <c r="X259" s="26">
        <f t="shared" si="35"/>
        <v>-127054.48</v>
      </c>
    </row>
    <row r="260" spans="1:24">
      <c r="A260" s="2">
        <f t="shared" si="32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1"/>
        <v>-134381.76999999999</v>
      </c>
      <c r="T260" s="5"/>
      <c r="U260" s="6"/>
      <c r="V260" s="6"/>
      <c r="W260" s="6"/>
      <c r="X260" s="26">
        <f t="shared" si="35"/>
        <v>-134381.76999999999</v>
      </c>
    </row>
    <row r="261" spans="1:24">
      <c r="A261" s="2">
        <f t="shared" si="32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1"/>
        <v>4059966.67</v>
      </c>
      <c r="T261" s="5"/>
      <c r="U261" s="6"/>
      <c r="V261" s="6"/>
      <c r="W261" s="6"/>
      <c r="X261" s="26">
        <f t="shared" si="35"/>
        <v>4059966.67</v>
      </c>
    </row>
    <row r="262" spans="1:24">
      <c r="A262" s="2">
        <f t="shared" si="32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1"/>
        <v>-3798530.42</v>
      </c>
      <c r="T262" s="5"/>
      <c r="U262" s="6"/>
      <c r="V262" s="6"/>
      <c r="W262" s="6"/>
      <c r="X262" s="26">
        <f t="shared" si="35"/>
        <v>-3798530.42</v>
      </c>
    </row>
    <row r="263" spans="1:24">
      <c r="A263" s="2">
        <f t="shared" si="32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1"/>
        <v>-5899262.8300000001</v>
      </c>
      <c r="T263" s="5"/>
      <c r="U263" s="6"/>
      <c r="V263" s="6"/>
      <c r="W263" s="6"/>
      <c r="X263" s="26">
        <f t="shared" si="35"/>
        <v>-5899262.8300000001</v>
      </c>
    </row>
    <row r="264" spans="1:24">
      <c r="A264" s="2">
        <f t="shared" si="32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1"/>
        <v>2427759.54</v>
      </c>
      <c r="T264" s="5"/>
      <c r="U264" s="6"/>
      <c r="V264" s="6"/>
      <c r="W264" s="6"/>
      <c r="X264" s="26">
        <f t="shared" si="35"/>
        <v>2427759.54</v>
      </c>
    </row>
    <row r="265" spans="1:24">
      <c r="A265" s="2">
        <f t="shared" si="32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1"/>
        <v>1511249.09</v>
      </c>
      <c r="T265" s="5"/>
      <c r="U265" s="6"/>
      <c r="V265" s="6"/>
      <c r="W265" s="6"/>
      <c r="X265" s="26">
        <f t="shared" si="35"/>
        <v>1511249.09</v>
      </c>
    </row>
    <row r="266" spans="1:24">
      <c r="A266" s="2">
        <f t="shared" si="32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1"/>
        <v>-162306.72</v>
      </c>
      <c r="T266" s="5"/>
      <c r="U266" s="6"/>
      <c r="V266" s="6"/>
      <c r="W266" s="6"/>
      <c r="X266" s="26">
        <f t="shared" si="35"/>
        <v>-162306.72</v>
      </c>
    </row>
    <row r="267" spans="1:24">
      <c r="A267" s="2">
        <f t="shared" si="32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1"/>
        <v>4048837</v>
      </c>
      <c r="T267" s="5"/>
      <c r="U267" s="6"/>
      <c r="V267" s="6"/>
      <c r="W267" s="6"/>
      <c r="X267" s="26">
        <f t="shared" si="35"/>
        <v>4048837</v>
      </c>
    </row>
    <row r="268" spans="1:24">
      <c r="A268" s="2">
        <f t="shared" si="32"/>
        <v>254</v>
      </c>
      <c r="B268" s="2"/>
      <c r="C268" s="2"/>
      <c r="D268" s="2"/>
      <c r="E268" s="23" t="s">
        <v>453</v>
      </c>
      <c r="F268" s="28">
        <f t="shared" ref="F268:R268" si="36">SUM(F211:F267)</f>
        <v>78608508.219999969</v>
      </c>
      <c r="G268" s="28">
        <f t="shared" si="36"/>
        <v>82958816.010000005</v>
      </c>
      <c r="H268" s="28">
        <f t="shared" si="36"/>
        <v>83117560.469999984</v>
      </c>
      <c r="I268" s="28">
        <f t="shared" si="36"/>
        <v>83407057.019999996</v>
      </c>
      <c r="J268" s="28">
        <f t="shared" si="36"/>
        <v>84194940.200000003</v>
      </c>
      <c r="K268" s="28">
        <f t="shared" si="36"/>
        <v>83887103.320000023</v>
      </c>
      <c r="L268" s="28">
        <f t="shared" si="36"/>
        <v>85047868.13000001</v>
      </c>
      <c r="M268" s="28">
        <f t="shared" si="36"/>
        <v>85638967.939999998</v>
      </c>
      <c r="N268" s="28">
        <f t="shared" si="36"/>
        <v>85995217.929999992</v>
      </c>
      <c r="O268" s="28">
        <f t="shared" si="36"/>
        <v>87356779.379999995</v>
      </c>
      <c r="P268" s="28">
        <f t="shared" si="36"/>
        <v>86818910.600000024</v>
      </c>
      <c r="Q268" s="28">
        <f t="shared" si="36"/>
        <v>86686917.339999989</v>
      </c>
      <c r="R268" s="28">
        <f t="shared" si="36"/>
        <v>90797163.850000009</v>
      </c>
      <c r="S268" s="25">
        <f t="shared" si="31"/>
        <v>78608508.219999969</v>
      </c>
      <c r="T268" s="5"/>
      <c r="U268" s="6"/>
      <c r="V268" s="6"/>
      <c r="W268" s="6"/>
      <c r="X268" s="26"/>
    </row>
    <row r="269" spans="1:24">
      <c r="A269" s="2">
        <f t="shared" si="32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25">
        <f t="shared" si="31"/>
        <v>0</v>
      </c>
      <c r="T269" s="5"/>
      <c r="U269" s="6"/>
      <c r="V269" s="6"/>
      <c r="W269" s="6"/>
      <c r="X269" s="26"/>
    </row>
    <row r="270" spans="1:24">
      <c r="A270" s="2">
        <f t="shared" si="32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 t="shared" si="31"/>
        <v>144114776.72</v>
      </c>
      <c r="T270" s="5"/>
      <c r="U270" s="6"/>
      <c r="V270" s="6"/>
      <c r="W270" s="6">
        <f>+S270</f>
        <v>144114776.72</v>
      </c>
      <c r="X270" s="26"/>
    </row>
    <row r="271" spans="1:24">
      <c r="A271" s="2">
        <f t="shared" si="32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 t="shared" si="31"/>
        <v>50276230.659999996</v>
      </c>
      <c r="T271" s="5"/>
      <c r="U271" s="6"/>
      <c r="V271" s="6"/>
      <c r="W271" s="6">
        <f>+S271</f>
        <v>50276230.659999996</v>
      </c>
      <c r="X271" s="26"/>
    </row>
    <row r="272" spans="1:24">
      <c r="A272" s="2">
        <f t="shared" si="32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 t="shared" ref="S272:S335" si="37">+F272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38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 t="shared" si="37"/>
        <v>7645195.1500000004</v>
      </c>
      <c r="T273" s="5"/>
      <c r="U273" s="6"/>
      <c r="V273" s="6"/>
      <c r="W273" s="6">
        <f>+S273</f>
        <v>7645195.1500000004</v>
      </c>
      <c r="X273" s="26"/>
    </row>
    <row r="274" spans="1:24">
      <c r="A274" s="2">
        <f t="shared" si="38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R274" si="39">SUM(G270:G273)</f>
        <v>27696643.009999998</v>
      </c>
      <c r="H274" s="28">
        <f t="shared" si="39"/>
        <v>53021880.219999999</v>
      </c>
      <c r="I274" s="28">
        <f t="shared" si="39"/>
        <v>75414859.480000004</v>
      </c>
      <c r="J274" s="28">
        <f t="shared" si="39"/>
        <v>91864285.179999992</v>
      </c>
      <c r="K274" s="28">
        <f t="shared" si="39"/>
        <v>101973923.8</v>
      </c>
      <c r="L274" s="28">
        <f t="shared" si="39"/>
        <v>111748016.5</v>
      </c>
      <c r="M274" s="28">
        <f t="shared" si="39"/>
        <v>120631585.06</v>
      </c>
      <c r="N274" s="28">
        <f t="shared" si="39"/>
        <v>128639398.23</v>
      </c>
      <c r="O274" s="28">
        <f t="shared" si="39"/>
        <v>139109278.55000001</v>
      </c>
      <c r="P274" s="28">
        <f t="shared" si="39"/>
        <v>154835968.17000002</v>
      </c>
      <c r="Q274" s="28">
        <f t="shared" si="39"/>
        <v>175673456.35000002</v>
      </c>
      <c r="R274" s="28">
        <f t="shared" si="39"/>
        <v>200944910.62</v>
      </c>
      <c r="S274" s="25">
        <f t="shared" si="37"/>
        <v>202036202.53</v>
      </c>
      <c r="T274" s="5"/>
      <c r="U274" s="6"/>
      <c r="V274" s="6"/>
      <c r="W274" s="6"/>
      <c r="X274" s="26"/>
    </row>
    <row r="275" spans="1:24">
      <c r="A275" s="2">
        <f t="shared" si="38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25">
        <f t="shared" si="37"/>
        <v>0</v>
      </c>
      <c r="T275" s="2"/>
      <c r="U275" s="4"/>
      <c r="V275" s="4"/>
      <c r="W275" s="4"/>
      <c r="X275" s="83"/>
    </row>
    <row r="276" spans="1:24">
      <c r="A276" s="2">
        <f t="shared" si="38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si="37"/>
        <v>0</v>
      </c>
      <c r="T276" s="2"/>
      <c r="U276" s="4"/>
      <c r="V276" s="4"/>
      <c r="W276" s="4">
        <f t="shared" ref="W276:W293" si="40">+S276</f>
        <v>0</v>
      </c>
      <c r="X276" s="83"/>
    </row>
    <row r="277" spans="1:24">
      <c r="A277" s="2">
        <f t="shared" si="38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37"/>
        <v>0</v>
      </c>
      <c r="T277" s="2"/>
      <c r="U277" s="4"/>
      <c r="V277" s="4"/>
      <c r="W277" s="4">
        <f t="shared" si="40"/>
        <v>0</v>
      </c>
      <c r="X277" s="83"/>
    </row>
    <row r="278" spans="1:24">
      <c r="A278" s="2">
        <f t="shared" si="38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37"/>
        <v>0</v>
      </c>
      <c r="T278" s="2"/>
      <c r="U278" s="4"/>
      <c r="V278" s="4"/>
      <c r="W278" s="4">
        <f t="shared" si="40"/>
        <v>0</v>
      </c>
      <c r="X278" s="83"/>
    </row>
    <row r="279" spans="1:24">
      <c r="A279" s="2">
        <f t="shared" si="38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37"/>
        <v>191644.21</v>
      </c>
      <c r="T279" s="2"/>
      <c r="U279" s="4"/>
      <c r="V279" s="4"/>
      <c r="W279" s="4">
        <f t="shared" si="40"/>
        <v>191644.21</v>
      </c>
      <c r="X279" s="83"/>
    </row>
    <row r="280" spans="1:24">
      <c r="A280" s="2">
        <f t="shared" si="38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37"/>
        <v>473580.63</v>
      </c>
      <c r="T280" s="2"/>
      <c r="U280" s="4"/>
      <c r="V280" s="4"/>
      <c r="W280" s="4">
        <f t="shared" si="40"/>
        <v>473580.63</v>
      </c>
      <c r="X280" s="83"/>
    </row>
    <row r="281" spans="1:24">
      <c r="A281" s="2">
        <f t="shared" si="38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37"/>
        <v>10050925.689999999</v>
      </c>
      <c r="T281" s="2"/>
      <c r="U281" s="4"/>
      <c r="V281" s="4"/>
      <c r="W281" s="4">
        <f t="shared" si="40"/>
        <v>10050925.689999999</v>
      </c>
      <c r="X281" s="83"/>
    </row>
    <row r="282" spans="1:24">
      <c r="A282" s="2">
        <f t="shared" si="38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37"/>
        <v>9000910.9199999999</v>
      </c>
      <c r="T282" s="2"/>
      <c r="U282" s="4"/>
      <c r="V282" s="4"/>
      <c r="W282" s="4">
        <f t="shared" si="40"/>
        <v>9000910.9199999999</v>
      </c>
      <c r="X282" s="83"/>
    </row>
    <row r="283" spans="1:24">
      <c r="A283" s="2">
        <f t="shared" si="38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37"/>
        <v>81572.55</v>
      </c>
      <c r="T283" s="2"/>
      <c r="U283" s="4"/>
      <c r="V283" s="4"/>
      <c r="W283" s="4">
        <f t="shared" si="40"/>
        <v>81572.55</v>
      </c>
      <c r="X283" s="83"/>
    </row>
    <row r="284" spans="1:24">
      <c r="A284" s="2">
        <f t="shared" si="38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37"/>
        <v>1574276.88</v>
      </c>
      <c r="T284" s="2"/>
      <c r="U284" s="4"/>
      <c r="V284" s="4"/>
      <c r="W284" s="4">
        <f t="shared" si="40"/>
        <v>1574276.88</v>
      </c>
      <c r="X284" s="83"/>
    </row>
    <row r="285" spans="1:24">
      <c r="A285" s="2">
        <f t="shared" si="38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37"/>
        <v>117721.31</v>
      </c>
      <c r="T285" s="2"/>
      <c r="U285" s="4"/>
      <c r="V285" s="4"/>
      <c r="W285" s="4">
        <f t="shared" si="40"/>
        <v>117721.31</v>
      </c>
      <c r="X285" s="83"/>
    </row>
    <row r="286" spans="1:24">
      <c r="A286" s="2">
        <f t="shared" si="38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37"/>
        <v>1167768.6299999999</v>
      </c>
      <c r="T286" s="2"/>
      <c r="U286" s="4"/>
      <c r="V286" s="4"/>
      <c r="W286" s="4">
        <f t="shared" si="40"/>
        <v>1167768.6299999999</v>
      </c>
      <c r="X286" s="83"/>
    </row>
    <row r="287" spans="1:24">
      <c r="A287" s="2">
        <f t="shared" si="38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37"/>
        <v>272590.59000000003</v>
      </c>
      <c r="T287" s="2"/>
      <c r="U287" s="4"/>
      <c r="V287" s="4"/>
      <c r="W287" s="4">
        <f t="shared" si="40"/>
        <v>272590.59000000003</v>
      </c>
      <c r="X287" s="83"/>
    </row>
    <row r="288" spans="1:24">
      <c r="A288" s="2">
        <f t="shared" si="38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37"/>
        <v>1458277.32</v>
      </c>
      <c r="T288" s="2"/>
      <c r="U288" s="4"/>
      <c r="V288" s="4"/>
      <c r="W288" s="4">
        <f t="shared" si="40"/>
        <v>1458277.32</v>
      </c>
      <c r="X288" s="83"/>
    </row>
    <row r="289" spans="1:24">
      <c r="A289" s="2">
        <f t="shared" si="38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37"/>
        <v>2406207.75</v>
      </c>
      <c r="T289" s="2"/>
      <c r="U289" s="4"/>
      <c r="V289" s="4"/>
      <c r="W289" s="4">
        <f t="shared" si="40"/>
        <v>2406207.75</v>
      </c>
      <c r="X289" s="83"/>
    </row>
    <row r="290" spans="1:24">
      <c r="A290" s="2">
        <f t="shared" si="38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37"/>
        <v>993.6</v>
      </c>
      <c r="T290" s="2"/>
      <c r="U290" s="4"/>
      <c r="V290" s="4"/>
      <c r="W290" s="4">
        <f t="shared" si="40"/>
        <v>993.6</v>
      </c>
      <c r="X290" s="83"/>
    </row>
    <row r="291" spans="1:24">
      <c r="A291" s="2">
        <f t="shared" si="38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37"/>
        <v>29229.57</v>
      </c>
      <c r="T291" s="2"/>
      <c r="U291" s="4"/>
      <c r="V291" s="4"/>
      <c r="W291" s="4">
        <f t="shared" si="40"/>
        <v>29229.57</v>
      </c>
      <c r="X291" s="83"/>
    </row>
    <row r="292" spans="1:24">
      <c r="A292" s="2">
        <f t="shared" si="38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37"/>
        <v>9156.3799999999992</v>
      </c>
      <c r="T292" s="2"/>
      <c r="U292" s="4"/>
      <c r="V292" s="4"/>
      <c r="W292" s="4">
        <f t="shared" si="40"/>
        <v>9156.3799999999992</v>
      </c>
      <c r="X292" s="83"/>
    </row>
    <row r="293" spans="1:24">
      <c r="A293" s="2">
        <f t="shared" si="38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37"/>
        <v>2221137.12</v>
      </c>
      <c r="T293" s="2"/>
      <c r="U293" s="4"/>
      <c r="V293" s="4"/>
      <c r="W293" s="4">
        <f t="shared" si="40"/>
        <v>2221137.12</v>
      </c>
      <c r="X293" s="83"/>
    </row>
    <row r="294" spans="1:24">
      <c r="A294" s="2">
        <f t="shared" si="38"/>
        <v>280</v>
      </c>
      <c r="B294" s="2"/>
      <c r="C294" s="2"/>
      <c r="D294" s="2"/>
      <c r="E294" s="50" t="s">
        <v>484</v>
      </c>
      <c r="F294" s="28">
        <f t="shared" ref="F294:R294" si="41">SUM(F279:F293)</f>
        <v>29055993.149999999</v>
      </c>
      <c r="G294" s="28">
        <f t="shared" si="41"/>
        <v>4110746.9500000007</v>
      </c>
      <c r="H294" s="28">
        <f t="shared" si="41"/>
        <v>7568028.5200000005</v>
      </c>
      <c r="I294" s="28">
        <f t="shared" si="41"/>
        <v>11015883.790000001</v>
      </c>
      <c r="J294" s="28">
        <f t="shared" si="41"/>
        <v>13592270.760000002</v>
      </c>
      <c r="K294" s="28">
        <f t="shared" si="41"/>
        <v>15418443.92</v>
      </c>
      <c r="L294" s="28">
        <f t="shared" si="41"/>
        <v>16918084.170000002</v>
      </c>
      <c r="M294" s="28">
        <f t="shared" si="41"/>
        <v>18289571.93</v>
      </c>
      <c r="N294" s="28">
        <f t="shared" si="41"/>
        <v>19409871.52</v>
      </c>
      <c r="O294" s="28">
        <f t="shared" si="41"/>
        <v>20812513.030000001</v>
      </c>
      <c r="P294" s="28">
        <f t="shared" si="41"/>
        <v>22691143.969999999</v>
      </c>
      <c r="Q294" s="28">
        <f t="shared" si="41"/>
        <v>25125535.849999998</v>
      </c>
      <c r="R294" s="28">
        <f t="shared" si="41"/>
        <v>28430305.460000001</v>
      </c>
      <c r="S294" s="25">
        <f t="shared" si="37"/>
        <v>29055993.149999999</v>
      </c>
      <c r="T294" s="2"/>
      <c r="U294" s="4"/>
      <c r="V294" s="4"/>
      <c r="W294" s="4"/>
      <c r="X294" s="83"/>
    </row>
    <row r="295" spans="1:24">
      <c r="A295" s="2">
        <f t="shared" si="38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25">
        <f t="shared" si="37"/>
        <v>0</v>
      </c>
      <c r="T295" s="5"/>
      <c r="U295" s="6"/>
      <c r="V295" s="6"/>
      <c r="W295" s="6"/>
      <c r="X295" s="26"/>
    </row>
    <row r="296" spans="1:24">
      <c r="A296" s="2">
        <f t="shared" si="38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 t="shared" si="37"/>
        <v>24014068.280000001</v>
      </c>
      <c r="T296" s="5"/>
      <c r="U296" s="6"/>
      <c r="V296" s="6"/>
      <c r="W296" s="6">
        <f>+S296</f>
        <v>24014068.280000001</v>
      </c>
      <c r="X296" s="26"/>
    </row>
    <row r="297" spans="1:24">
      <c r="A297" s="2">
        <f t="shared" si="38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 t="shared" si="37"/>
        <v>3032663.23</v>
      </c>
      <c r="T297" s="5"/>
      <c r="U297" s="6"/>
      <c r="V297" s="6"/>
      <c r="W297" s="6">
        <f>+S297</f>
        <v>3032663.23</v>
      </c>
      <c r="X297" s="26"/>
    </row>
    <row r="298" spans="1:24">
      <c r="A298" s="2">
        <f t="shared" si="38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 t="shared" si="37"/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38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R299" si="42">SUM(G296:G298)</f>
        <v>2394888.83</v>
      </c>
      <c r="H299" s="28">
        <f t="shared" si="42"/>
        <v>4798923.55</v>
      </c>
      <c r="I299" s="28">
        <f t="shared" si="42"/>
        <v>7210168.9900000002</v>
      </c>
      <c r="J299" s="28">
        <f t="shared" si="42"/>
        <v>9629797.2799999993</v>
      </c>
      <c r="K299" s="28">
        <f t="shared" si="42"/>
        <v>12062190.43</v>
      </c>
      <c r="L299" s="28">
        <f t="shared" si="42"/>
        <v>14509338.830000002</v>
      </c>
      <c r="M299" s="28">
        <f t="shared" si="42"/>
        <v>16982990.59</v>
      </c>
      <c r="N299" s="28">
        <f t="shared" si="42"/>
        <v>19472445.800000001</v>
      </c>
      <c r="O299" s="28">
        <f t="shared" si="42"/>
        <v>21990386.379999999</v>
      </c>
      <c r="P299" s="28">
        <f t="shared" si="42"/>
        <v>24538386.02</v>
      </c>
      <c r="Q299" s="28">
        <f t="shared" si="42"/>
        <v>27119736.559999999</v>
      </c>
      <c r="R299" s="28">
        <f t="shared" si="42"/>
        <v>29789773.009999998</v>
      </c>
      <c r="S299" s="25">
        <f t="shared" si="37"/>
        <v>27046731.510000002</v>
      </c>
      <c r="T299" s="5"/>
      <c r="U299" s="6"/>
      <c r="V299" s="6"/>
      <c r="W299" s="6"/>
      <c r="X299" s="26"/>
    </row>
    <row r="300" spans="1:24">
      <c r="A300" s="2">
        <f t="shared" si="38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25">
        <f t="shared" si="37"/>
        <v>0</v>
      </c>
      <c r="T300" s="5"/>
      <c r="U300" s="6"/>
      <c r="V300" s="6"/>
      <c r="W300" s="6"/>
      <c r="X300" s="26"/>
    </row>
    <row r="301" spans="1:24">
      <c r="A301" s="2">
        <f t="shared" si="38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si="37"/>
        <v>0</v>
      </c>
      <c r="T301" s="5"/>
      <c r="U301" s="6"/>
      <c r="V301" s="6"/>
      <c r="W301" s="6"/>
      <c r="X301" s="26"/>
    </row>
    <row r="302" spans="1:24">
      <c r="A302" s="2">
        <f t="shared" si="38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37"/>
        <v>11142249.390000001</v>
      </c>
      <c r="T302" s="5"/>
      <c r="U302" s="6"/>
      <c r="V302" s="6"/>
      <c r="W302" s="6">
        <f t="shared" ref="W302:W312" si="43">+S302</f>
        <v>11142249.390000001</v>
      </c>
      <c r="X302" s="26"/>
    </row>
    <row r="303" spans="1:24">
      <c r="A303" s="2">
        <f t="shared" si="38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37"/>
        <v>261191.14</v>
      </c>
      <c r="T303" s="5"/>
      <c r="U303" s="6"/>
      <c r="V303" s="6"/>
      <c r="W303" s="6">
        <f t="shared" si="43"/>
        <v>261191.14</v>
      </c>
      <c r="X303" s="26"/>
    </row>
    <row r="304" spans="1:24">
      <c r="A304" s="2">
        <f t="shared" si="38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37"/>
        <v>85069.48</v>
      </c>
      <c r="T304" s="5"/>
      <c r="U304" s="6"/>
      <c r="V304" s="6"/>
      <c r="W304" s="6">
        <f t="shared" si="43"/>
        <v>85069.48</v>
      </c>
      <c r="X304" s="26"/>
    </row>
    <row r="305" spans="1:24">
      <c r="A305" s="2">
        <f t="shared" si="38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37"/>
        <v>1654.56</v>
      </c>
      <c r="T305" s="5"/>
      <c r="U305" s="6"/>
      <c r="V305" s="6"/>
      <c r="W305" s="6">
        <f t="shared" si="43"/>
        <v>1654.56</v>
      </c>
      <c r="X305" s="26"/>
    </row>
    <row r="306" spans="1:24">
      <c r="A306" s="2">
        <f t="shared" si="38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37"/>
        <v>168887.29</v>
      </c>
      <c r="T306" s="5"/>
      <c r="U306" s="6"/>
      <c r="V306" s="6"/>
      <c r="W306" s="6">
        <f t="shared" si="43"/>
        <v>168887.29</v>
      </c>
      <c r="X306" s="26"/>
    </row>
    <row r="307" spans="1:24">
      <c r="A307" s="2">
        <f t="shared" si="38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37"/>
        <v>179247.51</v>
      </c>
      <c r="T307" s="5"/>
      <c r="U307" s="6"/>
      <c r="V307" s="6"/>
      <c r="W307" s="6">
        <f t="shared" si="43"/>
        <v>179247.51</v>
      </c>
      <c r="X307" s="26"/>
    </row>
    <row r="308" spans="1:24">
      <c r="A308" s="2">
        <f t="shared" si="38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37"/>
        <v>4905.9799999999996</v>
      </c>
      <c r="T308" s="5"/>
      <c r="U308" s="6"/>
      <c r="V308" s="6"/>
      <c r="W308" s="6">
        <f t="shared" si="43"/>
        <v>4905.9799999999996</v>
      </c>
      <c r="X308" s="26"/>
    </row>
    <row r="309" spans="1:24">
      <c r="A309" s="2">
        <f t="shared" si="38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37"/>
        <v>1058.1500000000001</v>
      </c>
      <c r="T309" s="5"/>
      <c r="U309" s="6"/>
      <c r="V309" s="6"/>
      <c r="W309" s="6">
        <f t="shared" si="43"/>
        <v>1058.1500000000001</v>
      </c>
      <c r="X309" s="26"/>
    </row>
    <row r="310" spans="1:24">
      <c r="A310" s="2">
        <f t="shared" si="38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37"/>
        <v>64353.77</v>
      </c>
      <c r="T310" s="5"/>
      <c r="U310" s="6"/>
      <c r="V310" s="6"/>
      <c r="W310" s="6">
        <f t="shared" si="43"/>
        <v>64353.77</v>
      </c>
      <c r="X310" s="26"/>
    </row>
    <row r="311" spans="1:24">
      <c r="A311" s="2">
        <f t="shared" si="38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37"/>
        <v>454448.18</v>
      </c>
      <c r="T311" s="5"/>
      <c r="U311" s="6"/>
      <c r="V311" s="6"/>
      <c r="W311" s="6">
        <f t="shared" si="43"/>
        <v>454448.18</v>
      </c>
      <c r="X311" s="26"/>
    </row>
    <row r="312" spans="1:24">
      <c r="A312" s="2">
        <f t="shared" si="38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37"/>
        <v>40970.639999999999</v>
      </c>
      <c r="T312" s="5"/>
      <c r="U312" s="6"/>
      <c r="V312" s="6"/>
      <c r="W312" s="6">
        <f t="shared" si="43"/>
        <v>40970.639999999999</v>
      </c>
      <c r="X312" s="26"/>
    </row>
    <row r="313" spans="1:24">
      <c r="A313" s="2">
        <f t="shared" si="38"/>
        <v>299</v>
      </c>
      <c r="B313" s="2"/>
      <c r="C313" s="2"/>
      <c r="D313" s="2"/>
      <c r="E313" s="23" t="s">
        <v>509</v>
      </c>
      <c r="F313" s="28">
        <f t="shared" ref="F313:R313" si="44">SUM(F301:F312)</f>
        <v>12404036.090000002</v>
      </c>
      <c r="G313" s="28">
        <f t="shared" si="44"/>
        <v>1017346.6499999999</v>
      </c>
      <c r="H313" s="28">
        <f t="shared" si="44"/>
        <v>2009984.89</v>
      </c>
      <c r="I313" s="28">
        <f t="shared" si="44"/>
        <v>3009291.6700000004</v>
      </c>
      <c r="J313" s="28">
        <f t="shared" si="44"/>
        <v>4001668.7199999997</v>
      </c>
      <c r="K313" s="28">
        <f t="shared" si="44"/>
        <v>4998259.129999999</v>
      </c>
      <c r="L313" s="28">
        <f t="shared" si="44"/>
        <v>5989631.7300000004</v>
      </c>
      <c r="M313" s="28">
        <f t="shared" si="44"/>
        <v>6997855.7299999995</v>
      </c>
      <c r="N313" s="28">
        <f t="shared" si="44"/>
        <v>8040735.2799999993</v>
      </c>
      <c r="O313" s="28">
        <f t="shared" si="44"/>
        <v>9092823.1299999971</v>
      </c>
      <c r="P313" s="28">
        <f t="shared" si="44"/>
        <v>10107771.119999999</v>
      </c>
      <c r="Q313" s="28">
        <f t="shared" si="44"/>
        <v>11168005.91</v>
      </c>
      <c r="R313" s="28">
        <f t="shared" si="44"/>
        <v>12288416.85</v>
      </c>
      <c r="S313" s="25">
        <f t="shared" si="37"/>
        <v>12404036.090000002</v>
      </c>
      <c r="T313" s="5"/>
      <c r="U313" s="6"/>
      <c r="V313" s="6"/>
      <c r="W313" s="6"/>
      <c r="X313" s="26"/>
    </row>
    <row r="314" spans="1:24">
      <c r="A314" s="2">
        <f t="shared" si="38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25">
        <f t="shared" si="37"/>
        <v>0</v>
      </c>
      <c r="T314" s="5"/>
      <c r="U314" s="6"/>
      <c r="V314" s="6"/>
      <c r="W314" s="6"/>
      <c r="X314" s="26"/>
    </row>
    <row r="315" spans="1:24">
      <c r="A315" s="2">
        <f t="shared" si="38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si="37"/>
        <v>-726060.63</v>
      </c>
      <c r="T315" s="5"/>
      <c r="U315" s="6"/>
      <c r="V315" s="6"/>
      <c r="W315" s="6">
        <f t="shared" ref="W315:W335" si="45">+S315</f>
        <v>-726060.63</v>
      </c>
      <c r="X315" s="26"/>
    </row>
    <row r="316" spans="1:24">
      <c r="A316" s="2">
        <f t="shared" si="38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37"/>
        <v>-129100.83</v>
      </c>
      <c r="T316" s="5"/>
      <c r="U316" s="6"/>
      <c r="V316" s="6"/>
      <c r="W316" s="6">
        <f t="shared" si="45"/>
        <v>-129100.83</v>
      </c>
      <c r="X316" s="26"/>
    </row>
    <row r="317" spans="1:24">
      <c r="A317" s="2">
        <f t="shared" si="38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37"/>
        <v>-1508118.62</v>
      </c>
      <c r="T317" s="5"/>
      <c r="U317" s="6"/>
      <c r="V317" s="6"/>
      <c r="W317" s="6">
        <f t="shared" si="45"/>
        <v>-1508118.62</v>
      </c>
      <c r="X317" s="26"/>
    </row>
    <row r="318" spans="1:24">
      <c r="A318" s="2">
        <f t="shared" si="38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37"/>
        <v>-1365.19</v>
      </c>
      <c r="T318" s="5"/>
      <c r="U318" s="6"/>
      <c r="V318" s="6"/>
      <c r="W318" s="6">
        <f t="shared" si="45"/>
        <v>-1365.19</v>
      </c>
      <c r="X318" s="26"/>
    </row>
    <row r="319" spans="1:24">
      <c r="A319" s="2">
        <f t="shared" si="38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37"/>
        <v>0</v>
      </c>
      <c r="T319" s="5"/>
      <c r="U319" s="6"/>
      <c r="V319" s="6"/>
      <c r="W319" s="6">
        <f t="shared" si="45"/>
        <v>0</v>
      </c>
      <c r="X319" s="26"/>
    </row>
    <row r="320" spans="1:24">
      <c r="A320" s="2">
        <f t="shared" si="38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37"/>
        <v>0</v>
      </c>
      <c r="T320" s="5"/>
      <c r="U320" s="6"/>
      <c r="V320" s="6"/>
      <c r="W320" s="6">
        <f t="shared" si="45"/>
        <v>0</v>
      </c>
      <c r="X320" s="26"/>
    </row>
    <row r="321" spans="1:24">
      <c r="A321" s="2">
        <f t="shared" si="38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37"/>
        <v>1079.19</v>
      </c>
      <c r="T321" s="5"/>
      <c r="U321" s="6"/>
      <c r="V321" s="6"/>
      <c r="W321" s="6">
        <f t="shared" si="45"/>
        <v>1079.19</v>
      </c>
      <c r="X321" s="26"/>
    </row>
    <row r="322" spans="1:24">
      <c r="A322" s="2">
        <f t="shared" si="38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37"/>
        <v>2219473.83</v>
      </c>
      <c r="T322" s="5"/>
      <c r="U322" s="6"/>
      <c r="V322" s="6"/>
      <c r="W322" s="6">
        <f t="shared" si="45"/>
        <v>2219473.83</v>
      </c>
      <c r="X322" s="26"/>
    </row>
    <row r="323" spans="1:24">
      <c r="A323" s="2">
        <f t="shared" si="38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37"/>
        <v>520139.46</v>
      </c>
      <c r="T323" s="5"/>
      <c r="U323" s="6"/>
      <c r="V323" s="6"/>
      <c r="W323" s="6">
        <f t="shared" si="45"/>
        <v>520139.46</v>
      </c>
      <c r="X323" s="26"/>
    </row>
    <row r="324" spans="1:24">
      <c r="A324" s="2">
        <f t="shared" si="38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37"/>
        <v>8394939.3200000003</v>
      </c>
      <c r="T324" s="5"/>
      <c r="U324" s="6"/>
      <c r="V324" s="6"/>
      <c r="W324" s="6">
        <f t="shared" si="45"/>
        <v>8394939.3200000003</v>
      </c>
      <c r="X324" s="26"/>
    </row>
    <row r="325" spans="1:24">
      <c r="A325" s="2">
        <f t="shared" si="38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37"/>
        <v>0</v>
      </c>
      <c r="T325" s="5"/>
      <c r="U325" s="6"/>
      <c r="V325" s="6"/>
      <c r="W325" s="6">
        <f t="shared" si="45"/>
        <v>0</v>
      </c>
      <c r="X325" s="26"/>
    </row>
    <row r="326" spans="1:24">
      <c r="A326" s="2">
        <f t="shared" si="38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37"/>
        <v>0</v>
      </c>
      <c r="T326" s="5"/>
      <c r="U326" s="6"/>
      <c r="V326" s="6"/>
      <c r="W326" s="6">
        <f t="shared" si="45"/>
        <v>0</v>
      </c>
      <c r="X326" s="26"/>
    </row>
    <row r="327" spans="1:24">
      <c r="A327" s="2">
        <f t="shared" si="38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37"/>
        <v>0</v>
      </c>
      <c r="T327" s="5"/>
      <c r="U327" s="6"/>
      <c r="V327" s="6"/>
      <c r="W327" s="6">
        <f t="shared" si="45"/>
        <v>0</v>
      </c>
      <c r="X327" s="26"/>
    </row>
    <row r="328" spans="1:24">
      <c r="A328" s="2">
        <f t="shared" si="38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37"/>
        <v>0</v>
      </c>
      <c r="T328" s="5"/>
      <c r="U328" s="6"/>
      <c r="V328" s="6"/>
      <c r="W328" s="6">
        <f t="shared" si="45"/>
        <v>0</v>
      </c>
      <c r="X328" s="26"/>
    </row>
    <row r="329" spans="1:24">
      <c r="A329" s="2">
        <f t="shared" si="38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37"/>
        <v>0</v>
      </c>
      <c r="T329" s="5"/>
      <c r="U329" s="6"/>
      <c r="V329" s="6"/>
      <c r="W329" s="6">
        <f t="shared" si="45"/>
        <v>0</v>
      </c>
      <c r="X329" s="26"/>
    </row>
    <row r="330" spans="1:24">
      <c r="A330" s="2">
        <f t="shared" si="38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37"/>
        <v>0</v>
      </c>
      <c r="T330" s="5"/>
      <c r="U330" s="6"/>
      <c r="V330" s="6"/>
      <c r="W330" s="6">
        <f t="shared" si="45"/>
        <v>0</v>
      </c>
      <c r="X330" s="26"/>
    </row>
    <row r="331" spans="1:24">
      <c r="A331" s="2">
        <f t="shared" si="38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37"/>
        <v>0</v>
      </c>
      <c r="T331" s="5"/>
      <c r="U331" s="6"/>
      <c r="V331" s="6"/>
      <c r="W331" s="6">
        <f t="shared" si="45"/>
        <v>0</v>
      </c>
      <c r="X331" s="26"/>
    </row>
    <row r="332" spans="1:24">
      <c r="A332" s="2">
        <f t="shared" si="38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37"/>
        <v>0</v>
      </c>
      <c r="T332" s="5"/>
      <c r="U332" s="6"/>
      <c r="V332" s="6"/>
      <c r="W332" s="6">
        <f t="shared" si="45"/>
        <v>0</v>
      </c>
      <c r="X332" s="26"/>
    </row>
    <row r="333" spans="1:24">
      <c r="A333" s="2">
        <f t="shared" si="38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37"/>
        <v>0</v>
      </c>
      <c r="T333" s="5"/>
      <c r="U333" s="6"/>
      <c r="V333" s="6"/>
      <c r="W333" s="6">
        <f t="shared" si="45"/>
        <v>0</v>
      </c>
      <c r="X333" s="26"/>
    </row>
    <row r="334" spans="1:24">
      <c r="A334" s="2">
        <f t="shared" si="38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37"/>
        <v>0</v>
      </c>
      <c r="T334" s="5"/>
      <c r="U334" s="6"/>
      <c r="V334" s="6"/>
      <c r="W334" s="6">
        <f t="shared" si="45"/>
        <v>0</v>
      </c>
      <c r="X334" s="26"/>
    </row>
    <row r="335" spans="1:24">
      <c r="A335" s="2">
        <f t="shared" si="38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37"/>
        <v>-38175</v>
      </c>
      <c r="T335" s="5"/>
      <c r="U335" s="6"/>
      <c r="V335" s="6"/>
      <c r="W335" s="6">
        <f t="shared" si="45"/>
        <v>-38175</v>
      </c>
      <c r="X335" s="26"/>
    </row>
    <row r="336" spans="1:24">
      <c r="A336" s="2">
        <f t="shared" si="38"/>
        <v>322</v>
      </c>
      <c r="B336" s="2"/>
      <c r="C336" s="2"/>
      <c r="D336" s="2"/>
      <c r="E336" s="23" t="s">
        <v>532</v>
      </c>
      <c r="F336" s="28">
        <f t="shared" ref="F336:R336" si="46">SUM(F315:F335)</f>
        <v>8732811.5300000012</v>
      </c>
      <c r="G336" s="28">
        <f t="shared" si="46"/>
        <v>1357344.91</v>
      </c>
      <c r="H336" s="28">
        <f t="shared" si="46"/>
        <v>2455923.0800000005</v>
      </c>
      <c r="I336" s="28">
        <f t="shared" si="46"/>
        <v>2920498.4399999995</v>
      </c>
      <c r="J336" s="28">
        <f t="shared" si="46"/>
        <v>2745431.5599999996</v>
      </c>
      <c r="K336" s="28">
        <f t="shared" si="46"/>
        <v>1875291.6999999997</v>
      </c>
      <c r="L336" s="28">
        <f t="shared" si="46"/>
        <v>825967.32000000018</v>
      </c>
      <c r="M336" s="28">
        <f t="shared" si="46"/>
        <v>-203434.80999999901</v>
      </c>
      <c r="N336" s="28">
        <f t="shared" si="46"/>
        <v>-1179674.96</v>
      </c>
      <c r="O336" s="28">
        <f t="shared" si="46"/>
        <v>-2147272.77</v>
      </c>
      <c r="P336" s="28">
        <f t="shared" si="46"/>
        <v>-2302304.4000000004</v>
      </c>
      <c r="Q336" s="28">
        <f t="shared" si="46"/>
        <v>-1308131.1799999985</v>
      </c>
      <c r="R336" s="28">
        <f t="shared" si="46"/>
        <v>221750.09999999934</v>
      </c>
      <c r="S336" s="25">
        <f t="shared" ref="S336:S399" si="47">+F336</f>
        <v>8732811.5300000012</v>
      </c>
      <c r="T336" s="2"/>
      <c r="U336" s="4"/>
      <c r="V336" s="4"/>
      <c r="W336" s="4"/>
      <c r="X336" s="83"/>
    </row>
    <row r="337" spans="1:24">
      <c r="A337" s="2">
        <f t="shared" ref="A337:A400" si="48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25">
        <f t="shared" si="47"/>
        <v>0</v>
      </c>
      <c r="T337" s="2"/>
      <c r="U337" s="4"/>
      <c r="V337" s="4"/>
      <c r="W337" s="4"/>
      <c r="X337" s="83"/>
    </row>
    <row r="338" spans="1:24">
      <c r="A338" s="2">
        <f t="shared" si="48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25">
        <f t="shared" si="47"/>
        <v>0</v>
      </c>
      <c r="T338" s="2"/>
      <c r="U338" s="4"/>
      <c r="V338" s="4"/>
      <c r="W338" s="4"/>
      <c r="X338" s="83"/>
    </row>
    <row r="339" spans="1:24">
      <c r="A339" s="2">
        <f t="shared" si="48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si="47"/>
        <v>0</v>
      </c>
      <c r="T339" s="2"/>
      <c r="U339" s="4"/>
      <c r="V339" s="4"/>
      <c r="W339" s="4">
        <f t="shared" ref="W339:W347" si="49">+S339</f>
        <v>0</v>
      </c>
      <c r="X339" s="83"/>
    </row>
    <row r="340" spans="1:24">
      <c r="A340" s="2">
        <f t="shared" si="48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47"/>
        <v>0</v>
      </c>
      <c r="T340" s="2"/>
      <c r="U340" s="4"/>
      <c r="V340" s="4"/>
      <c r="W340" s="4">
        <f t="shared" si="49"/>
        <v>0</v>
      </c>
      <c r="X340" s="83"/>
    </row>
    <row r="341" spans="1:24">
      <c r="A341" s="2">
        <f t="shared" si="48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47"/>
        <v>299157.34999999998</v>
      </c>
      <c r="T341" s="2"/>
      <c r="U341" s="4"/>
      <c r="V341" s="4"/>
      <c r="W341" s="4">
        <f t="shared" si="49"/>
        <v>299157.34999999998</v>
      </c>
      <c r="X341" s="83"/>
    </row>
    <row r="342" spans="1:24">
      <c r="A342" s="2">
        <f t="shared" si="48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47"/>
        <v>-291752.32000000001</v>
      </c>
      <c r="T342" s="2"/>
      <c r="U342" s="4"/>
      <c r="V342" s="4"/>
      <c r="W342" s="4">
        <f t="shared" si="49"/>
        <v>-291752.32000000001</v>
      </c>
      <c r="X342" s="83"/>
    </row>
    <row r="343" spans="1:24">
      <c r="A343" s="2">
        <f t="shared" si="48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47"/>
        <v>0</v>
      </c>
      <c r="T343" s="2"/>
      <c r="U343" s="4"/>
      <c r="V343" s="4"/>
      <c r="W343" s="4">
        <f t="shared" si="49"/>
        <v>0</v>
      </c>
      <c r="X343" s="83"/>
    </row>
    <row r="344" spans="1:24">
      <c r="A344" s="2">
        <f t="shared" si="48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47"/>
        <v>128933.23</v>
      </c>
      <c r="T344" s="2"/>
      <c r="U344" s="4"/>
      <c r="V344" s="4"/>
      <c r="W344" s="4">
        <f t="shared" si="49"/>
        <v>128933.23</v>
      </c>
      <c r="X344" s="83"/>
    </row>
    <row r="345" spans="1:24">
      <c r="A345" s="2">
        <f t="shared" si="48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47"/>
        <v>1097</v>
      </c>
      <c r="T345" s="2"/>
      <c r="U345" s="4"/>
      <c r="V345" s="4"/>
      <c r="W345" s="4">
        <f t="shared" si="49"/>
        <v>1097</v>
      </c>
      <c r="X345" s="83"/>
    </row>
    <row r="346" spans="1:24">
      <c r="A346" s="2">
        <f t="shared" si="48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47"/>
        <v>0</v>
      </c>
      <c r="T346" s="2"/>
      <c r="U346" s="4"/>
      <c r="V346" s="4"/>
      <c r="W346" s="4">
        <f t="shared" si="49"/>
        <v>0</v>
      </c>
      <c r="X346" s="83"/>
    </row>
    <row r="347" spans="1:24">
      <c r="A347" s="2">
        <f t="shared" si="48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47"/>
        <v>0</v>
      </c>
      <c r="T347" s="2"/>
      <c r="U347" s="4"/>
      <c r="V347" s="4"/>
      <c r="W347" s="4">
        <f t="shared" si="49"/>
        <v>0</v>
      </c>
      <c r="X347" s="83"/>
    </row>
    <row r="348" spans="1:24">
      <c r="A348" s="2">
        <f t="shared" si="48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47"/>
        <v>1105.79</v>
      </c>
      <c r="T348" s="2"/>
      <c r="U348" s="4"/>
      <c r="V348" s="4"/>
      <c r="W348" s="4">
        <f>+S348</f>
        <v>1105.79</v>
      </c>
      <c r="X348" s="83"/>
    </row>
    <row r="349" spans="1:24">
      <c r="A349" s="2">
        <f t="shared" si="48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R349" si="50">SUM(G339:G348)</f>
        <v>-43358.83</v>
      </c>
      <c r="H349" s="28">
        <f t="shared" si="50"/>
        <v>296047.94</v>
      </c>
      <c r="I349" s="28">
        <f t="shared" si="50"/>
        <v>-275821.55</v>
      </c>
      <c r="J349" s="28">
        <f t="shared" si="50"/>
        <v>-153889.18</v>
      </c>
      <c r="K349" s="28">
        <f t="shared" si="50"/>
        <v>780436.14</v>
      </c>
      <c r="L349" s="28">
        <f t="shared" si="50"/>
        <v>811712.05999999994</v>
      </c>
      <c r="M349" s="28">
        <f t="shared" si="50"/>
        <v>811949.08</v>
      </c>
      <c r="N349" s="28">
        <f t="shared" si="50"/>
        <v>747892.35000000009</v>
      </c>
      <c r="O349" s="28">
        <f t="shared" si="50"/>
        <v>406424.87000000005</v>
      </c>
      <c r="P349" s="28">
        <f t="shared" si="50"/>
        <v>1018160.4400000001</v>
      </c>
      <c r="Q349" s="28">
        <f t="shared" si="50"/>
        <v>1000493.1</v>
      </c>
      <c r="R349" s="28">
        <f t="shared" si="50"/>
        <v>1382743.1300000001</v>
      </c>
      <c r="S349" s="25">
        <f t="shared" si="47"/>
        <v>138541.04999999996</v>
      </c>
      <c r="T349" s="2"/>
      <c r="U349" s="4"/>
      <c r="V349" s="4"/>
      <c r="W349" s="4"/>
      <c r="X349" s="83"/>
    </row>
    <row r="350" spans="1:24">
      <c r="A350" s="2">
        <f t="shared" si="48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25">
        <f t="shared" si="47"/>
        <v>0</v>
      </c>
      <c r="T350" s="2"/>
      <c r="U350" s="4"/>
      <c r="V350" s="4"/>
      <c r="W350" s="4"/>
      <c r="X350" s="83"/>
    </row>
    <row r="351" spans="1:24">
      <c r="A351" s="2">
        <f t="shared" si="48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 t="shared" si="47"/>
        <v>13200000</v>
      </c>
      <c r="T351" s="2"/>
      <c r="U351" s="4"/>
      <c r="V351" s="4"/>
      <c r="W351" s="4">
        <f>+S351</f>
        <v>13200000</v>
      </c>
      <c r="X351" s="83"/>
    </row>
    <row r="352" spans="1:24">
      <c r="A352" s="2">
        <f t="shared" si="48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R352" si="51">+G351</f>
        <v>0</v>
      </c>
      <c r="H352" s="28">
        <f t="shared" si="51"/>
        <v>2550000</v>
      </c>
      <c r="I352" s="28">
        <f t="shared" si="51"/>
        <v>2550000</v>
      </c>
      <c r="J352" s="28">
        <f t="shared" si="51"/>
        <v>2550000</v>
      </c>
      <c r="K352" s="28">
        <f t="shared" si="51"/>
        <v>5100000</v>
      </c>
      <c r="L352" s="28">
        <f t="shared" si="51"/>
        <v>5100000</v>
      </c>
      <c r="M352" s="28">
        <f t="shared" si="51"/>
        <v>5100000</v>
      </c>
      <c r="N352" s="28">
        <f t="shared" si="51"/>
        <v>7650000</v>
      </c>
      <c r="O352" s="28">
        <f t="shared" si="51"/>
        <v>7650000</v>
      </c>
      <c r="P352" s="28">
        <f t="shared" si="51"/>
        <v>7650000</v>
      </c>
      <c r="Q352" s="28">
        <f t="shared" si="51"/>
        <v>10610000</v>
      </c>
      <c r="R352" s="28">
        <f t="shared" si="51"/>
        <v>10610000</v>
      </c>
      <c r="S352" s="25">
        <f t="shared" si="47"/>
        <v>13200000</v>
      </c>
      <c r="T352" s="2"/>
      <c r="U352" s="4"/>
      <c r="V352" s="4"/>
      <c r="W352" s="4"/>
      <c r="X352" s="83"/>
    </row>
    <row r="353" spans="1:24">
      <c r="A353" s="2">
        <f t="shared" si="48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25">
        <f t="shared" si="47"/>
        <v>0</v>
      </c>
      <c r="T353" s="2"/>
      <c r="U353" s="4"/>
      <c r="V353" s="4"/>
      <c r="W353" s="4"/>
      <c r="X353" s="83"/>
    </row>
    <row r="354" spans="1:24" ht="15.75" thickBot="1">
      <c r="A354" s="2">
        <f t="shared" si="48"/>
        <v>340</v>
      </c>
      <c r="B354" s="104"/>
      <c r="C354" s="104"/>
      <c r="D354" s="104"/>
      <c r="E354" s="105" t="s">
        <v>557</v>
      </c>
      <c r="F354" s="106">
        <f t="shared" ref="F354:R354" si="52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52"/>
        <v>755596030.13999987</v>
      </c>
      <c r="H354" s="106">
        <f t="shared" si="52"/>
        <v>785949713.56999993</v>
      </c>
      <c r="I354" s="106">
        <f t="shared" si="52"/>
        <v>809849531.25999987</v>
      </c>
      <c r="J354" s="106">
        <f t="shared" si="52"/>
        <v>821119251.98000026</v>
      </c>
      <c r="K354" s="106">
        <f t="shared" si="52"/>
        <v>834114722.88999987</v>
      </c>
      <c r="L354" s="106">
        <f t="shared" si="52"/>
        <v>850558705.20000017</v>
      </c>
      <c r="M354" s="106">
        <f t="shared" si="52"/>
        <v>868721350.27999997</v>
      </c>
      <c r="N354" s="106">
        <f t="shared" si="52"/>
        <v>891100472.71000004</v>
      </c>
      <c r="O354" s="106">
        <f t="shared" si="52"/>
        <v>918592888.94000041</v>
      </c>
      <c r="P354" s="106">
        <f t="shared" si="52"/>
        <v>955424093.4599998</v>
      </c>
      <c r="Q354" s="106">
        <f t="shared" si="52"/>
        <v>1022043333.5399998</v>
      </c>
      <c r="R354" s="106">
        <f t="shared" si="52"/>
        <v>1117173255.4100006</v>
      </c>
      <c r="S354" s="25">
        <f t="shared" si="47"/>
        <v>1010058740.9000001</v>
      </c>
      <c r="T354" s="104"/>
      <c r="U354" s="107"/>
      <c r="V354" s="107"/>
      <c r="W354" s="107"/>
      <c r="X354" s="108"/>
    </row>
    <row r="355" spans="1:24" ht="15.75" thickTop="1">
      <c r="A355" s="2">
        <f t="shared" si="48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25">
        <f t="shared" si="47"/>
        <v>0</v>
      </c>
      <c r="T355" s="2"/>
      <c r="U355" s="4"/>
      <c r="V355" s="4"/>
      <c r="W355" s="4"/>
      <c r="X355" s="83"/>
    </row>
    <row r="356" spans="1:24">
      <c r="A356" s="2">
        <f t="shared" si="48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25">
        <f t="shared" si="47"/>
        <v>0</v>
      </c>
      <c r="T356" s="5"/>
      <c r="U356" s="6"/>
      <c r="V356" s="6"/>
      <c r="W356" s="6"/>
      <c r="X356" s="26"/>
    </row>
    <row r="357" spans="1:24">
      <c r="A357" s="2">
        <f t="shared" si="48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si="47"/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48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47"/>
        <v>-31852511.100000001</v>
      </c>
      <c r="T358" s="5"/>
      <c r="U358" s="6"/>
      <c r="V358" s="6"/>
      <c r="W358" s="6">
        <f>+S358</f>
        <v>-31852511.100000001</v>
      </c>
      <c r="X358" s="26"/>
    </row>
    <row r="359" spans="1:24">
      <c r="A359" s="2">
        <f t="shared" si="48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47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48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47"/>
        <v>38242</v>
      </c>
      <c r="T360" s="5"/>
      <c r="U360" s="6"/>
      <c r="V360" s="6"/>
      <c r="W360" s="6">
        <f t="shared" ref="W360:W365" si="53">+S360</f>
        <v>38242</v>
      </c>
      <c r="X360" s="26"/>
    </row>
    <row r="361" spans="1:24">
      <c r="A361" s="2">
        <f t="shared" si="48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47"/>
        <v>0</v>
      </c>
      <c r="T361" s="5"/>
      <c r="U361" s="6"/>
      <c r="V361" s="6"/>
      <c r="W361" s="6">
        <f t="shared" si="53"/>
        <v>0</v>
      </c>
      <c r="X361" s="26"/>
    </row>
    <row r="362" spans="1:24">
      <c r="A362" s="2">
        <f t="shared" si="48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47"/>
        <v>-192553016.58000001</v>
      </c>
      <c r="T362" s="5"/>
      <c r="U362" s="6"/>
      <c r="V362" s="6"/>
      <c r="W362" s="6">
        <f t="shared" si="53"/>
        <v>-192553016.58000001</v>
      </c>
      <c r="X362" s="26"/>
    </row>
    <row r="363" spans="1:24">
      <c r="A363" s="2">
        <f t="shared" si="48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47"/>
        <v>0</v>
      </c>
      <c r="T363" s="5"/>
      <c r="U363" s="6"/>
      <c r="V363" s="6"/>
      <c r="W363" s="6">
        <f t="shared" si="53"/>
        <v>0</v>
      </c>
      <c r="X363" s="26"/>
    </row>
    <row r="364" spans="1:24">
      <c r="A364" s="2">
        <f t="shared" si="48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47"/>
        <v>-1489849.51</v>
      </c>
      <c r="T364" s="5"/>
      <c r="U364" s="6"/>
      <c r="V364" s="6"/>
      <c r="W364" s="6">
        <f t="shared" si="53"/>
        <v>-1489849.51</v>
      </c>
      <c r="X364" s="26"/>
    </row>
    <row r="365" spans="1:24">
      <c r="A365" s="2">
        <f t="shared" si="48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47"/>
        <v>219189.01</v>
      </c>
      <c r="T365" s="5"/>
      <c r="U365" s="6"/>
      <c r="V365" s="6"/>
      <c r="W365" s="6">
        <f t="shared" si="53"/>
        <v>219189.01</v>
      </c>
      <c r="X365" s="26"/>
    </row>
    <row r="366" spans="1:24">
      <c r="A366" s="2">
        <f t="shared" si="48"/>
        <v>352</v>
      </c>
      <c r="B366" s="2"/>
      <c r="C366" s="2"/>
      <c r="D366" s="2"/>
      <c r="E366" s="50" t="s">
        <v>575</v>
      </c>
      <c r="F366" s="28">
        <f t="shared" ref="F366:R366" si="54">SUM(F357:F365)</f>
        <v>-225638946.18000001</v>
      </c>
      <c r="G366" s="28">
        <f t="shared" si="54"/>
        <v>-224510927.53</v>
      </c>
      <c r="H366" s="28">
        <f t="shared" si="54"/>
        <v>-224073041.16000003</v>
      </c>
      <c r="I366" s="28">
        <f t="shared" si="54"/>
        <v>-224070618.16000003</v>
      </c>
      <c r="J366" s="28">
        <f t="shared" si="54"/>
        <v>-224068195.16000003</v>
      </c>
      <c r="K366" s="28">
        <f t="shared" si="54"/>
        <v>-224065772.16000003</v>
      </c>
      <c r="L366" s="28">
        <f t="shared" si="54"/>
        <v>-224063349.16000003</v>
      </c>
      <c r="M366" s="28">
        <f t="shared" si="54"/>
        <v>-224060926.16000003</v>
      </c>
      <c r="N366" s="28">
        <f t="shared" si="54"/>
        <v>-224058503.16000003</v>
      </c>
      <c r="O366" s="28">
        <f t="shared" si="54"/>
        <v>-254056080.16000003</v>
      </c>
      <c r="P366" s="28">
        <f t="shared" si="54"/>
        <v>-254053657.16000003</v>
      </c>
      <c r="Q366" s="28">
        <f t="shared" si="54"/>
        <v>-254051234.16000003</v>
      </c>
      <c r="R366" s="28">
        <f t="shared" si="54"/>
        <v>-254809227.50999999</v>
      </c>
      <c r="S366" s="25">
        <f t="shared" si="47"/>
        <v>-225638946.18000001</v>
      </c>
      <c r="T366" s="5"/>
      <c r="U366" s="6"/>
      <c r="V366" s="6"/>
      <c r="W366" s="6"/>
      <c r="X366" s="26"/>
    </row>
    <row r="367" spans="1:24">
      <c r="A367" s="2">
        <f t="shared" si="48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25">
        <f t="shared" si="47"/>
        <v>0</v>
      </c>
      <c r="T367" s="5"/>
      <c r="U367" s="6"/>
      <c r="V367" s="6"/>
      <c r="W367" s="6"/>
      <c r="X367" s="26"/>
    </row>
    <row r="368" spans="1:24">
      <c r="A368" s="2">
        <f t="shared" si="48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47"/>
        <v>-20000000</v>
      </c>
      <c r="T368" s="5"/>
      <c r="U368" s="6"/>
      <c r="V368" s="6"/>
      <c r="W368" s="6">
        <f t="shared" ref="W368:W380" si="55">+S368</f>
        <v>-20000000</v>
      </c>
      <c r="X368" s="26"/>
    </row>
    <row r="369" spans="1:24">
      <c r="A369" s="2">
        <f t="shared" si="48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47"/>
        <v>-15000000</v>
      </c>
      <c r="T369" s="5"/>
      <c r="U369" s="6"/>
      <c r="V369" s="6"/>
      <c r="W369" s="6">
        <f t="shared" si="55"/>
        <v>-15000000</v>
      </c>
      <c r="X369" s="26"/>
    </row>
    <row r="370" spans="1:24" ht="26.25">
      <c r="A370" s="2">
        <f t="shared" si="48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47"/>
        <v>-24431000</v>
      </c>
      <c r="T370" s="5"/>
      <c r="U370" s="6"/>
      <c r="V370" s="6"/>
      <c r="W370" s="6">
        <f t="shared" si="55"/>
        <v>-24431000</v>
      </c>
      <c r="X370" s="26"/>
    </row>
    <row r="371" spans="1:24">
      <c r="A371" s="2">
        <f t="shared" si="48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47"/>
        <v>-15000000</v>
      </c>
      <c r="T371" s="5"/>
      <c r="U371" s="6"/>
      <c r="V371" s="6"/>
      <c r="W371" s="6">
        <f t="shared" si="55"/>
        <v>-15000000</v>
      </c>
      <c r="X371" s="26"/>
    </row>
    <row r="372" spans="1:24">
      <c r="A372" s="2">
        <f t="shared" si="48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47"/>
        <v>-40000000</v>
      </c>
      <c r="T372" s="5"/>
      <c r="U372" s="6"/>
      <c r="V372" s="6"/>
      <c r="W372" s="6">
        <f t="shared" si="55"/>
        <v>-40000000</v>
      </c>
      <c r="X372" s="26"/>
    </row>
    <row r="373" spans="1:24">
      <c r="A373" s="2">
        <f t="shared" si="48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47"/>
        <v>-25000000</v>
      </c>
      <c r="T373" s="5"/>
      <c r="U373" s="6"/>
      <c r="V373" s="6"/>
      <c r="W373" s="6">
        <f t="shared" si="55"/>
        <v>-25000000</v>
      </c>
      <c r="X373" s="26"/>
    </row>
    <row r="374" spans="1:24">
      <c r="A374" s="2">
        <f t="shared" si="48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47"/>
        <v>-25000000</v>
      </c>
      <c r="T374" s="5"/>
      <c r="U374" s="6"/>
      <c r="V374" s="6"/>
      <c r="W374" s="6">
        <f t="shared" si="55"/>
        <v>-25000000</v>
      </c>
      <c r="X374" s="26"/>
    </row>
    <row r="375" spans="1:24">
      <c r="A375" s="2">
        <f t="shared" si="48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47"/>
        <v>-12500000</v>
      </c>
      <c r="T375" s="5"/>
      <c r="U375" s="6"/>
      <c r="V375" s="6"/>
      <c r="W375" s="6">
        <f t="shared" si="55"/>
        <v>-12500000</v>
      </c>
      <c r="X375" s="26"/>
    </row>
    <row r="376" spans="1:24">
      <c r="A376" s="2">
        <f t="shared" si="48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47"/>
        <v>-12500000</v>
      </c>
      <c r="T376" s="5"/>
      <c r="U376" s="6"/>
      <c r="V376" s="6"/>
      <c r="W376" s="6">
        <f t="shared" si="55"/>
        <v>-12500000</v>
      </c>
      <c r="X376" s="26"/>
    </row>
    <row r="377" spans="1:24">
      <c r="A377" s="2">
        <f t="shared" si="48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47"/>
        <v>-12500000</v>
      </c>
      <c r="T377" s="5"/>
      <c r="U377" s="6"/>
      <c r="V377" s="6"/>
      <c r="W377" s="6">
        <f t="shared" si="55"/>
        <v>-12500000</v>
      </c>
      <c r="X377" s="26"/>
    </row>
    <row r="378" spans="1:24">
      <c r="A378" s="2">
        <f t="shared" si="48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47"/>
        <v>-12500000</v>
      </c>
      <c r="T378" s="5"/>
      <c r="U378" s="6"/>
      <c r="V378" s="6"/>
      <c r="W378" s="6">
        <f t="shared" si="55"/>
        <v>-12500000</v>
      </c>
      <c r="X378" s="26"/>
    </row>
    <row r="379" spans="1:24">
      <c r="A379" s="2">
        <f t="shared" si="48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47"/>
        <v>1646971.61</v>
      </c>
      <c r="T379" s="5"/>
      <c r="U379" s="6"/>
      <c r="V379" s="6"/>
      <c r="W379" s="6">
        <f t="shared" si="55"/>
        <v>1646971.61</v>
      </c>
      <c r="X379" s="26"/>
    </row>
    <row r="380" spans="1:24">
      <c r="A380" s="2">
        <f t="shared" si="48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47"/>
        <v>-17300000</v>
      </c>
      <c r="T380" s="5"/>
      <c r="U380" s="6"/>
      <c r="V380" s="6"/>
      <c r="W380" s="6">
        <f t="shared" si="55"/>
        <v>-17300000</v>
      </c>
      <c r="X380" s="26"/>
    </row>
    <row r="381" spans="1:24">
      <c r="A381" s="2">
        <f t="shared" si="48"/>
        <v>367</v>
      </c>
      <c r="B381" s="2"/>
      <c r="C381" s="2"/>
      <c r="D381" s="2"/>
      <c r="E381" s="50" t="s">
        <v>591</v>
      </c>
      <c r="F381" s="28">
        <f t="shared" ref="F381:R381" si="56">SUM(F368:F380)</f>
        <v>-230084028.38999999</v>
      </c>
      <c r="G381" s="28">
        <f t="shared" si="56"/>
        <v>-228943922.84999999</v>
      </c>
      <c r="H381" s="28">
        <f t="shared" si="56"/>
        <v>-227079737.68000001</v>
      </c>
      <c r="I381" s="28">
        <f t="shared" si="56"/>
        <v>-218689627.59999999</v>
      </c>
      <c r="J381" s="28">
        <f t="shared" si="56"/>
        <v>-216999517.52000001</v>
      </c>
      <c r="K381" s="28">
        <f t="shared" si="56"/>
        <v>-214854588.80000001</v>
      </c>
      <c r="L381" s="28">
        <f t="shared" si="56"/>
        <v>-217364477.81999999</v>
      </c>
      <c r="M381" s="28">
        <f t="shared" si="56"/>
        <v>-223224366.84</v>
      </c>
      <c r="N381" s="28">
        <f t="shared" si="56"/>
        <v>-234684255.86000001</v>
      </c>
      <c r="O381" s="28">
        <f t="shared" si="56"/>
        <v>-219894144.88</v>
      </c>
      <c r="P381" s="28">
        <f t="shared" si="56"/>
        <v>-232104033.90000001</v>
      </c>
      <c r="Q381" s="28">
        <f t="shared" si="56"/>
        <v>-246675330.22</v>
      </c>
      <c r="R381" s="28">
        <f t="shared" si="56"/>
        <v>-266685211.97999999</v>
      </c>
      <c r="S381" s="25">
        <f t="shared" si="47"/>
        <v>-230084028.38999999</v>
      </c>
      <c r="T381" s="5"/>
      <c r="U381" s="6"/>
      <c r="V381" s="6"/>
      <c r="W381" s="6"/>
      <c r="X381" s="26"/>
    </row>
    <row r="382" spans="1:24">
      <c r="A382" s="2">
        <f t="shared" si="48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25">
        <f t="shared" si="47"/>
        <v>0</v>
      </c>
      <c r="T382" s="2"/>
      <c r="U382" s="4"/>
      <c r="V382" s="4"/>
      <c r="W382" s="4"/>
      <c r="X382" s="83"/>
    </row>
    <row r="383" spans="1:24">
      <c r="A383" s="2">
        <f t="shared" si="48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si="47"/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48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4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48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47"/>
        <v>0</v>
      </c>
      <c r="T385" s="2"/>
      <c r="U385" s="4"/>
      <c r="V385" s="4"/>
      <c r="W385" s="4"/>
      <c r="X385" s="83"/>
    </row>
    <row r="386" spans="1:24">
      <c r="A386" s="2">
        <f t="shared" si="48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47"/>
        <v>-3070839.47</v>
      </c>
      <c r="T386" s="2"/>
      <c r="U386" s="4"/>
      <c r="V386" s="4">
        <f t="shared" ref="V386:V398" si="57">+S386</f>
        <v>-3070839.47</v>
      </c>
      <c r="W386" s="4"/>
      <c r="X386" s="83"/>
    </row>
    <row r="387" spans="1:24">
      <c r="A387" s="2">
        <f t="shared" si="48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47"/>
        <v>-189624.16</v>
      </c>
      <c r="T387" s="5"/>
      <c r="U387" s="6"/>
      <c r="V387" s="6">
        <f t="shared" si="57"/>
        <v>-189624.16</v>
      </c>
      <c r="W387" s="6"/>
      <c r="X387" s="26"/>
    </row>
    <row r="388" spans="1:24">
      <c r="A388" s="2">
        <f t="shared" si="48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47"/>
        <v>-21966194.609999999</v>
      </c>
      <c r="T388" s="5"/>
      <c r="U388" s="6"/>
      <c r="V388" s="6">
        <f t="shared" si="57"/>
        <v>-21966194.609999999</v>
      </c>
      <c r="W388" s="6"/>
      <c r="X388" s="26"/>
    </row>
    <row r="389" spans="1:24">
      <c r="A389" s="2">
        <f t="shared" si="48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47"/>
        <v>-265853.38</v>
      </c>
      <c r="T389" s="5"/>
      <c r="U389" s="6"/>
      <c r="V389" s="6">
        <f t="shared" si="57"/>
        <v>-265853.38</v>
      </c>
      <c r="W389" s="6"/>
      <c r="X389" s="26"/>
    </row>
    <row r="390" spans="1:24">
      <c r="A390" s="2">
        <f t="shared" si="48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47"/>
        <v>-2669194.88</v>
      </c>
      <c r="T390" s="5"/>
      <c r="U390" s="6"/>
      <c r="V390" s="6">
        <f t="shared" si="57"/>
        <v>-2669194.88</v>
      </c>
      <c r="W390" s="6"/>
      <c r="X390" s="26"/>
    </row>
    <row r="391" spans="1:24">
      <c r="A391" s="2">
        <f t="shared" si="48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47"/>
        <v>-662213.44999999995</v>
      </c>
      <c r="T391" s="5"/>
      <c r="U391" s="6"/>
      <c r="V391" s="6">
        <f t="shared" si="57"/>
        <v>-662213.44999999995</v>
      </c>
      <c r="W391" s="6"/>
      <c r="X391" s="26"/>
    </row>
    <row r="392" spans="1:24">
      <c r="A392" s="2">
        <f t="shared" si="48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47"/>
        <v>-266.98</v>
      </c>
      <c r="T392" s="5"/>
      <c r="U392" s="6"/>
      <c r="V392" s="6">
        <f t="shared" si="57"/>
        <v>-266.98</v>
      </c>
      <c r="W392" s="6"/>
      <c r="X392" s="26"/>
    </row>
    <row r="393" spans="1:24">
      <c r="A393" s="2">
        <f t="shared" si="48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47"/>
        <v>0</v>
      </c>
      <c r="T393" s="5"/>
      <c r="U393" s="6"/>
      <c r="V393" s="6">
        <f t="shared" si="57"/>
        <v>0</v>
      </c>
      <c r="W393" s="6"/>
      <c r="X393" s="26"/>
    </row>
    <row r="394" spans="1:24">
      <c r="A394" s="2">
        <f t="shared" si="48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47"/>
        <v>1.45519152283669E-11</v>
      </c>
      <c r="T394" s="5"/>
      <c r="U394" s="6"/>
      <c r="V394" s="6">
        <f t="shared" si="57"/>
        <v>1.45519152283669E-11</v>
      </c>
      <c r="W394" s="6"/>
      <c r="X394" s="26"/>
    </row>
    <row r="395" spans="1:24">
      <c r="A395" s="2">
        <f t="shared" si="48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47"/>
        <v>-17421.45</v>
      </c>
      <c r="T395" s="5"/>
      <c r="U395" s="6"/>
      <c r="V395" s="6">
        <f t="shared" si="57"/>
        <v>-17421.45</v>
      </c>
      <c r="W395" s="6"/>
      <c r="X395" s="26"/>
    </row>
    <row r="396" spans="1:24">
      <c r="A396" s="2">
        <f t="shared" si="48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47"/>
        <v>0</v>
      </c>
      <c r="T396" s="5"/>
      <c r="U396" s="6"/>
      <c r="V396" s="6">
        <f t="shared" si="57"/>
        <v>0</v>
      </c>
      <c r="W396" s="6"/>
      <c r="X396" s="26"/>
    </row>
    <row r="397" spans="1:24">
      <c r="A397" s="2">
        <f t="shared" si="48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47"/>
        <v>0</v>
      </c>
      <c r="T397" s="5"/>
      <c r="U397" s="6"/>
      <c r="V397" s="6">
        <f t="shared" si="57"/>
        <v>0</v>
      </c>
      <c r="W397" s="6"/>
      <c r="X397" s="26"/>
    </row>
    <row r="398" spans="1:24">
      <c r="A398" s="2">
        <f t="shared" si="48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47"/>
        <v>-927111.63</v>
      </c>
      <c r="T398" s="5"/>
      <c r="U398" s="6"/>
      <c r="V398" s="6">
        <f t="shared" si="57"/>
        <v>-927111.63</v>
      </c>
      <c r="W398" s="6"/>
      <c r="X398" s="26"/>
    </row>
    <row r="399" spans="1:24">
      <c r="A399" s="2">
        <f t="shared" si="48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47"/>
        <v>0</v>
      </c>
      <c r="T399" s="5"/>
      <c r="U399" s="6"/>
      <c r="V399" s="6"/>
      <c r="W399" s="6"/>
      <c r="X399" s="26"/>
    </row>
    <row r="400" spans="1:24">
      <c r="A400" s="2">
        <f t="shared" si="48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ref="S400:S463" si="58">+F400</f>
        <v>-1363428.29</v>
      </c>
      <c r="T400" s="5"/>
      <c r="U400" s="6"/>
      <c r="V400" s="6"/>
      <c r="W400" s="6"/>
      <c r="X400" s="26">
        <f>+S400</f>
        <v>-1363428.29</v>
      </c>
    </row>
    <row r="401" spans="1:24">
      <c r="A401" s="2">
        <f t="shared" ref="A401:A464" si="5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58"/>
        <v>0</v>
      </c>
      <c r="T401" s="5"/>
      <c r="U401" s="6"/>
      <c r="V401" s="6"/>
      <c r="W401" s="6"/>
      <c r="X401" s="26">
        <f t="shared" ref="X401:X407" si="60">+S401</f>
        <v>0</v>
      </c>
    </row>
    <row r="402" spans="1:24">
      <c r="A402" s="2">
        <f t="shared" si="5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58"/>
        <v>-20459.330000000002</v>
      </c>
      <c r="T402" s="5"/>
      <c r="U402" s="6"/>
      <c r="V402" s="6"/>
      <c r="W402" s="6"/>
      <c r="X402" s="26">
        <f t="shared" si="60"/>
        <v>-20459.330000000002</v>
      </c>
    </row>
    <row r="403" spans="1:24">
      <c r="A403" s="2">
        <f t="shared" si="5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58"/>
        <v>-148996.9</v>
      </c>
      <c r="T403" s="5"/>
      <c r="U403" s="6"/>
      <c r="V403" s="6"/>
      <c r="W403" s="6"/>
      <c r="X403" s="26">
        <f t="shared" si="60"/>
        <v>-148996.9</v>
      </c>
    </row>
    <row r="404" spans="1:24">
      <c r="A404" s="2">
        <f t="shared" si="5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58"/>
        <v>-3428.33</v>
      </c>
      <c r="T404" s="5"/>
      <c r="U404" s="6"/>
      <c r="V404" s="6"/>
      <c r="W404" s="6"/>
      <c r="X404" s="26">
        <f t="shared" si="60"/>
        <v>-3428.33</v>
      </c>
    </row>
    <row r="405" spans="1:24">
      <c r="A405" s="2">
        <f t="shared" si="5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58"/>
        <v>0</v>
      </c>
      <c r="T405" s="5"/>
      <c r="U405" s="6"/>
      <c r="V405" s="6"/>
      <c r="W405" s="6"/>
      <c r="X405" s="26">
        <f t="shared" si="60"/>
        <v>0</v>
      </c>
    </row>
    <row r="406" spans="1:24">
      <c r="A406" s="2">
        <f t="shared" si="5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58"/>
        <v>0</v>
      </c>
      <c r="T406" s="5"/>
      <c r="U406" s="6"/>
      <c r="V406" s="6"/>
      <c r="W406" s="6"/>
      <c r="X406" s="26"/>
    </row>
    <row r="407" spans="1:24">
      <c r="A407" s="2">
        <f t="shared" si="5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58"/>
        <v>-154488.57</v>
      </c>
      <c r="T407" s="5"/>
      <c r="U407" s="6"/>
      <c r="V407" s="6"/>
      <c r="W407" s="6"/>
      <c r="X407" s="26">
        <f t="shared" si="60"/>
        <v>-154488.57</v>
      </c>
    </row>
    <row r="408" spans="1:24">
      <c r="A408" s="2">
        <f t="shared" si="59"/>
        <v>394</v>
      </c>
      <c r="B408" s="2"/>
      <c r="C408" s="2"/>
      <c r="D408" s="2"/>
      <c r="E408" s="50" t="s">
        <v>635</v>
      </c>
      <c r="F408" s="28">
        <f t="shared" ref="F408:R408" si="61">SUM(F400:F407)</f>
        <v>-1690801.4200000002</v>
      </c>
      <c r="G408" s="28">
        <f t="shared" si="61"/>
        <v>-2793425.97</v>
      </c>
      <c r="H408" s="28">
        <f t="shared" si="61"/>
        <v>-3104151.63</v>
      </c>
      <c r="I408" s="28">
        <f t="shared" si="61"/>
        <v>-2720311.4400000004</v>
      </c>
      <c r="J408" s="28">
        <f t="shared" si="61"/>
        <v>-1572156.0900000003</v>
      </c>
      <c r="K408" s="28">
        <f t="shared" si="61"/>
        <v>-1420988.77</v>
      </c>
      <c r="L408" s="28">
        <f t="shared" si="61"/>
        <v>-1190608.6800000002</v>
      </c>
      <c r="M408" s="28">
        <f t="shared" si="61"/>
        <v>-1458686.4600000002</v>
      </c>
      <c r="N408" s="28">
        <f t="shared" si="61"/>
        <v>-1203535.3</v>
      </c>
      <c r="O408" s="28">
        <f t="shared" si="61"/>
        <v>-1281677.2000000004</v>
      </c>
      <c r="P408" s="28">
        <f t="shared" si="61"/>
        <v>-1682425.7300000004</v>
      </c>
      <c r="Q408" s="28">
        <f t="shared" si="61"/>
        <v>-1626851.58</v>
      </c>
      <c r="R408" s="28">
        <f t="shared" si="61"/>
        <v>-2007577.1700000002</v>
      </c>
      <c r="S408" s="25">
        <f t="shared" si="58"/>
        <v>-1690801.4200000002</v>
      </c>
      <c r="T408" s="5"/>
      <c r="U408" s="6"/>
      <c r="V408" s="6"/>
      <c r="W408" s="6"/>
      <c r="X408" s="26"/>
    </row>
    <row r="409" spans="1:24">
      <c r="A409" s="2">
        <f t="shared" si="5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25">
        <f t="shared" si="58"/>
        <v>0</v>
      </c>
      <c r="T409" s="5"/>
      <c r="U409" s="6"/>
      <c r="V409" s="6"/>
      <c r="W409" s="6"/>
      <c r="X409" s="26"/>
    </row>
    <row r="410" spans="1:24">
      <c r="A410" s="2">
        <f t="shared" si="5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58"/>
        <v>0</v>
      </c>
      <c r="T410" s="5"/>
      <c r="U410" s="6"/>
      <c r="V410" s="6">
        <f>+S410</f>
        <v>0</v>
      </c>
      <c r="W410" s="6"/>
      <c r="X410" s="26"/>
    </row>
    <row r="411" spans="1:24">
      <c r="A411" s="2">
        <f t="shared" si="5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58"/>
        <v>0</v>
      </c>
      <c r="T411" s="5"/>
      <c r="U411" s="6"/>
      <c r="V411" s="6">
        <f>+S411</f>
        <v>0</v>
      </c>
      <c r="W411" s="6"/>
      <c r="X411" s="26"/>
    </row>
    <row r="412" spans="1:24">
      <c r="A412" s="2">
        <f t="shared" si="5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58"/>
        <v>0</v>
      </c>
      <c r="T412" s="5"/>
      <c r="U412" s="6"/>
      <c r="V412" s="6">
        <f>+S412</f>
        <v>0</v>
      </c>
      <c r="W412" s="6"/>
      <c r="X412" s="26"/>
    </row>
    <row r="413" spans="1:24">
      <c r="A413" s="2">
        <f t="shared" si="5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58"/>
        <v>-2.2737367544323201E-13</v>
      </c>
      <c r="T413" s="5"/>
      <c r="U413" s="6"/>
      <c r="V413" s="6">
        <f>+S413</f>
        <v>-2.2737367544323201E-13</v>
      </c>
      <c r="W413" s="6"/>
      <c r="X413" s="26"/>
    </row>
    <row r="414" spans="1:24">
      <c r="A414" s="2">
        <f t="shared" si="59"/>
        <v>400</v>
      </c>
      <c r="B414" s="2"/>
      <c r="C414" s="2"/>
      <c r="D414" s="2"/>
      <c r="E414" s="50" t="s">
        <v>643</v>
      </c>
      <c r="F414" s="28">
        <f t="shared" ref="F414:R414" si="62">SUM(F410:F413)</f>
        <v>-2.2737367544323201E-13</v>
      </c>
      <c r="G414" s="28">
        <f t="shared" si="62"/>
        <v>0</v>
      </c>
      <c r="H414" s="28">
        <f t="shared" si="62"/>
        <v>0</v>
      </c>
      <c r="I414" s="28">
        <f t="shared" si="62"/>
        <v>0</v>
      </c>
      <c r="J414" s="28">
        <f t="shared" si="62"/>
        <v>-614.49</v>
      </c>
      <c r="K414" s="28">
        <f t="shared" si="62"/>
        <v>0</v>
      </c>
      <c r="L414" s="28">
        <f t="shared" si="62"/>
        <v>-15863.33</v>
      </c>
      <c r="M414" s="28">
        <f t="shared" si="62"/>
        <v>-142404.87</v>
      </c>
      <c r="N414" s="28">
        <f t="shared" si="62"/>
        <v>-212875.15</v>
      </c>
      <c r="O414" s="28">
        <f t="shared" si="62"/>
        <v>-214592.15000000002</v>
      </c>
      <c r="P414" s="28">
        <f t="shared" si="62"/>
        <v>-442.86999999999819</v>
      </c>
      <c r="Q414" s="28">
        <f t="shared" si="62"/>
        <v>-2174.9299999999976</v>
      </c>
      <c r="R414" s="28">
        <f t="shared" si="62"/>
        <v>-1309.0499999999981</v>
      </c>
      <c r="S414" s="25">
        <f t="shared" si="58"/>
        <v>-2.2737367544323201E-13</v>
      </c>
      <c r="T414" s="2"/>
      <c r="U414" s="4"/>
      <c r="V414" s="4"/>
      <c r="W414" s="4"/>
      <c r="X414" s="83"/>
    </row>
    <row r="415" spans="1:24">
      <c r="A415" s="2">
        <f t="shared" si="5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25">
        <f t="shared" si="58"/>
        <v>0</v>
      </c>
      <c r="T415" s="2"/>
      <c r="U415" s="4"/>
      <c r="V415" s="4"/>
      <c r="W415" s="4"/>
      <c r="X415" s="83"/>
    </row>
    <row r="416" spans="1:24">
      <c r="A416" s="2">
        <f t="shared" si="59"/>
        <v>402</v>
      </c>
      <c r="B416" s="2"/>
      <c r="C416" s="2"/>
      <c r="D416" s="2"/>
      <c r="E416" s="50" t="s">
        <v>644</v>
      </c>
      <c r="F416" s="28">
        <f t="shared" ref="F416:R416" si="63">SUM(F383:F398)+F408+F414</f>
        <v>-31459521.429999996</v>
      </c>
      <c r="G416" s="28">
        <f t="shared" si="63"/>
        <v>-27602827.529999994</v>
      </c>
      <c r="H416" s="28">
        <f t="shared" si="63"/>
        <v>-21733270.999999996</v>
      </c>
      <c r="I416" s="28">
        <f t="shared" si="63"/>
        <v>-20434359.57</v>
      </c>
      <c r="J416" s="28">
        <f t="shared" si="63"/>
        <v>-17870109.389999997</v>
      </c>
      <c r="K416" s="28">
        <f t="shared" si="63"/>
        <v>-17947259.619999997</v>
      </c>
      <c r="L416" s="28">
        <f t="shared" si="63"/>
        <v>-17318553.23</v>
      </c>
      <c r="M416" s="28">
        <f t="shared" si="63"/>
        <v>-21992960.800000004</v>
      </c>
      <c r="N416" s="28">
        <f t="shared" si="63"/>
        <v>-24394393.989999998</v>
      </c>
      <c r="O416" s="28">
        <f t="shared" si="63"/>
        <v>-22848267.510000002</v>
      </c>
      <c r="P416" s="28">
        <f t="shared" si="63"/>
        <v>-25618007.370000005</v>
      </c>
      <c r="Q416" s="28">
        <f t="shared" si="63"/>
        <v>-39787788.860000007</v>
      </c>
      <c r="R416" s="28">
        <f t="shared" si="63"/>
        <v>-68448004.469999999</v>
      </c>
      <c r="S416" s="25">
        <f t="shared" si="58"/>
        <v>-31459521.429999996</v>
      </c>
      <c r="T416" s="2"/>
      <c r="U416" s="4"/>
      <c r="V416" s="4"/>
      <c r="W416" s="4"/>
      <c r="X416" s="83"/>
    </row>
    <row r="417" spans="1:24">
      <c r="A417" s="2">
        <f t="shared" si="5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25">
        <f t="shared" si="58"/>
        <v>0</v>
      </c>
      <c r="T417" s="5"/>
      <c r="U417" s="6"/>
      <c r="V417" s="6"/>
      <c r="W417" s="6"/>
      <c r="X417" s="26"/>
    </row>
    <row r="418" spans="1:24">
      <c r="A418" s="2">
        <f t="shared" si="5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si="58"/>
        <v>0</v>
      </c>
      <c r="T418" s="5"/>
      <c r="U418" s="6"/>
      <c r="V418" s="6">
        <f t="shared" ref="V418:V439" si="64">+S418</f>
        <v>0</v>
      </c>
      <c r="W418" s="6"/>
      <c r="X418" s="26"/>
    </row>
    <row r="419" spans="1:24">
      <c r="A419" s="2">
        <f t="shared" si="5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58"/>
        <v>-378996.92000000097</v>
      </c>
      <c r="T419" s="5"/>
      <c r="U419" s="6"/>
      <c r="V419" s="6">
        <f t="shared" si="64"/>
        <v>-378996.92000000097</v>
      </c>
      <c r="W419" s="6"/>
      <c r="X419" s="26"/>
    </row>
    <row r="420" spans="1:24">
      <c r="A420" s="2">
        <f t="shared" si="5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58"/>
        <v>-2.91038304567337E-11</v>
      </c>
      <c r="T420" s="5"/>
      <c r="U420" s="6"/>
      <c r="V420" s="6">
        <f t="shared" si="64"/>
        <v>-2.91038304567337E-11</v>
      </c>
      <c r="W420" s="6"/>
      <c r="X420" s="26"/>
    </row>
    <row r="421" spans="1:24">
      <c r="A421" s="2">
        <f t="shared" si="5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58"/>
        <v>-99745.18</v>
      </c>
      <c r="T421" s="5"/>
      <c r="U421" s="6"/>
      <c r="V421" s="6">
        <f t="shared" si="64"/>
        <v>-99745.18</v>
      </c>
      <c r="W421" s="6"/>
      <c r="X421" s="26"/>
    </row>
    <row r="422" spans="1:24">
      <c r="A422" s="2">
        <f t="shared" si="5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58"/>
        <v>0</v>
      </c>
      <c r="T422" s="5"/>
      <c r="U422" s="6"/>
      <c r="V422" s="6">
        <f t="shared" si="64"/>
        <v>0</v>
      </c>
      <c r="W422" s="6"/>
      <c r="X422" s="26"/>
    </row>
    <row r="423" spans="1:24">
      <c r="A423" s="2">
        <f t="shared" si="5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58"/>
        <v>-8184.64</v>
      </c>
      <c r="T423" s="5"/>
      <c r="U423" s="6"/>
      <c r="V423" s="6">
        <f t="shared" si="64"/>
        <v>-8184.64</v>
      </c>
      <c r="W423" s="6"/>
      <c r="X423" s="26"/>
    </row>
    <row r="424" spans="1:24">
      <c r="A424" s="2">
        <f t="shared" si="5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58"/>
        <v>-4873.74</v>
      </c>
      <c r="T424" s="5"/>
      <c r="U424" s="6"/>
      <c r="V424" s="6">
        <f t="shared" si="64"/>
        <v>-4873.74</v>
      </c>
      <c r="W424" s="6"/>
      <c r="X424" s="26"/>
    </row>
    <row r="425" spans="1:24">
      <c r="A425" s="2">
        <f t="shared" si="5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58"/>
        <v>0</v>
      </c>
      <c r="T425" s="5"/>
      <c r="U425" s="6"/>
      <c r="V425" s="6">
        <f t="shared" si="64"/>
        <v>0</v>
      </c>
      <c r="W425" s="6"/>
      <c r="X425" s="26"/>
    </row>
    <row r="426" spans="1:24">
      <c r="A426" s="2">
        <f t="shared" si="5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58"/>
        <v>0</v>
      </c>
      <c r="T426" s="5"/>
      <c r="U426" s="6"/>
      <c r="V426" s="6">
        <f t="shared" si="64"/>
        <v>0</v>
      </c>
      <c r="W426" s="6"/>
      <c r="X426" s="26"/>
    </row>
    <row r="427" spans="1:24">
      <c r="A427" s="2">
        <f t="shared" si="5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58"/>
        <v>-7995.68</v>
      </c>
      <c r="T427" s="5"/>
      <c r="U427" s="6"/>
      <c r="V427" s="6">
        <f t="shared" si="64"/>
        <v>-7995.68</v>
      </c>
      <c r="W427" s="6"/>
      <c r="X427" s="26"/>
    </row>
    <row r="428" spans="1:24">
      <c r="A428" s="2">
        <f t="shared" si="5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58"/>
        <v>0</v>
      </c>
      <c r="T428" s="5"/>
      <c r="U428" s="6"/>
      <c r="V428" s="6">
        <f t="shared" si="64"/>
        <v>0</v>
      </c>
      <c r="W428" s="6"/>
      <c r="X428" s="26"/>
    </row>
    <row r="429" spans="1:24">
      <c r="A429" s="2">
        <f t="shared" si="5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58"/>
        <v>-22907.64</v>
      </c>
      <c r="T429" s="5"/>
      <c r="U429" s="6"/>
      <c r="V429" s="6">
        <f t="shared" si="64"/>
        <v>-22907.64</v>
      </c>
      <c r="W429" s="6"/>
      <c r="X429" s="26"/>
    </row>
    <row r="430" spans="1:24">
      <c r="A430" s="2">
        <f t="shared" si="5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58"/>
        <v>-14.37</v>
      </c>
      <c r="T430" s="5"/>
      <c r="U430" s="6"/>
      <c r="V430" s="6">
        <f t="shared" si="64"/>
        <v>-14.37</v>
      </c>
      <c r="W430" s="6"/>
      <c r="X430" s="26"/>
    </row>
    <row r="431" spans="1:24">
      <c r="A431" s="2">
        <f t="shared" si="5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58"/>
        <v>0</v>
      </c>
      <c r="T431" s="5"/>
      <c r="U431" s="6"/>
      <c r="V431" s="6">
        <f t="shared" si="64"/>
        <v>0</v>
      </c>
      <c r="W431" s="6"/>
      <c r="X431" s="26"/>
    </row>
    <row r="432" spans="1:24">
      <c r="A432" s="2">
        <f t="shared" si="5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58"/>
        <v>-728132.45</v>
      </c>
      <c r="T432" s="5"/>
      <c r="U432" s="6"/>
      <c r="V432" s="6">
        <f t="shared" si="64"/>
        <v>-728132.45</v>
      </c>
      <c r="W432" s="6"/>
      <c r="X432" s="26"/>
    </row>
    <row r="433" spans="1:24">
      <c r="A433" s="2">
        <f t="shared" si="5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58"/>
        <v>-2723571.73</v>
      </c>
      <c r="T433" s="5"/>
      <c r="U433" s="6"/>
      <c r="V433" s="6">
        <f t="shared" si="64"/>
        <v>-2723571.73</v>
      </c>
      <c r="W433" s="6"/>
      <c r="X433" s="26"/>
    </row>
    <row r="434" spans="1:24">
      <c r="A434" s="2">
        <f t="shared" si="5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58"/>
        <v>-25177.11</v>
      </c>
      <c r="T434" s="5"/>
      <c r="U434" s="6"/>
      <c r="V434" s="6">
        <f t="shared" si="64"/>
        <v>-25177.11</v>
      </c>
      <c r="W434" s="6"/>
      <c r="X434" s="26"/>
    </row>
    <row r="435" spans="1:24">
      <c r="A435" s="2">
        <f t="shared" si="5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58"/>
        <v>-1472281.44</v>
      </c>
      <c r="T435" s="5"/>
      <c r="U435" s="6"/>
      <c r="V435" s="6">
        <f t="shared" si="64"/>
        <v>-1472281.44</v>
      </c>
      <c r="W435" s="6"/>
      <c r="X435" s="26"/>
    </row>
    <row r="436" spans="1:24">
      <c r="A436" s="2">
        <f t="shared" si="5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58"/>
        <v>-10135.92</v>
      </c>
      <c r="T436" s="2"/>
      <c r="U436" s="4"/>
      <c r="V436" s="6">
        <f t="shared" si="64"/>
        <v>-10135.92</v>
      </c>
      <c r="W436" s="4"/>
      <c r="X436" s="83"/>
    </row>
    <row r="437" spans="1:24">
      <c r="A437" s="2">
        <f t="shared" si="5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58"/>
        <v>-866.16</v>
      </c>
      <c r="T437" s="2"/>
      <c r="U437" s="4"/>
      <c r="V437" s="6">
        <f t="shared" si="64"/>
        <v>-866.16</v>
      </c>
      <c r="W437" s="4"/>
      <c r="X437" s="83"/>
    </row>
    <row r="438" spans="1:24">
      <c r="A438" s="2">
        <f t="shared" si="5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58"/>
        <v>-471392.56</v>
      </c>
      <c r="T438" s="2"/>
      <c r="U438" s="4"/>
      <c r="V438" s="6">
        <f t="shared" si="64"/>
        <v>-471392.56</v>
      </c>
      <c r="W438" s="4"/>
      <c r="X438" s="83"/>
    </row>
    <row r="439" spans="1:24">
      <c r="A439" s="2">
        <f t="shared" si="5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58"/>
        <v>-2048018.51</v>
      </c>
      <c r="T439" s="5"/>
      <c r="U439" s="6"/>
      <c r="V439" s="6">
        <f t="shared" si="64"/>
        <v>-2048018.51</v>
      </c>
      <c r="W439" s="6"/>
      <c r="X439" s="26"/>
    </row>
    <row r="440" spans="1:24">
      <c r="A440" s="2">
        <f t="shared" si="5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58"/>
        <v>-3300000</v>
      </c>
      <c r="T440" s="5"/>
      <c r="U440" s="6"/>
      <c r="W440" s="6">
        <f>+S440</f>
        <v>-3300000</v>
      </c>
      <c r="X440" s="26"/>
    </row>
    <row r="441" spans="1:24">
      <c r="A441" s="2">
        <f t="shared" si="5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58"/>
        <v>-235100.39</v>
      </c>
      <c r="T441" s="5"/>
      <c r="U441" s="6"/>
      <c r="W441" s="6"/>
      <c r="X441" s="6">
        <f>+S441</f>
        <v>-235100.39</v>
      </c>
    </row>
    <row r="442" spans="1:24">
      <c r="A442" s="2">
        <f t="shared" si="5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58"/>
        <v>-669802.86</v>
      </c>
      <c r="T442" s="5"/>
      <c r="U442" s="6"/>
      <c r="W442" s="6"/>
      <c r="X442" s="6">
        <f>+S442</f>
        <v>-669802.86</v>
      </c>
    </row>
    <row r="443" spans="1:24">
      <c r="A443" s="2">
        <f t="shared" si="5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58"/>
        <v>-374000</v>
      </c>
      <c r="T443" s="5"/>
      <c r="U443" s="6"/>
      <c r="V443" s="6">
        <f t="shared" ref="V443:V478" si="65">+S443</f>
        <v>-374000</v>
      </c>
      <c r="W443" s="6"/>
      <c r="X443" s="26"/>
    </row>
    <row r="444" spans="1:24">
      <c r="A444" s="2">
        <f t="shared" si="5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58"/>
        <v>-266175</v>
      </c>
      <c r="T444" s="5"/>
      <c r="U444" s="6"/>
      <c r="V444" s="6">
        <f t="shared" si="65"/>
        <v>-266175</v>
      </c>
      <c r="W444" s="6"/>
      <c r="X444" s="26"/>
    </row>
    <row r="445" spans="1:24">
      <c r="A445" s="2">
        <f t="shared" si="5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58"/>
        <v>-213771.26</v>
      </c>
      <c r="T445" s="5"/>
      <c r="U445" s="6"/>
      <c r="V445" s="6">
        <f t="shared" si="65"/>
        <v>-213771.26</v>
      </c>
      <c r="W445" s="6"/>
      <c r="X445" s="26"/>
    </row>
    <row r="446" spans="1:24">
      <c r="A446" s="2">
        <f t="shared" si="5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58"/>
        <v>-260500</v>
      </c>
      <c r="T446" s="5"/>
      <c r="U446" s="6"/>
      <c r="V446" s="6">
        <f t="shared" si="65"/>
        <v>-260500</v>
      </c>
      <c r="W446" s="6"/>
      <c r="X446" s="26"/>
    </row>
    <row r="447" spans="1:24">
      <c r="A447" s="2">
        <f t="shared" si="5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58"/>
        <v>-772000</v>
      </c>
      <c r="T447" s="5"/>
      <c r="U447" s="6"/>
      <c r="V447" s="6">
        <f t="shared" si="65"/>
        <v>-772000</v>
      </c>
      <c r="W447" s="6"/>
      <c r="X447" s="26"/>
    </row>
    <row r="448" spans="1:24">
      <c r="A448" s="2">
        <f t="shared" si="5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58"/>
        <v>-342500</v>
      </c>
      <c r="T448" s="5"/>
      <c r="U448" s="6"/>
      <c r="V448" s="6">
        <f t="shared" si="65"/>
        <v>-342500</v>
      </c>
      <c r="W448" s="6"/>
      <c r="X448" s="26"/>
    </row>
    <row r="449" spans="1:24">
      <c r="A449" s="2">
        <f t="shared" si="5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58"/>
        <v>-363333.33</v>
      </c>
      <c r="T449" s="5"/>
      <c r="U449" s="6"/>
      <c r="V449" s="6">
        <f t="shared" si="65"/>
        <v>-363333.33</v>
      </c>
      <c r="W449" s="6"/>
      <c r="X449" s="26"/>
    </row>
    <row r="450" spans="1:24">
      <c r="A450" s="2">
        <f t="shared" si="5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58"/>
        <v>-42604.17</v>
      </c>
      <c r="T450" s="5"/>
      <c r="U450" s="6"/>
      <c r="V450" s="6">
        <f t="shared" si="65"/>
        <v>-42604.17</v>
      </c>
      <c r="W450" s="6"/>
      <c r="X450" s="26"/>
    </row>
    <row r="451" spans="1:24">
      <c r="A451" s="2">
        <f t="shared" si="5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58"/>
        <v>-44166.67</v>
      </c>
      <c r="T451" s="5"/>
      <c r="U451" s="6"/>
      <c r="V451" s="6">
        <f t="shared" si="65"/>
        <v>-44166.67</v>
      </c>
      <c r="W451" s="6"/>
      <c r="X451" s="26"/>
    </row>
    <row r="452" spans="1:24">
      <c r="A452" s="2">
        <f t="shared" si="5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58"/>
        <v>-213020.84</v>
      </c>
      <c r="T452" s="5"/>
      <c r="U452" s="6"/>
      <c r="V452" s="6">
        <f t="shared" si="65"/>
        <v>-213020.84</v>
      </c>
      <c r="W452" s="6"/>
      <c r="X452" s="26"/>
    </row>
    <row r="453" spans="1:24">
      <c r="A453" s="2">
        <f t="shared" si="5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58"/>
        <v>-220833.34</v>
      </c>
      <c r="T453" s="5"/>
      <c r="U453" s="6"/>
      <c r="V453" s="6">
        <f t="shared" si="65"/>
        <v>-220833.34</v>
      </c>
      <c r="W453" s="6"/>
      <c r="X453" s="26"/>
    </row>
    <row r="454" spans="1:24">
      <c r="A454" s="2">
        <f t="shared" si="5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58"/>
        <v>-520.86000000000104</v>
      </c>
      <c r="T454" s="5"/>
      <c r="U454" s="6"/>
      <c r="V454" s="6">
        <f t="shared" si="65"/>
        <v>-520.86000000000104</v>
      </c>
      <c r="W454" s="6"/>
      <c r="X454" s="26"/>
    </row>
    <row r="455" spans="1:24">
      <c r="A455" s="2">
        <f t="shared" si="5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58"/>
        <v>-8531.5</v>
      </c>
      <c r="T455" s="5"/>
      <c r="U455" s="6"/>
      <c r="V455" s="6">
        <f t="shared" si="65"/>
        <v>-8531.5</v>
      </c>
      <c r="W455" s="6"/>
      <c r="X455" s="26"/>
    </row>
    <row r="456" spans="1:24">
      <c r="A456" s="2">
        <f t="shared" si="5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58"/>
        <v>-1360693.4</v>
      </c>
      <c r="T456" s="5"/>
      <c r="U456" s="6"/>
      <c r="V456" s="6">
        <f t="shared" si="65"/>
        <v>-1360693.4</v>
      </c>
      <c r="W456" s="6"/>
      <c r="X456" s="26"/>
    </row>
    <row r="457" spans="1:24">
      <c r="A457" s="2">
        <f t="shared" si="5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58"/>
        <v>-1949366.41</v>
      </c>
      <c r="T457" s="5"/>
      <c r="U457" s="6"/>
      <c r="V457" s="6">
        <f t="shared" si="65"/>
        <v>-1949366.41</v>
      </c>
      <c r="W457" s="6"/>
      <c r="X457" s="26"/>
    </row>
    <row r="458" spans="1:24">
      <c r="A458" s="2">
        <f t="shared" si="5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58"/>
        <v>-5605117.29</v>
      </c>
      <c r="T458" s="5"/>
      <c r="U458" s="6"/>
      <c r="V458" s="6">
        <f t="shared" si="65"/>
        <v>-5605117.29</v>
      </c>
      <c r="W458" s="6"/>
      <c r="X458" s="26"/>
    </row>
    <row r="459" spans="1:24">
      <c r="A459" s="2">
        <f t="shared" si="5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58"/>
        <v>-66033.08</v>
      </c>
      <c r="T459" s="5"/>
      <c r="U459" s="6"/>
      <c r="V459" s="6">
        <f t="shared" si="65"/>
        <v>-66033.08</v>
      </c>
      <c r="W459" s="6"/>
      <c r="X459" s="26"/>
    </row>
    <row r="460" spans="1:24">
      <c r="A460" s="2">
        <f t="shared" si="5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58"/>
        <v>-580796</v>
      </c>
      <c r="T460" s="5"/>
      <c r="U460" s="6"/>
      <c r="V460" s="6">
        <f t="shared" si="65"/>
        <v>-580796</v>
      </c>
      <c r="W460" s="6"/>
      <c r="X460" s="26"/>
    </row>
    <row r="461" spans="1:24">
      <c r="A461" s="2">
        <f t="shared" si="5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58"/>
        <v>8.7311491370201098E-11</v>
      </c>
      <c r="T461" s="5"/>
      <c r="U461" s="6"/>
      <c r="V461" s="6">
        <f t="shared" si="65"/>
        <v>8.7311491370201098E-11</v>
      </c>
      <c r="W461" s="6"/>
      <c r="X461" s="26"/>
    </row>
    <row r="462" spans="1:24">
      <c r="A462" s="2">
        <f t="shared" si="5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58"/>
        <v>-2092665.97</v>
      </c>
      <c r="T462" s="5"/>
      <c r="U462" s="6"/>
      <c r="V462" s="6">
        <f t="shared" si="65"/>
        <v>-2092665.97</v>
      </c>
      <c r="W462" s="6"/>
      <c r="X462" s="26"/>
    </row>
    <row r="463" spans="1:24">
      <c r="A463" s="2">
        <f t="shared" si="5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58"/>
        <v>-16277.030000000101</v>
      </c>
      <c r="T463" s="5"/>
      <c r="U463" s="6"/>
      <c r="V463" s="6">
        <f t="shared" si="65"/>
        <v>-16277.030000000101</v>
      </c>
      <c r="W463" s="6"/>
      <c r="X463" s="26"/>
    </row>
    <row r="464" spans="1:24">
      <c r="A464" s="2">
        <f t="shared" si="5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ref="S464:S527" si="66">+F464</f>
        <v>-102879.03999999999</v>
      </c>
      <c r="T464" s="5"/>
      <c r="U464" s="6"/>
      <c r="V464" s="6">
        <f t="shared" si="65"/>
        <v>-102879.03999999999</v>
      </c>
      <c r="W464" s="6"/>
      <c r="X464" s="26"/>
    </row>
    <row r="465" spans="1:24">
      <c r="A465" s="2">
        <f t="shared" ref="A465:A528" si="6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66"/>
        <v>-455525.18</v>
      </c>
      <c r="T465" s="5"/>
      <c r="U465" s="6"/>
      <c r="V465" s="6">
        <f t="shared" si="65"/>
        <v>-455525.18</v>
      </c>
      <c r="W465" s="6"/>
      <c r="X465" s="26"/>
    </row>
    <row r="466" spans="1:24">
      <c r="A466" s="2">
        <f t="shared" si="6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66"/>
        <v>-398641.31</v>
      </c>
      <c r="T466" s="5"/>
      <c r="U466" s="6"/>
      <c r="V466" s="6">
        <f t="shared" si="65"/>
        <v>-398641.31</v>
      </c>
      <c r="W466" s="6"/>
      <c r="X466" s="26"/>
    </row>
    <row r="467" spans="1:24">
      <c r="A467" s="2">
        <f t="shared" si="6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66"/>
        <v>-41743.449999999997</v>
      </c>
      <c r="T467" s="5"/>
      <c r="U467" s="6"/>
      <c r="V467" s="6">
        <f t="shared" si="65"/>
        <v>-41743.449999999997</v>
      </c>
      <c r="W467" s="6"/>
      <c r="X467" s="26"/>
    </row>
    <row r="468" spans="1:24">
      <c r="A468" s="2">
        <f t="shared" si="6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66"/>
        <v>403227.42</v>
      </c>
      <c r="T468" s="5"/>
      <c r="U468" s="6"/>
      <c r="V468" s="6">
        <f t="shared" si="65"/>
        <v>403227.42</v>
      </c>
      <c r="W468" s="6"/>
      <c r="X468" s="26"/>
    </row>
    <row r="469" spans="1:24">
      <c r="A469" s="2">
        <f t="shared" si="6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66"/>
        <v>-679958.24</v>
      </c>
      <c r="T469" s="5"/>
      <c r="U469" s="6"/>
      <c r="V469" s="6">
        <f t="shared" si="65"/>
        <v>-679958.24</v>
      </c>
      <c r="W469" s="6"/>
      <c r="X469" s="26"/>
    </row>
    <row r="470" spans="1:24">
      <c r="A470" s="2">
        <f t="shared" si="6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66"/>
        <v>-47530.65</v>
      </c>
      <c r="T470" s="5"/>
      <c r="U470" s="6"/>
      <c r="V470" s="6">
        <f t="shared" si="65"/>
        <v>-47530.65</v>
      </c>
      <c r="W470" s="6"/>
      <c r="X470" s="26"/>
    </row>
    <row r="471" spans="1:24">
      <c r="A471" s="2">
        <f t="shared" si="6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66"/>
        <v>-1192988.49</v>
      </c>
      <c r="T471" s="5"/>
      <c r="U471" s="6"/>
      <c r="V471" s="6">
        <f t="shared" si="65"/>
        <v>-1192988.49</v>
      </c>
      <c r="W471" s="6"/>
      <c r="X471" s="26"/>
    </row>
    <row r="472" spans="1:24">
      <c r="A472" s="2">
        <f t="shared" si="6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66"/>
        <v>-166761</v>
      </c>
      <c r="T472" s="5"/>
      <c r="U472" s="6"/>
      <c r="V472" s="6">
        <f t="shared" si="65"/>
        <v>-166761</v>
      </c>
      <c r="W472" s="6"/>
      <c r="X472" s="26"/>
    </row>
    <row r="473" spans="1:24">
      <c r="A473" s="2">
        <f t="shared" si="6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66"/>
        <v>-400000</v>
      </c>
      <c r="T473" s="5"/>
      <c r="U473" s="6"/>
      <c r="V473" s="6">
        <f t="shared" si="65"/>
        <v>-400000</v>
      </c>
      <c r="W473" s="6"/>
      <c r="X473" s="26"/>
    </row>
    <row r="474" spans="1:24">
      <c r="A474" s="2">
        <f t="shared" si="6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66"/>
        <v>0</v>
      </c>
      <c r="T474" s="5"/>
      <c r="U474" s="6"/>
      <c r="V474" s="6">
        <f t="shared" si="65"/>
        <v>0</v>
      </c>
      <c r="W474" s="6"/>
      <c r="X474" s="26"/>
    </row>
    <row r="475" spans="1:24">
      <c r="A475" s="2">
        <f t="shared" si="6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66"/>
        <v>0</v>
      </c>
      <c r="T475" s="5"/>
      <c r="U475" s="6"/>
      <c r="V475" s="6">
        <f t="shared" si="65"/>
        <v>0</v>
      </c>
      <c r="W475" s="6"/>
      <c r="X475" s="26"/>
    </row>
    <row r="476" spans="1:24">
      <c r="A476" s="2">
        <f t="shared" si="6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66"/>
        <v>-48270</v>
      </c>
      <c r="T476" s="5"/>
      <c r="U476" s="6"/>
      <c r="V476" s="6">
        <f t="shared" si="65"/>
        <v>-48270</v>
      </c>
      <c r="W476" s="6"/>
      <c r="X476" s="26"/>
    </row>
    <row r="477" spans="1:24">
      <c r="A477" s="2">
        <f t="shared" si="6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66"/>
        <v>0</v>
      </c>
      <c r="T477" s="5"/>
      <c r="U477" s="6"/>
      <c r="V477" s="6">
        <f t="shared" si="65"/>
        <v>0</v>
      </c>
      <c r="W477" s="6"/>
      <c r="X477" s="26"/>
    </row>
    <row r="478" spans="1:24">
      <c r="A478" s="2">
        <f t="shared" si="6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66"/>
        <v>0</v>
      </c>
      <c r="T478" s="5"/>
      <c r="U478" s="6"/>
      <c r="V478" s="6">
        <f t="shared" si="65"/>
        <v>0</v>
      </c>
      <c r="W478" s="6"/>
      <c r="X478" s="26"/>
    </row>
    <row r="479" spans="1:24">
      <c r="A479" s="2">
        <f t="shared" si="6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66"/>
        <v>337685.11</v>
      </c>
      <c r="T479" s="5"/>
      <c r="U479" s="6"/>
      <c r="W479" s="6"/>
      <c r="X479" s="6">
        <f>+S479</f>
        <v>337685.11</v>
      </c>
    </row>
    <row r="480" spans="1:24">
      <c r="A480" s="2">
        <f t="shared" si="6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66"/>
        <v>-1361798.66</v>
      </c>
      <c r="T480" s="2"/>
      <c r="U480" s="4"/>
      <c r="V480" s="4"/>
      <c r="W480" s="4"/>
      <c r="X480" s="83">
        <f>+S480</f>
        <v>-1361798.66</v>
      </c>
    </row>
    <row r="481" spans="1:24">
      <c r="A481" s="2">
        <f t="shared" si="6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66"/>
        <v>0</v>
      </c>
      <c r="T481" s="2"/>
      <c r="U481" s="4"/>
      <c r="V481" s="4"/>
      <c r="W481" s="4"/>
      <c r="X481" s="83">
        <f t="shared" ref="X481:X493" si="68">+S481</f>
        <v>0</v>
      </c>
    </row>
    <row r="482" spans="1:24">
      <c r="A482" s="2">
        <f t="shared" si="6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66"/>
        <v>-1016276.3</v>
      </c>
      <c r="T482" s="2"/>
      <c r="U482" s="4"/>
      <c r="V482" s="4"/>
      <c r="W482" s="4"/>
      <c r="X482" s="83">
        <f t="shared" si="68"/>
        <v>-1016276.3</v>
      </c>
    </row>
    <row r="483" spans="1:24">
      <c r="A483" s="2">
        <f t="shared" si="6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66"/>
        <v>866372.03</v>
      </c>
      <c r="T483" s="2"/>
      <c r="U483" s="4"/>
      <c r="V483" s="4"/>
      <c r="W483" s="4"/>
      <c r="X483" s="83">
        <f t="shared" si="68"/>
        <v>866372.03</v>
      </c>
    </row>
    <row r="484" spans="1:24">
      <c r="A484" s="2">
        <f t="shared" si="6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66"/>
        <v>0</v>
      </c>
      <c r="T484" s="2"/>
      <c r="U484" s="4"/>
      <c r="V484" s="4"/>
      <c r="W484" s="4"/>
      <c r="X484" s="83">
        <f t="shared" si="68"/>
        <v>0</v>
      </c>
    </row>
    <row r="485" spans="1:24">
      <c r="A485" s="2">
        <f t="shared" si="6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66"/>
        <v>-11596330.1</v>
      </c>
      <c r="T485" s="2"/>
      <c r="U485" s="4"/>
      <c r="V485" s="4"/>
      <c r="W485" s="4"/>
      <c r="X485" s="83">
        <f t="shared" si="68"/>
        <v>-11596330.1</v>
      </c>
    </row>
    <row r="486" spans="1:24">
      <c r="A486" s="2">
        <f t="shared" si="6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66"/>
        <v>1111553.6399999999</v>
      </c>
      <c r="T486" s="2"/>
      <c r="U486" s="4"/>
      <c r="V486" s="4"/>
      <c r="W486" s="4"/>
      <c r="X486" s="83">
        <f t="shared" si="68"/>
        <v>1111553.6399999999</v>
      </c>
    </row>
    <row r="487" spans="1:24">
      <c r="A487" s="2">
        <f t="shared" si="6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66"/>
        <v>1725477.15</v>
      </c>
      <c r="T487" s="2"/>
      <c r="U487" s="4"/>
      <c r="V487" s="4"/>
      <c r="W487" s="4"/>
      <c r="X487" s="83">
        <f t="shared" si="68"/>
        <v>1725477.15</v>
      </c>
    </row>
    <row r="488" spans="1:24">
      <c r="A488" s="2">
        <f t="shared" si="6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66"/>
        <v>0</v>
      </c>
      <c r="T488" s="2"/>
      <c r="U488" s="4"/>
      <c r="V488" s="4"/>
      <c r="W488" s="4"/>
      <c r="X488" s="83">
        <f t="shared" si="68"/>
        <v>0</v>
      </c>
    </row>
    <row r="489" spans="1:24">
      <c r="A489" s="2">
        <f t="shared" si="6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66"/>
        <v>10618422.25</v>
      </c>
      <c r="T489" s="2"/>
      <c r="U489" s="4"/>
      <c r="V489" s="4"/>
      <c r="W489" s="4"/>
      <c r="X489" s="83">
        <f t="shared" si="68"/>
        <v>10618422.25</v>
      </c>
    </row>
    <row r="490" spans="1:24">
      <c r="A490" s="2">
        <f t="shared" si="6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66"/>
        <v>-1859122.94</v>
      </c>
      <c r="T490" s="2"/>
      <c r="U490" s="4"/>
      <c r="V490" s="4"/>
      <c r="W490" s="4"/>
      <c r="X490" s="83">
        <f t="shared" si="68"/>
        <v>-1859122.94</v>
      </c>
    </row>
    <row r="491" spans="1:24">
      <c r="A491" s="2">
        <f t="shared" si="6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66"/>
        <v>0</v>
      </c>
      <c r="T491" s="5"/>
      <c r="U491" s="6"/>
      <c r="V491" s="6"/>
      <c r="W491" s="6"/>
      <c r="X491" s="83">
        <f t="shared" si="68"/>
        <v>0</v>
      </c>
    </row>
    <row r="492" spans="1:24">
      <c r="A492" s="2">
        <f t="shared" si="6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66"/>
        <v>0</v>
      </c>
      <c r="T492" s="5"/>
      <c r="U492" s="6"/>
      <c r="V492" s="6"/>
      <c r="W492" s="6"/>
      <c r="X492" s="83">
        <f t="shared" si="68"/>
        <v>0</v>
      </c>
    </row>
    <row r="493" spans="1:24">
      <c r="A493" s="2">
        <f t="shared" si="6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66"/>
        <v>0</v>
      </c>
      <c r="T493" s="5"/>
      <c r="U493" s="6"/>
      <c r="V493" s="6"/>
      <c r="W493" s="6"/>
      <c r="X493" s="83">
        <f t="shared" si="68"/>
        <v>0</v>
      </c>
    </row>
    <row r="494" spans="1:24">
      <c r="A494" s="2">
        <f t="shared" si="6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R494" si="69">SUM(G419:G493)</f>
        <v>-29916427.679999996</v>
      </c>
      <c r="H494" s="28">
        <f t="shared" si="69"/>
        <v>-31050749.560000002</v>
      </c>
      <c r="I494" s="28">
        <f t="shared" si="69"/>
        <v>-32926628.370000012</v>
      </c>
      <c r="J494" s="28">
        <f t="shared" si="69"/>
        <v>-26026564.849999998</v>
      </c>
      <c r="K494" s="28">
        <f t="shared" si="69"/>
        <v>-29297527.000000007</v>
      </c>
      <c r="L494" s="28">
        <f t="shared" si="69"/>
        <v>-32497909.800000001</v>
      </c>
      <c r="M494" s="28">
        <f t="shared" si="69"/>
        <v>-29147546.230000008</v>
      </c>
      <c r="N494" s="28">
        <f t="shared" si="69"/>
        <v>-26761465.989999995</v>
      </c>
      <c r="O494" s="28">
        <f t="shared" si="69"/>
        <v>-27148964.500000011</v>
      </c>
      <c r="P494" s="28">
        <f t="shared" si="69"/>
        <v>-28096571.479999993</v>
      </c>
      <c r="Q494" s="28">
        <f t="shared" si="69"/>
        <v>-33838947.650000006</v>
      </c>
      <c r="R494" s="28">
        <f t="shared" si="69"/>
        <v>-32063005.899999995</v>
      </c>
      <c r="S494" s="25">
        <f t="shared" si="66"/>
        <v>-31305191.20999999</v>
      </c>
      <c r="T494" s="2"/>
      <c r="U494" s="4"/>
      <c r="V494" s="4"/>
      <c r="W494" s="4"/>
      <c r="X494" s="83"/>
    </row>
    <row r="495" spans="1:24">
      <c r="A495" s="2">
        <f t="shared" si="6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25">
        <f t="shared" si="66"/>
        <v>0</v>
      </c>
      <c r="T495" s="5"/>
      <c r="U495" s="6"/>
      <c r="V495" s="6"/>
      <c r="W495" s="6"/>
      <c r="X495" s="26"/>
    </row>
    <row r="496" spans="1:24">
      <c r="A496" s="2">
        <f t="shared" si="6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66"/>
        <v>-12302478.710000001</v>
      </c>
      <c r="T496" s="5"/>
      <c r="U496" s="6"/>
      <c r="V496" s="6">
        <f t="shared" ref="V496:V501" si="70">+S496</f>
        <v>-12302478.710000001</v>
      </c>
      <c r="W496" s="6"/>
      <c r="X496" s="26"/>
    </row>
    <row r="497" spans="1:24">
      <c r="A497" s="2">
        <f t="shared" si="6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66"/>
        <v>0</v>
      </c>
      <c r="T497" s="5"/>
      <c r="U497" s="6"/>
      <c r="V497" s="6">
        <f t="shared" si="70"/>
        <v>0</v>
      </c>
      <c r="W497" s="6"/>
      <c r="X497" s="26"/>
    </row>
    <row r="498" spans="1:24">
      <c r="A498" s="2">
        <f t="shared" si="6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66"/>
        <v>-1558863.99</v>
      </c>
      <c r="T498" s="5"/>
      <c r="U498" s="6"/>
      <c r="V498" s="6">
        <f t="shared" si="70"/>
        <v>-1558863.99</v>
      </c>
      <c r="W498" s="6"/>
      <c r="X498" s="26"/>
    </row>
    <row r="499" spans="1:24">
      <c r="A499" s="2">
        <f t="shared" si="6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66"/>
        <v>-7969990.1299999999</v>
      </c>
      <c r="T499" s="5"/>
      <c r="U499" s="6"/>
      <c r="V499" s="6">
        <f t="shared" si="70"/>
        <v>-7969990.1299999999</v>
      </c>
      <c r="W499" s="6"/>
      <c r="X499" s="26"/>
    </row>
    <row r="500" spans="1:24">
      <c r="A500" s="2">
        <f t="shared" si="6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66"/>
        <v>-94311.08</v>
      </c>
      <c r="T500" s="5"/>
      <c r="U500" s="6"/>
      <c r="V500" s="6">
        <f t="shared" si="70"/>
        <v>-94311.08</v>
      </c>
      <c r="W500" s="6"/>
      <c r="X500" s="26"/>
    </row>
    <row r="501" spans="1:24">
      <c r="A501" s="2">
        <f t="shared" si="6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66"/>
        <v>-343412</v>
      </c>
      <c r="T501" s="5"/>
      <c r="U501" s="6"/>
      <c r="V501" s="6">
        <f t="shared" si="70"/>
        <v>-343412</v>
      </c>
      <c r="W501" s="6"/>
      <c r="X501" s="26"/>
    </row>
    <row r="502" spans="1:24">
      <c r="A502" s="2">
        <f t="shared" si="6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66"/>
        <v>-61208025.729999997</v>
      </c>
      <c r="T502" s="5"/>
      <c r="U502" s="6"/>
      <c r="V502" s="6"/>
      <c r="W502" s="6"/>
      <c r="X502" s="26">
        <f>+S502</f>
        <v>-61208025.729999997</v>
      </c>
    </row>
    <row r="503" spans="1:24">
      <c r="A503" s="2">
        <f t="shared" si="6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66"/>
        <v>0</v>
      </c>
      <c r="T503" s="5"/>
      <c r="U503" s="6"/>
      <c r="V503" s="6"/>
      <c r="W503" s="6"/>
      <c r="X503" s="26"/>
    </row>
    <row r="504" spans="1:24">
      <c r="A504" s="2">
        <f t="shared" si="6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66"/>
        <v>-2795077.3</v>
      </c>
      <c r="T504" s="5"/>
      <c r="U504" s="6"/>
      <c r="V504" s="6"/>
      <c r="W504" s="6"/>
      <c r="X504" s="26">
        <f>+S504</f>
        <v>-2795077.3</v>
      </c>
    </row>
    <row r="505" spans="1:24">
      <c r="A505" s="2">
        <f t="shared" si="6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66"/>
        <v>-703928.77</v>
      </c>
      <c r="T505" s="5"/>
      <c r="U505" s="6"/>
      <c r="V505" s="6"/>
      <c r="W505" s="6"/>
      <c r="X505" s="26">
        <f>+S505</f>
        <v>-703928.77</v>
      </c>
    </row>
    <row r="506" spans="1:24">
      <c r="A506" s="2">
        <f t="shared" si="6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66"/>
        <v>10595.79</v>
      </c>
      <c r="T506" s="5"/>
      <c r="U506" s="6"/>
      <c r="V506" s="6"/>
      <c r="W506" s="6"/>
      <c r="X506" s="26">
        <f>+S506</f>
        <v>10595.79</v>
      </c>
    </row>
    <row r="507" spans="1:24">
      <c r="A507" s="2">
        <f t="shared" si="6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66"/>
        <v>105195.79</v>
      </c>
      <c r="T507" s="5"/>
      <c r="U507" s="6"/>
      <c r="V507" s="6"/>
      <c r="W507" s="6"/>
      <c r="X507" s="26">
        <f>+S507</f>
        <v>105195.79</v>
      </c>
    </row>
    <row r="508" spans="1:24">
      <c r="A508" s="2">
        <f t="shared" si="6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66"/>
        <v>-1104303.6499999999</v>
      </c>
      <c r="T508" s="5"/>
      <c r="U508" s="6"/>
      <c r="V508" s="6"/>
      <c r="W508" s="6"/>
      <c r="X508" s="26">
        <f>+S508</f>
        <v>-1104303.6499999999</v>
      </c>
    </row>
    <row r="509" spans="1:24">
      <c r="A509" s="2">
        <f t="shared" si="6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66"/>
        <v>-1009.5</v>
      </c>
      <c r="T509" s="5"/>
      <c r="U509" s="6"/>
      <c r="V509" s="6">
        <f>+S509</f>
        <v>-1009.5</v>
      </c>
      <c r="W509" s="6"/>
      <c r="X509" s="26"/>
    </row>
    <row r="510" spans="1:24">
      <c r="A510" s="2">
        <f t="shared" si="6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66"/>
        <v>-72405</v>
      </c>
      <c r="T510" s="5"/>
      <c r="U510" s="6"/>
      <c r="V510" s="6">
        <f>+S510</f>
        <v>-72405</v>
      </c>
      <c r="W510" s="6"/>
      <c r="X510" s="26"/>
    </row>
    <row r="511" spans="1:24">
      <c r="A511" s="2">
        <f t="shared" si="6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66"/>
        <v>-8438376.6899999995</v>
      </c>
      <c r="T511" s="5"/>
      <c r="U511" s="6"/>
      <c r="V511" s="6">
        <f>+S511</f>
        <v>-8438376.6899999995</v>
      </c>
      <c r="W511" s="6"/>
      <c r="X511" s="26"/>
    </row>
    <row r="512" spans="1:24">
      <c r="A512" s="2">
        <f t="shared" si="6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66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6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66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6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66"/>
        <v>-52094122.640000001</v>
      </c>
      <c r="T514" s="5"/>
      <c r="U514" s="6"/>
      <c r="V514" s="6"/>
      <c r="W514" s="6"/>
      <c r="X514" s="83">
        <f>+S514</f>
        <v>-52094122.640000001</v>
      </c>
    </row>
    <row r="515" spans="1:24">
      <c r="A515" s="2">
        <f t="shared" si="6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66"/>
        <v>-10293340.66</v>
      </c>
      <c r="T515" s="5"/>
      <c r="U515" s="6"/>
      <c r="V515" s="6"/>
      <c r="W515" s="6"/>
      <c r="X515" s="83">
        <f>+S515</f>
        <v>-10293340.66</v>
      </c>
    </row>
    <row r="516" spans="1:24">
      <c r="A516" s="2">
        <f t="shared" si="6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66"/>
        <v>-4059966.67</v>
      </c>
      <c r="T516" s="5"/>
      <c r="U516" s="6"/>
      <c r="V516" s="6"/>
      <c r="W516" s="6"/>
      <c r="X516" s="83">
        <f>+S516</f>
        <v>-4059966.67</v>
      </c>
    </row>
    <row r="517" spans="1:24">
      <c r="A517" s="2">
        <f t="shared" si="6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66"/>
        <v>-1511249.09</v>
      </c>
      <c r="T517" s="5"/>
      <c r="U517" s="6"/>
      <c r="V517" s="6"/>
      <c r="W517" s="6"/>
      <c r="X517" s="83">
        <f>+S517</f>
        <v>-1511249.09</v>
      </c>
    </row>
    <row r="518" spans="1:24">
      <c r="A518" s="2">
        <f t="shared" si="6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66"/>
        <v>0</v>
      </c>
      <c r="T518" s="5"/>
      <c r="U518" s="6"/>
      <c r="V518" s="6"/>
      <c r="W518" s="6"/>
      <c r="X518" s="83">
        <f t="shared" ref="X518:X524" si="71">+S518</f>
        <v>0</v>
      </c>
    </row>
    <row r="519" spans="1:24">
      <c r="A519" s="2">
        <f t="shared" si="6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66"/>
        <v>0</v>
      </c>
      <c r="T519" s="5"/>
      <c r="U519" s="6"/>
      <c r="V519" s="6"/>
      <c r="W519" s="6"/>
      <c r="X519" s="83">
        <f t="shared" si="71"/>
        <v>0</v>
      </c>
    </row>
    <row r="520" spans="1:24">
      <c r="A520" s="2">
        <f t="shared" si="6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66"/>
        <v>0</v>
      </c>
      <c r="T520" s="5"/>
      <c r="U520" s="6"/>
      <c r="V520" s="6"/>
      <c r="W520" s="6"/>
      <c r="X520" s="83">
        <f t="shared" si="71"/>
        <v>0</v>
      </c>
    </row>
    <row r="521" spans="1:24">
      <c r="A521" s="2">
        <f t="shared" si="6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66"/>
        <v>0</v>
      </c>
      <c r="T521" s="5"/>
      <c r="U521" s="6"/>
      <c r="V521" s="6"/>
      <c r="W521" s="6"/>
      <c r="X521" s="83">
        <f t="shared" si="71"/>
        <v>0</v>
      </c>
    </row>
    <row r="522" spans="1:24">
      <c r="A522" s="2">
        <f t="shared" si="6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66"/>
        <v>0</v>
      </c>
      <c r="T522" s="5"/>
      <c r="U522" s="6"/>
      <c r="V522" s="6"/>
      <c r="W522" s="6"/>
      <c r="X522" s="83">
        <f t="shared" si="71"/>
        <v>0</v>
      </c>
    </row>
    <row r="523" spans="1:24">
      <c r="A523" s="2">
        <f t="shared" si="6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66"/>
        <v>0</v>
      </c>
      <c r="T523" s="5"/>
      <c r="U523" s="6"/>
      <c r="V523" s="6"/>
      <c r="W523" s="6"/>
      <c r="X523" s="83">
        <f t="shared" si="71"/>
        <v>0</v>
      </c>
    </row>
    <row r="524" spans="1:24">
      <c r="A524" s="2">
        <f t="shared" si="6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66"/>
        <v>0</v>
      </c>
      <c r="T524" s="5"/>
      <c r="U524" s="6"/>
      <c r="V524" s="6"/>
      <c r="W524" s="6"/>
      <c r="X524" s="83">
        <f t="shared" si="71"/>
        <v>0</v>
      </c>
    </row>
    <row r="525" spans="1:24">
      <c r="A525" s="2">
        <f t="shared" si="6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66"/>
        <v>0</v>
      </c>
      <c r="T525" s="5"/>
      <c r="U525" s="6"/>
      <c r="V525" s="6">
        <f>+S525</f>
        <v>0</v>
      </c>
      <c r="W525" s="6"/>
      <c r="X525" s="26"/>
    </row>
    <row r="526" spans="1:24">
      <c r="A526" s="2">
        <f t="shared" si="6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66"/>
        <v>0</v>
      </c>
      <c r="T526" s="5"/>
      <c r="U526" s="6"/>
      <c r="V526" s="6">
        <f>+S526</f>
        <v>0</v>
      </c>
      <c r="W526" s="6"/>
      <c r="X526" s="26"/>
    </row>
    <row r="527" spans="1:24">
      <c r="A527" s="2">
        <f t="shared" si="6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66"/>
        <v>45360249.719999999</v>
      </c>
      <c r="T527" s="5"/>
      <c r="U527" s="6"/>
      <c r="W527" s="6"/>
      <c r="X527" s="6">
        <f>+S527</f>
        <v>45360249.719999999</v>
      </c>
    </row>
    <row r="528" spans="1:24">
      <c r="A528" s="2">
        <f t="shared" si="67"/>
        <v>514</v>
      </c>
      <c r="B528" s="2"/>
      <c r="C528" s="2"/>
      <c r="D528" s="2"/>
      <c r="E528" s="32" t="s">
        <v>802</v>
      </c>
      <c r="F528" s="28">
        <f t="shared" ref="F528:R528" si="72">SUM(F496:F527)</f>
        <v>-122338906.30999997</v>
      </c>
      <c r="G528" s="28">
        <f t="shared" si="72"/>
        <v>-125562183.42999998</v>
      </c>
      <c r="H528" s="28">
        <f t="shared" si="72"/>
        <v>-125359001.76000002</v>
      </c>
      <c r="I528" s="28">
        <f t="shared" si="72"/>
        <v>-125601836.71000004</v>
      </c>
      <c r="J528" s="28">
        <f t="shared" si="72"/>
        <v>-125577682.70000002</v>
      </c>
      <c r="K528" s="28">
        <f t="shared" si="72"/>
        <v>-124101921.19999999</v>
      </c>
      <c r="L528" s="28">
        <f t="shared" si="72"/>
        <v>-124273394.66999999</v>
      </c>
      <c r="M528" s="28">
        <f t="shared" si="72"/>
        <v>-123582936.21000002</v>
      </c>
      <c r="N528" s="28">
        <f t="shared" si="72"/>
        <v>-124624632.51000004</v>
      </c>
      <c r="O528" s="28">
        <f t="shared" si="72"/>
        <v>-124120741.74000004</v>
      </c>
      <c r="P528" s="28">
        <f t="shared" si="72"/>
        <v>-123207202.62000003</v>
      </c>
      <c r="Q528" s="28">
        <f t="shared" si="72"/>
        <v>-120889584.75000006</v>
      </c>
      <c r="R528" s="28">
        <f t="shared" si="72"/>
        <v>-118715360.98000005</v>
      </c>
      <c r="S528" s="25">
        <f t="shared" ref="S528:S591" si="73">+F528</f>
        <v>-122338906.30999997</v>
      </c>
      <c r="T528" s="5"/>
      <c r="U528" s="6"/>
      <c r="V528" s="6"/>
      <c r="W528" s="6"/>
      <c r="X528" s="26"/>
    </row>
    <row r="529" spans="1:24">
      <c r="A529" s="2">
        <f t="shared" ref="A529:A592" si="74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25">
        <f t="shared" si="73"/>
        <v>0</v>
      </c>
      <c r="T529" s="5"/>
      <c r="U529" s="6"/>
      <c r="V529" s="6"/>
      <c r="W529" s="6"/>
      <c r="X529" s="26"/>
    </row>
    <row r="530" spans="1:24">
      <c r="A530" s="2">
        <f t="shared" si="74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73"/>
        <v>-286113</v>
      </c>
      <c r="T530" s="5"/>
      <c r="U530" s="6"/>
      <c r="V530" s="6"/>
      <c r="W530" s="6"/>
      <c r="X530" s="26">
        <f>+S530</f>
        <v>-286113</v>
      </c>
    </row>
    <row r="531" spans="1:24">
      <c r="A531" s="2">
        <f t="shared" si="74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73"/>
        <v>10739349.869999999</v>
      </c>
      <c r="T531" s="5"/>
      <c r="U531" s="6"/>
      <c r="V531" s="6"/>
      <c r="W531" s="6"/>
      <c r="X531" s="26">
        <f t="shared" ref="X531:X540" si="75">+S531</f>
        <v>10739349.869999999</v>
      </c>
    </row>
    <row r="532" spans="1:24">
      <c r="A532" s="2">
        <f t="shared" si="74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73"/>
        <v>41264063.450000003</v>
      </c>
      <c r="T532" s="5"/>
      <c r="U532" s="6"/>
      <c r="V532" s="6"/>
      <c r="W532" s="6"/>
      <c r="X532" s="26">
        <f t="shared" si="75"/>
        <v>41264063.450000003</v>
      </c>
    </row>
    <row r="533" spans="1:24">
      <c r="A533" s="2">
        <f t="shared" si="74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73"/>
        <v>-100214084.3</v>
      </c>
      <c r="T533" s="5"/>
      <c r="U533" s="6"/>
      <c r="V533" s="6"/>
      <c r="W533" s="6"/>
      <c r="X533" s="26">
        <f t="shared" si="75"/>
        <v>-100214084.3</v>
      </c>
    </row>
    <row r="534" spans="1:24">
      <c r="A534" s="2">
        <f t="shared" si="74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73"/>
        <v>-140309.65</v>
      </c>
      <c r="T534" s="5"/>
      <c r="U534" s="6"/>
      <c r="V534" s="6"/>
      <c r="W534" s="6"/>
      <c r="X534" s="26">
        <f t="shared" si="75"/>
        <v>-140309.65</v>
      </c>
    </row>
    <row r="535" spans="1:24">
      <c r="A535" s="2">
        <f t="shared" si="74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73"/>
        <v>-48616.4</v>
      </c>
      <c r="T535" s="5"/>
      <c r="U535" s="6"/>
      <c r="V535" s="6"/>
      <c r="W535" s="6"/>
      <c r="X535" s="26">
        <f t="shared" si="75"/>
        <v>-48616.4</v>
      </c>
    </row>
    <row r="536" spans="1:24">
      <c r="A536" s="2">
        <f t="shared" si="74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73"/>
        <v>939972</v>
      </c>
      <c r="T536" s="5"/>
      <c r="U536" s="6"/>
      <c r="V536" s="6"/>
      <c r="W536" s="6"/>
      <c r="X536" s="26">
        <f t="shared" si="75"/>
        <v>939972</v>
      </c>
    </row>
    <row r="537" spans="1:24">
      <c r="A537" s="2">
        <f t="shared" si="74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73"/>
        <v>-849262.69</v>
      </c>
      <c r="T537" s="5"/>
      <c r="U537" s="6"/>
      <c r="V537" s="6"/>
      <c r="W537" s="6"/>
      <c r="X537" s="26">
        <f t="shared" si="75"/>
        <v>-849262.69</v>
      </c>
    </row>
    <row r="538" spans="1:24">
      <c r="A538" s="2">
        <f t="shared" si="74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73"/>
        <v>-4259635.7699999996</v>
      </c>
      <c r="T538" s="5"/>
      <c r="U538" s="6"/>
      <c r="V538" s="6"/>
      <c r="W538" s="6"/>
      <c r="X538" s="26">
        <f t="shared" si="75"/>
        <v>-4259635.7699999996</v>
      </c>
    </row>
    <row r="539" spans="1:24">
      <c r="A539" s="2">
        <f t="shared" si="74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73"/>
        <v>503976.85</v>
      </c>
      <c r="T539" s="5"/>
      <c r="U539" s="6"/>
      <c r="V539" s="6"/>
      <c r="W539" s="6"/>
      <c r="X539" s="26">
        <f t="shared" si="75"/>
        <v>503976.85</v>
      </c>
    </row>
    <row r="540" spans="1:24">
      <c r="A540" s="2">
        <f t="shared" si="74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73"/>
        <v>-14390.85</v>
      </c>
      <c r="T540" s="5"/>
      <c r="U540" s="6"/>
      <c r="V540" s="6"/>
      <c r="W540" s="6"/>
      <c r="X540" s="26">
        <f t="shared" si="75"/>
        <v>-14390.85</v>
      </c>
    </row>
    <row r="541" spans="1:24">
      <c r="A541" s="2">
        <f t="shared" si="74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73"/>
        <v>2162401.16</v>
      </c>
      <c r="T541" s="5"/>
      <c r="U541" s="6"/>
      <c r="V541" s="4"/>
      <c r="W541" s="4"/>
      <c r="X541" s="83">
        <f>+S541</f>
        <v>2162401.16</v>
      </c>
    </row>
    <row r="542" spans="1:24">
      <c r="A542" s="2">
        <f t="shared" si="74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73"/>
        <v>8252880.6200000001</v>
      </c>
      <c r="T542" s="5"/>
      <c r="U542" s="6"/>
      <c r="V542" s="4"/>
      <c r="W542" s="4"/>
      <c r="X542" s="83">
        <f>+S542</f>
        <v>8252880.6200000001</v>
      </c>
    </row>
    <row r="543" spans="1:24">
      <c r="A543" s="2">
        <f t="shared" si="74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73"/>
        <v>-161930.57</v>
      </c>
      <c r="T543" s="5"/>
      <c r="U543" s="6"/>
      <c r="W543" s="6"/>
      <c r="X543" s="4">
        <f>+S543</f>
        <v>-161930.57</v>
      </c>
    </row>
    <row r="544" spans="1:24">
      <c r="A544" s="2">
        <f t="shared" si="74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73"/>
        <v>-481335.67</v>
      </c>
      <c r="T544" s="5"/>
      <c r="U544" s="6"/>
      <c r="V544" s="4">
        <f t="shared" ref="V544:V550" si="76">+S544</f>
        <v>-481335.67</v>
      </c>
      <c r="W544" s="6"/>
      <c r="X544" s="26"/>
    </row>
    <row r="545" spans="1:24">
      <c r="A545" s="2">
        <f t="shared" si="74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73"/>
        <v>-32833635.199999999</v>
      </c>
      <c r="T545" s="5"/>
      <c r="U545" s="6"/>
      <c r="V545" s="4">
        <f t="shared" si="76"/>
        <v>-32833635.199999999</v>
      </c>
      <c r="W545" s="6"/>
      <c r="X545" s="26"/>
    </row>
    <row r="546" spans="1:24">
      <c r="A546" s="2">
        <f t="shared" si="74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73"/>
        <v>189266.26</v>
      </c>
      <c r="T546" s="5"/>
      <c r="U546" s="6"/>
      <c r="V546" s="4">
        <f t="shared" si="76"/>
        <v>189266.26</v>
      </c>
      <c r="W546" s="6"/>
      <c r="X546" s="26"/>
    </row>
    <row r="547" spans="1:24">
      <c r="A547" s="2">
        <f t="shared" si="74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73"/>
        <v>-118133.35</v>
      </c>
      <c r="T547" s="5"/>
      <c r="U547" s="6"/>
      <c r="V547" s="4">
        <f t="shared" si="76"/>
        <v>-118133.35</v>
      </c>
      <c r="W547" s="6"/>
      <c r="X547" s="26"/>
    </row>
    <row r="548" spans="1:24">
      <c r="A548" s="2">
        <f t="shared" si="74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73"/>
        <v>-14173.13</v>
      </c>
      <c r="T548" s="2"/>
      <c r="U548" s="4"/>
      <c r="V548" s="4">
        <f t="shared" si="76"/>
        <v>-14173.13</v>
      </c>
      <c r="W548" s="4"/>
      <c r="X548" s="83"/>
    </row>
    <row r="549" spans="1:24">
      <c r="A549" s="2">
        <f t="shared" si="74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73"/>
        <v>-42129.37</v>
      </c>
      <c r="T549" s="5"/>
      <c r="U549" s="6"/>
      <c r="V549" s="6">
        <f t="shared" si="76"/>
        <v>-42129.37</v>
      </c>
      <c r="W549" s="6"/>
      <c r="X549" s="26"/>
    </row>
    <row r="550" spans="1:24">
      <c r="A550" s="2">
        <f t="shared" si="74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73"/>
        <v>-2331587.4300000002</v>
      </c>
      <c r="T550" s="2"/>
      <c r="U550" s="4"/>
      <c r="V550" s="4">
        <f t="shared" si="76"/>
        <v>-2331587.4300000002</v>
      </c>
      <c r="W550" s="4"/>
      <c r="X550" s="83"/>
    </row>
    <row r="551" spans="1:24">
      <c r="A551" s="2">
        <f t="shared" si="74"/>
        <v>537</v>
      </c>
      <c r="B551" s="2"/>
      <c r="C551" s="2"/>
      <c r="D551" s="2"/>
      <c r="E551" s="50" t="s">
        <v>832</v>
      </c>
      <c r="F551" s="28">
        <f t="shared" ref="F551:R551" si="77">SUM(F530:F550)</f>
        <v>-77743427.170000002</v>
      </c>
      <c r="G551" s="28">
        <f t="shared" si="77"/>
        <v>-76899908.830000013</v>
      </c>
      <c r="H551" s="28">
        <f t="shared" si="77"/>
        <v>-76144183.440000027</v>
      </c>
      <c r="I551" s="28">
        <f t="shared" si="77"/>
        <v>-75293352.540000007</v>
      </c>
      <c r="J551" s="28">
        <f t="shared" si="77"/>
        <v>-75047506.219999999</v>
      </c>
      <c r="K551" s="28">
        <f t="shared" si="77"/>
        <v>-74981356.059999973</v>
      </c>
      <c r="L551" s="28">
        <f t="shared" si="77"/>
        <v>-75388285.160000011</v>
      </c>
      <c r="M551" s="28">
        <f t="shared" si="77"/>
        <v>-76143992.800000012</v>
      </c>
      <c r="N551" s="28">
        <f t="shared" si="77"/>
        <v>-76743007.349999994</v>
      </c>
      <c r="O551" s="28">
        <f t="shared" si="77"/>
        <v>-77500547.170000002</v>
      </c>
      <c r="P551" s="28">
        <f t="shared" si="77"/>
        <v>-77481054.910000041</v>
      </c>
      <c r="Q551" s="28">
        <f t="shared" si="77"/>
        <v>-79752141.87000002</v>
      </c>
      <c r="R551" s="28">
        <f t="shared" si="77"/>
        <v>-88739868.560000017</v>
      </c>
      <c r="S551" s="25">
        <f t="shared" si="73"/>
        <v>-77743427.170000002</v>
      </c>
      <c r="T551" s="5"/>
      <c r="U551" s="6"/>
      <c r="V551" s="6"/>
      <c r="W551" s="6"/>
      <c r="X551" s="26"/>
    </row>
    <row r="552" spans="1:24">
      <c r="A552" s="2">
        <f t="shared" si="74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25">
        <f t="shared" si="73"/>
        <v>0</v>
      </c>
      <c r="T552" s="5"/>
      <c r="U552" s="6"/>
      <c r="V552" s="6"/>
      <c r="W552" s="6"/>
      <c r="X552" s="26"/>
    </row>
    <row r="553" spans="1:24">
      <c r="A553" s="2">
        <f t="shared" si="74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73"/>
        <v>-38525635.439999998</v>
      </c>
      <c r="T553" s="5"/>
      <c r="U553" s="6"/>
      <c r="V553" s="6"/>
      <c r="W553" s="6">
        <f t="shared" ref="W553:W618" si="78">+S553</f>
        <v>-38525635.439999998</v>
      </c>
      <c r="X553" s="26"/>
    </row>
    <row r="554" spans="1:24">
      <c r="A554" s="2">
        <f t="shared" si="74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73"/>
        <v>2015887.62</v>
      </c>
      <c r="T554" s="5"/>
      <c r="U554" s="6"/>
      <c r="V554" s="6"/>
      <c r="W554" s="6">
        <f t="shared" si="78"/>
        <v>2015887.62</v>
      </c>
      <c r="X554" s="26"/>
    </row>
    <row r="555" spans="1:24">
      <c r="A555" s="2">
        <f t="shared" si="74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73"/>
        <v>-2687820.79</v>
      </c>
      <c r="T555" s="5"/>
      <c r="U555" s="6"/>
      <c r="V555" s="6"/>
      <c r="W555" s="6">
        <f t="shared" si="78"/>
        <v>-2687820.79</v>
      </c>
      <c r="X555" s="26"/>
    </row>
    <row r="556" spans="1:24">
      <c r="A556" s="2">
        <f t="shared" si="74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73"/>
        <v>-114831.49</v>
      </c>
      <c r="T556" s="5"/>
      <c r="U556" s="6"/>
      <c r="V556" s="6"/>
      <c r="W556" s="6">
        <f t="shared" si="78"/>
        <v>-114831.49</v>
      </c>
      <c r="X556" s="26"/>
    </row>
    <row r="557" spans="1:24">
      <c r="A557" s="2">
        <f t="shared" si="74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73"/>
        <v>-21805013.989999998</v>
      </c>
      <c r="T557" s="5"/>
      <c r="U557" s="6"/>
      <c r="V557" s="6"/>
      <c r="W557" s="6">
        <f t="shared" si="78"/>
        <v>-21805013.989999998</v>
      </c>
      <c r="X557" s="26"/>
    </row>
    <row r="558" spans="1:24">
      <c r="A558" s="2">
        <f t="shared" si="74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73"/>
        <v>1183833.25</v>
      </c>
      <c r="T558" s="5"/>
      <c r="U558" s="6"/>
      <c r="V558" s="6"/>
      <c r="W558" s="6">
        <f t="shared" si="78"/>
        <v>1183833.25</v>
      </c>
      <c r="X558" s="26"/>
    </row>
    <row r="559" spans="1:24">
      <c r="A559" s="2">
        <f t="shared" si="74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73"/>
        <v>-896.77</v>
      </c>
      <c r="T559" s="5"/>
      <c r="U559" s="6"/>
      <c r="V559" s="6"/>
      <c r="W559" s="6">
        <f t="shared" si="78"/>
        <v>-896.77</v>
      </c>
      <c r="X559" s="26"/>
    </row>
    <row r="560" spans="1:24">
      <c r="A560" s="2">
        <f t="shared" si="74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73"/>
        <v>-1368657.13</v>
      </c>
      <c r="T560" s="5"/>
      <c r="U560" s="6"/>
      <c r="V560" s="6"/>
      <c r="W560" s="6">
        <f t="shared" si="78"/>
        <v>-1368657.13</v>
      </c>
      <c r="X560" s="26"/>
    </row>
    <row r="561" spans="1:24">
      <c r="A561" s="2">
        <f t="shared" si="74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73"/>
        <v>-115896385.3</v>
      </c>
      <c r="T561" s="5"/>
      <c r="U561" s="6"/>
      <c r="V561" s="6"/>
      <c r="W561" s="6">
        <f t="shared" si="78"/>
        <v>-115896385.3</v>
      </c>
      <c r="X561" s="26"/>
    </row>
    <row r="562" spans="1:24">
      <c r="A562" s="2">
        <f t="shared" si="74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73"/>
        <v>2792827.86</v>
      </c>
      <c r="T562" s="5"/>
      <c r="U562" s="6"/>
      <c r="V562" s="6"/>
      <c r="W562" s="6">
        <f t="shared" si="78"/>
        <v>2792827.86</v>
      </c>
      <c r="X562" s="26"/>
    </row>
    <row r="563" spans="1:24">
      <c r="A563" s="2">
        <f t="shared" si="74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73"/>
        <v>0</v>
      </c>
      <c r="T563" s="5"/>
      <c r="U563" s="6"/>
      <c r="V563" s="6"/>
      <c r="W563" s="6">
        <f t="shared" si="78"/>
        <v>0</v>
      </c>
      <c r="X563" s="26"/>
    </row>
    <row r="564" spans="1:24">
      <c r="A564" s="2">
        <f t="shared" si="74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73"/>
        <v>-10130050.810000001</v>
      </c>
      <c r="T564" s="5"/>
      <c r="U564" s="6"/>
      <c r="V564" s="6"/>
      <c r="W564" s="6">
        <f t="shared" si="78"/>
        <v>-10130050.810000001</v>
      </c>
      <c r="X564" s="26"/>
    </row>
    <row r="565" spans="1:24">
      <c r="A565" s="2">
        <f t="shared" si="74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73"/>
        <v>255892.89</v>
      </c>
      <c r="T565" s="5"/>
      <c r="U565" s="6"/>
      <c r="V565" s="6"/>
      <c r="W565" s="6">
        <f t="shared" si="78"/>
        <v>255892.89</v>
      </c>
      <c r="X565" s="26"/>
    </row>
    <row r="566" spans="1:24">
      <c r="A566" s="2">
        <f t="shared" si="74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73"/>
        <v>0</v>
      </c>
      <c r="T566" s="5"/>
      <c r="U566" s="6"/>
      <c r="V566" s="6"/>
      <c r="W566" s="6">
        <f t="shared" si="78"/>
        <v>0</v>
      </c>
      <c r="X566" s="26"/>
    </row>
    <row r="567" spans="1:24">
      <c r="A567" s="2">
        <f t="shared" si="74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73"/>
        <v>-43948.58</v>
      </c>
      <c r="T567" s="5"/>
      <c r="U567" s="6"/>
      <c r="V567" s="6"/>
      <c r="W567" s="6">
        <f t="shared" si="78"/>
        <v>-43948.58</v>
      </c>
      <c r="X567" s="26"/>
    </row>
    <row r="568" spans="1:24">
      <c r="A568" s="2">
        <f t="shared" si="74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73"/>
        <v>-80692032.799999997</v>
      </c>
      <c r="T568" s="5"/>
      <c r="U568" s="6"/>
      <c r="V568" s="6"/>
      <c r="W568" s="6">
        <f t="shared" si="78"/>
        <v>-80692032.799999997</v>
      </c>
      <c r="X568" s="26"/>
    </row>
    <row r="569" spans="1:24">
      <c r="A569" s="2">
        <f t="shared" si="74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73"/>
        <v>2791782.24</v>
      </c>
      <c r="T569" s="5"/>
      <c r="U569" s="6"/>
      <c r="V569" s="6"/>
      <c r="W569" s="6">
        <f t="shared" si="78"/>
        <v>2791782.24</v>
      </c>
      <c r="X569" s="26"/>
    </row>
    <row r="570" spans="1:24">
      <c r="A570" s="2">
        <f t="shared" si="74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73"/>
        <v>0</v>
      </c>
      <c r="T570" s="5"/>
      <c r="U570" s="6"/>
      <c r="V570" s="6"/>
      <c r="W570" s="6">
        <f t="shared" si="78"/>
        <v>0</v>
      </c>
      <c r="X570" s="26"/>
    </row>
    <row r="571" spans="1:24">
      <c r="A571" s="2">
        <f t="shared" si="74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73"/>
        <v>-27995.1</v>
      </c>
      <c r="T571" s="5"/>
      <c r="U571" s="6"/>
      <c r="V571" s="6"/>
      <c r="W571" s="6">
        <f t="shared" si="78"/>
        <v>-27995.1</v>
      </c>
      <c r="X571" s="26"/>
    </row>
    <row r="572" spans="1:24">
      <c r="A572" s="2">
        <f t="shared" si="74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73"/>
        <v>-1568.92</v>
      </c>
      <c r="T572" s="5"/>
      <c r="U572" s="6"/>
      <c r="V572" s="6"/>
      <c r="W572" s="6">
        <f t="shared" si="78"/>
        <v>-1568.92</v>
      </c>
      <c r="X572" s="26"/>
    </row>
    <row r="573" spans="1:24">
      <c r="A573" s="2">
        <f t="shared" si="74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73"/>
        <v>-3761.64</v>
      </c>
      <c r="T573" s="5"/>
      <c r="U573" s="6"/>
      <c r="V573" s="6"/>
      <c r="W573" s="6">
        <f t="shared" si="78"/>
        <v>-3761.64</v>
      </c>
      <c r="X573" s="26"/>
    </row>
    <row r="574" spans="1:24">
      <c r="A574" s="2">
        <f t="shared" si="74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73"/>
        <v>0</v>
      </c>
      <c r="T574" s="5"/>
      <c r="U574" s="6"/>
      <c r="V574" s="6"/>
      <c r="W574" s="6">
        <f t="shared" si="78"/>
        <v>0</v>
      </c>
      <c r="X574" s="26"/>
    </row>
    <row r="575" spans="1:24">
      <c r="A575" s="2">
        <f t="shared" si="74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73"/>
        <v>0</v>
      </c>
      <c r="T575" s="5"/>
      <c r="U575" s="6"/>
      <c r="V575" s="6"/>
      <c r="W575" s="6">
        <f t="shared" si="78"/>
        <v>0</v>
      </c>
      <c r="X575" s="26"/>
    </row>
    <row r="576" spans="1:24">
      <c r="A576" s="2">
        <f t="shared" si="74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73"/>
        <v>-1583873.47</v>
      </c>
      <c r="T576" s="5"/>
      <c r="U576" s="6"/>
      <c r="V576" s="6"/>
      <c r="W576" s="6">
        <f t="shared" si="78"/>
        <v>-1583873.47</v>
      </c>
      <c r="X576" s="26"/>
    </row>
    <row r="577" spans="1:24">
      <c r="A577" s="2">
        <f t="shared" si="74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73"/>
        <v>-25156.560000000001</v>
      </c>
      <c r="T577" s="5"/>
      <c r="U577" s="6"/>
      <c r="V577" s="6"/>
      <c r="W577" s="6">
        <f t="shared" si="78"/>
        <v>-25156.560000000001</v>
      </c>
      <c r="X577" s="26"/>
    </row>
    <row r="578" spans="1:24">
      <c r="A578" s="2">
        <f t="shared" si="74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73"/>
        <v>0</v>
      </c>
      <c r="T578" s="5"/>
      <c r="U578" s="6"/>
      <c r="V578" s="6"/>
      <c r="W578" s="6">
        <f t="shared" si="78"/>
        <v>0</v>
      </c>
      <c r="X578" s="26"/>
    </row>
    <row r="579" spans="1:24">
      <c r="A579" s="2">
        <f t="shared" si="74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73"/>
        <v>984536.71</v>
      </c>
      <c r="T579" s="5"/>
      <c r="U579" s="6"/>
      <c r="V579" s="6"/>
      <c r="W579" s="6">
        <f t="shared" si="78"/>
        <v>984536.71</v>
      </c>
      <c r="X579" s="26"/>
    </row>
    <row r="580" spans="1:24">
      <c r="A580" s="2">
        <f t="shared" si="74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73"/>
        <v>411891.88</v>
      </c>
      <c r="T580" s="5"/>
      <c r="U580" s="6"/>
      <c r="V580" s="6"/>
      <c r="W580" s="6">
        <f t="shared" si="78"/>
        <v>411891.88</v>
      </c>
      <c r="X580" s="26"/>
    </row>
    <row r="581" spans="1:24">
      <c r="A581" s="2">
        <f t="shared" si="74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73"/>
        <v>11512.21</v>
      </c>
      <c r="T581" s="5"/>
      <c r="U581" s="6"/>
      <c r="V581" s="6"/>
      <c r="W581" s="6">
        <f t="shared" si="78"/>
        <v>11512.21</v>
      </c>
      <c r="X581" s="26"/>
    </row>
    <row r="582" spans="1:24">
      <c r="A582" s="2">
        <f t="shared" si="74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73"/>
        <v>718744.25000000198</v>
      </c>
      <c r="T582" s="5"/>
      <c r="U582" s="6"/>
      <c r="V582" s="6"/>
      <c r="W582" s="6">
        <f t="shared" si="78"/>
        <v>718744.25000000198</v>
      </c>
      <c r="X582" s="26"/>
    </row>
    <row r="583" spans="1:24">
      <c r="A583" s="2">
        <f t="shared" si="74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73"/>
        <v>-151146.229999998</v>
      </c>
      <c r="T583" s="5"/>
      <c r="U583" s="6"/>
      <c r="V583" s="6"/>
      <c r="W583" s="6">
        <f t="shared" si="78"/>
        <v>-151146.229999998</v>
      </c>
      <c r="X583" s="26"/>
    </row>
    <row r="584" spans="1:24">
      <c r="A584" s="2">
        <f t="shared" si="74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73"/>
        <v>-103.16</v>
      </c>
      <c r="T584" s="5"/>
      <c r="U584" s="6"/>
      <c r="V584" s="6"/>
      <c r="W584" s="6">
        <f t="shared" si="78"/>
        <v>-103.16</v>
      </c>
      <c r="X584" s="26"/>
    </row>
    <row r="585" spans="1:24">
      <c r="A585" s="2">
        <f t="shared" si="74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73"/>
        <v>136834.07</v>
      </c>
      <c r="T585" s="5"/>
      <c r="U585" s="6"/>
      <c r="V585" s="6"/>
      <c r="W585" s="6">
        <f t="shared" si="78"/>
        <v>136834.07</v>
      </c>
      <c r="X585" s="26"/>
    </row>
    <row r="586" spans="1:24">
      <c r="A586" s="2">
        <f t="shared" si="74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73"/>
        <v>-163902.19</v>
      </c>
      <c r="T586" s="5"/>
      <c r="U586" s="6"/>
      <c r="V586" s="6"/>
      <c r="W586" s="6">
        <f t="shared" si="78"/>
        <v>-163902.19</v>
      </c>
      <c r="X586" s="26"/>
    </row>
    <row r="587" spans="1:24">
      <c r="A587" s="2">
        <f t="shared" si="74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73"/>
        <v>-18894.68</v>
      </c>
      <c r="T587" s="5"/>
      <c r="U587" s="6"/>
      <c r="V587" s="6"/>
      <c r="W587" s="6">
        <f t="shared" si="78"/>
        <v>-18894.68</v>
      </c>
      <c r="X587" s="26"/>
    </row>
    <row r="588" spans="1:24">
      <c r="A588" s="2">
        <f t="shared" si="74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73"/>
        <v>-6137.5</v>
      </c>
      <c r="T588" s="5"/>
      <c r="U588" s="6"/>
      <c r="V588" s="6"/>
      <c r="W588" s="6">
        <f t="shared" si="78"/>
        <v>-6137.5</v>
      </c>
      <c r="X588" s="26"/>
    </row>
    <row r="589" spans="1:24">
      <c r="A589" s="2">
        <f t="shared" si="74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73"/>
        <v>-156.63999999999999</v>
      </c>
      <c r="T589" s="5"/>
      <c r="U589" s="6"/>
      <c r="V589" s="6"/>
      <c r="W589" s="6">
        <f t="shared" si="78"/>
        <v>-156.63999999999999</v>
      </c>
      <c r="X589" s="26"/>
    </row>
    <row r="590" spans="1:24">
      <c r="A590" s="2">
        <f t="shared" si="74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73"/>
        <v>-740516.44</v>
      </c>
      <c r="T590" s="5"/>
      <c r="U590" s="6"/>
      <c r="V590" s="6"/>
      <c r="W590" s="6">
        <f t="shared" si="78"/>
        <v>-740516.44</v>
      </c>
      <c r="X590" s="26"/>
    </row>
    <row r="591" spans="1:24">
      <c r="A591" s="2">
        <f t="shared" si="74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73"/>
        <v>-70225.66</v>
      </c>
      <c r="T591" s="5"/>
      <c r="U591" s="6"/>
      <c r="V591" s="6"/>
      <c r="W591" s="6">
        <f t="shared" si="78"/>
        <v>-70225.66</v>
      </c>
      <c r="X591" s="26"/>
    </row>
    <row r="592" spans="1:24">
      <c r="A592" s="2">
        <f t="shared" si="74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ref="S592:S634" si="79">+F592</f>
        <v>0</v>
      </c>
      <c r="T592" s="5"/>
      <c r="U592" s="6"/>
      <c r="V592" s="6"/>
      <c r="W592" s="6">
        <f t="shared" si="78"/>
        <v>0</v>
      </c>
      <c r="X592" s="26"/>
    </row>
    <row r="593" spans="1:24">
      <c r="A593" s="2">
        <f t="shared" ref="A593:A642" si="80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79"/>
        <v>-2778048.72</v>
      </c>
      <c r="T593" s="5"/>
      <c r="U593" s="6"/>
      <c r="V593" s="6"/>
      <c r="W593" s="6">
        <f t="shared" si="78"/>
        <v>-2778048.72</v>
      </c>
      <c r="X593" s="26"/>
    </row>
    <row r="594" spans="1:24">
      <c r="A594" s="2">
        <f t="shared" si="80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79"/>
        <v>-1330806.24</v>
      </c>
      <c r="T594" s="5"/>
      <c r="U594" s="6"/>
      <c r="V594" s="6"/>
      <c r="W594" s="6">
        <f t="shared" si="78"/>
        <v>-1330806.24</v>
      </c>
      <c r="X594" s="26"/>
    </row>
    <row r="595" spans="1:24">
      <c r="A595" s="2">
        <f t="shared" si="80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79"/>
        <v>-15382401.83</v>
      </c>
      <c r="T595" s="5"/>
      <c r="U595" s="6"/>
      <c r="V595" s="6"/>
      <c r="W595" s="6">
        <f t="shared" si="78"/>
        <v>-15382401.83</v>
      </c>
      <c r="X595" s="26"/>
    </row>
    <row r="596" spans="1:24">
      <c r="A596" s="2">
        <f t="shared" si="80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79"/>
        <v>0</v>
      </c>
      <c r="T596" s="5"/>
      <c r="U596" s="6"/>
      <c r="V596" s="6"/>
      <c r="W596" s="6">
        <f t="shared" si="78"/>
        <v>0</v>
      </c>
      <c r="X596" s="26"/>
    </row>
    <row r="597" spans="1:24">
      <c r="A597" s="2">
        <f t="shared" si="80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79"/>
        <v>-7877233.04</v>
      </c>
      <c r="T597" s="5"/>
      <c r="U597" s="6"/>
      <c r="V597" s="6"/>
      <c r="W597" s="6">
        <f t="shared" si="78"/>
        <v>-7877233.04</v>
      </c>
      <c r="X597" s="26"/>
    </row>
    <row r="598" spans="1:24">
      <c r="A598" s="2">
        <f t="shared" si="80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79"/>
        <v>1469.33</v>
      </c>
      <c r="T598" s="5"/>
      <c r="U598" s="6"/>
      <c r="V598" s="6"/>
      <c r="W598" s="6">
        <f t="shared" si="78"/>
        <v>1469.33</v>
      </c>
      <c r="X598" s="26"/>
    </row>
    <row r="599" spans="1:24">
      <c r="A599" s="2">
        <f t="shared" si="80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79"/>
        <v>-7497.84</v>
      </c>
      <c r="T599" s="5"/>
      <c r="U599" s="6"/>
      <c r="V599" s="6"/>
      <c r="W599" s="6">
        <f t="shared" si="78"/>
        <v>-7497.84</v>
      </c>
      <c r="X599" s="26"/>
    </row>
    <row r="600" spans="1:24">
      <c r="A600" s="2">
        <f t="shared" si="80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79"/>
        <v>3485.0900000000402</v>
      </c>
      <c r="T600" s="5"/>
      <c r="U600" s="6"/>
      <c r="V600" s="6"/>
      <c r="W600" s="6">
        <f t="shared" si="78"/>
        <v>3485.0900000000402</v>
      </c>
      <c r="X600" s="26"/>
    </row>
    <row r="601" spans="1:24">
      <c r="A601" s="2">
        <f t="shared" si="80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79"/>
        <v>-18088.72</v>
      </c>
      <c r="T601" s="5"/>
      <c r="U601" s="6"/>
      <c r="V601" s="6"/>
      <c r="W601" s="6">
        <f t="shared" si="78"/>
        <v>-18088.72</v>
      </c>
      <c r="X601" s="26"/>
    </row>
    <row r="602" spans="1:24">
      <c r="A602" s="2">
        <f t="shared" si="80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79"/>
        <v>0</v>
      </c>
      <c r="T602" s="5"/>
      <c r="U602" s="6"/>
      <c r="V602" s="6"/>
      <c r="W602" s="6">
        <f t="shared" si="78"/>
        <v>0</v>
      </c>
      <c r="X602" s="26"/>
    </row>
    <row r="603" spans="1:24">
      <c r="A603" s="2">
        <f t="shared" si="80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79"/>
        <v>-12000</v>
      </c>
      <c r="T603" s="5"/>
      <c r="U603" s="6"/>
      <c r="V603" s="6"/>
      <c r="W603" s="6">
        <f t="shared" si="78"/>
        <v>-12000</v>
      </c>
      <c r="X603" s="26"/>
    </row>
    <row r="604" spans="1:24">
      <c r="A604" s="2">
        <f t="shared" si="80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79"/>
        <v>-100</v>
      </c>
      <c r="T604" s="5"/>
      <c r="U604" s="6"/>
      <c r="V604" s="6"/>
      <c r="W604" s="6">
        <f t="shared" si="78"/>
        <v>-100</v>
      </c>
      <c r="X604" s="26"/>
    </row>
    <row r="605" spans="1:24">
      <c r="A605" s="2">
        <f t="shared" si="80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79"/>
        <v>-102396</v>
      </c>
      <c r="T605" s="5"/>
      <c r="U605" s="6"/>
      <c r="V605" s="6"/>
      <c r="W605" s="6">
        <f t="shared" si="78"/>
        <v>-102396</v>
      </c>
      <c r="X605" s="26"/>
    </row>
    <row r="606" spans="1:24">
      <c r="A606" s="2">
        <f t="shared" si="80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79"/>
        <v>-40800.9</v>
      </c>
      <c r="T606" s="5"/>
      <c r="U606" s="6"/>
      <c r="V606" s="6"/>
      <c r="W606" s="6">
        <f t="shared" si="78"/>
        <v>-40800.9</v>
      </c>
      <c r="X606" s="26"/>
    </row>
    <row r="607" spans="1:24">
      <c r="A607" s="2">
        <f t="shared" si="80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79"/>
        <v>-21359.94</v>
      </c>
      <c r="T607" s="5"/>
      <c r="U607" s="6"/>
      <c r="V607" s="6"/>
      <c r="W607" s="6">
        <f t="shared" si="78"/>
        <v>-21359.94</v>
      </c>
      <c r="X607" s="26"/>
    </row>
    <row r="608" spans="1:24">
      <c r="A608" s="2">
        <f t="shared" si="80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79"/>
        <v>-800</v>
      </c>
      <c r="T608" s="5"/>
      <c r="U608" s="6"/>
      <c r="V608" s="6"/>
      <c r="W608" s="6">
        <f t="shared" si="78"/>
        <v>-800</v>
      </c>
      <c r="X608" s="26"/>
    </row>
    <row r="609" spans="1:24">
      <c r="A609" s="2">
        <f t="shared" si="80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79"/>
        <v>-428.4</v>
      </c>
      <c r="T609" s="5"/>
      <c r="U609" s="6"/>
      <c r="V609" s="6"/>
      <c r="W609" s="6">
        <f t="shared" si="78"/>
        <v>-428.4</v>
      </c>
      <c r="X609" s="26"/>
    </row>
    <row r="610" spans="1:24">
      <c r="A610" s="2">
        <f t="shared" si="80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79"/>
        <v>-11577.09</v>
      </c>
      <c r="T610" s="5"/>
      <c r="U610" s="6"/>
      <c r="V610" s="6"/>
      <c r="W610" s="6">
        <f t="shared" si="78"/>
        <v>-11577.09</v>
      </c>
      <c r="X610" s="26"/>
    </row>
    <row r="611" spans="1:24">
      <c r="A611" s="2">
        <f t="shared" si="80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79"/>
        <v>-86350.24</v>
      </c>
      <c r="T611" s="5"/>
      <c r="U611" s="6"/>
      <c r="V611" s="6"/>
      <c r="W611" s="6">
        <f t="shared" si="78"/>
        <v>-86350.24</v>
      </c>
      <c r="X611" s="26"/>
    </row>
    <row r="612" spans="1:24">
      <c r="A612" s="2">
        <f t="shared" si="80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79"/>
        <v>-6430</v>
      </c>
      <c r="T612" s="5"/>
      <c r="U612" s="6"/>
      <c r="V612" s="6"/>
      <c r="W612" s="6">
        <f t="shared" si="78"/>
        <v>-6430</v>
      </c>
      <c r="X612" s="26"/>
    </row>
    <row r="613" spans="1:24">
      <c r="A613" s="2">
        <f t="shared" si="80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79"/>
        <v>-4379.97</v>
      </c>
      <c r="T613" s="5"/>
      <c r="U613" s="6"/>
      <c r="V613" s="6"/>
      <c r="W613" s="6">
        <f t="shared" si="78"/>
        <v>-4379.97</v>
      </c>
      <c r="X613" s="26"/>
    </row>
    <row r="614" spans="1:24">
      <c r="A614" s="2">
        <f t="shared" si="80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79"/>
        <v>-18146.71</v>
      </c>
      <c r="T614" s="5"/>
      <c r="U614" s="6"/>
      <c r="V614" s="6"/>
      <c r="W614" s="6">
        <f t="shared" si="78"/>
        <v>-18146.71</v>
      </c>
      <c r="X614" s="26"/>
    </row>
    <row r="615" spans="1:24">
      <c r="A615" s="2">
        <f t="shared" si="80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79"/>
        <v>0</v>
      </c>
      <c r="T615" s="5"/>
      <c r="U615" s="6"/>
      <c r="V615" s="6"/>
      <c r="W615" s="6">
        <f t="shared" si="78"/>
        <v>0</v>
      </c>
      <c r="X615" s="26"/>
    </row>
    <row r="616" spans="1:24">
      <c r="A616" s="2">
        <f t="shared" si="80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79"/>
        <v>0</v>
      </c>
      <c r="T616" s="5"/>
      <c r="U616" s="6"/>
      <c r="V616" s="6"/>
      <c r="W616" s="6">
        <f t="shared" si="78"/>
        <v>0</v>
      </c>
      <c r="X616" s="26"/>
    </row>
    <row r="617" spans="1:24">
      <c r="A617" s="2">
        <f t="shared" si="80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 t="shared" si="79"/>
        <v>0</v>
      </c>
      <c r="T617" s="5"/>
      <c r="U617" s="6"/>
      <c r="V617" s="6"/>
      <c r="W617" s="6">
        <f t="shared" si="78"/>
        <v>0</v>
      </c>
      <c r="X617" s="26"/>
    </row>
    <row r="618" spans="1:24">
      <c r="A618" s="2">
        <f t="shared" si="80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79"/>
        <v>0</v>
      </c>
      <c r="T618" s="5"/>
      <c r="U618" s="6"/>
      <c r="V618" s="6"/>
      <c r="W618" s="6">
        <f t="shared" si="78"/>
        <v>0</v>
      </c>
      <c r="X618" s="26"/>
    </row>
    <row r="619" spans="1:24">
      <c r="A619" s="2">
        <f t="shared" si="80"/>
        <v>605</v>
      </c>
      <c r="B619" s="2"/>
      <c r="C619" s="2"/>
      <c r="D619" s="2"/>
      <c r="E619" s="50" t="s">
        <v>913</v>
      </c>
      <c r="F619" s="28">
        <f t="shared" ref="F619:R619" si="81">SUM(F553:F618)</f>
        <v>-290448859.52999997</v>
      </c>
      <c r="G619" s="28">
        <f t="shared" si="81"/>
        <v>-42074780.050000034</v>
      </c>
      <c r="H619" s="28">
        <f t="shared" si="81"/>
        <v>-80353456.210000008</v>
      </c>
      <c r="I619" s="28">
        <f t="shared" si="81"/>
        <v>-112606187.80999996</v>
      </c>
      <c r="J619" s="28">
        <f t="shared" si="81"/>
        <v>-135250451.52999994</v>
      </c>
      <c r="K619" s="28">
        <f t="shared" si="81"/>
        <v>-148556889.53</v>
      </c>
      <c r="L619" s="28">
        <f t="shared" si="81"/>
        <v>-159303829.76999998</v>
      </c>
      <c r="M619" s="28">
        <f t="shared" si="81"/>
        <v>-170174304.17999995</v>
      </c>
      <c r="N619" s="28">
        <f t="shared" si="81"/>
        <v>-179340578.68999997</v>
      </c>
      <c r="O619" s="28">
        <f t="shared" si="81"/>
        <v>-192465442.19000015</v>
      </c>
      <c r="P619" s="28">
        <f t="shared" si="81"/>
        <v>-214219930.35000005</v>
      </c>
      <c r="Q619" s="28">
        <f t="shared" si="81"/>
        <v>-246305877.76999995</v>
      </c>
      <c r="R619" s="28">
        <f t="shared" si="81"/>
        <v>-286825672.86999995</v>
      </c>
      <c r="S619" s="25">
        <f t="shared" si="79"/>
        <v>-290448859.52999997</v>
      </c>
      <c r="T619" s="5"/>
      <c r="U619" s="6"/>
      <c r="V619" s="6"/>
      <c r="W619" s="6"/>
      <c r="X619" s="26"/>
    </row>
    <row r="620" spans="1:24">
      <c r="A620" s="2">
        <f t="shared" si="80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25">
        <f t="shared" si="79"/>
        <v>0</v>
      </c>
      <c r="T620" s="5"/>
      <c r="U620" s="6"/>
      <c r="V620" s="6"/>
      <c r="W620" s="6"/>
      <c r="X620" s="26"/>
    </row>
    <row r="621" spans="1:24">
      <c r="A621" s="2">
        <f t="shared" si="80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si="79"/>
        <v>-17495.72</v>
      </c>
      <c r="T621" s="5"/>
      <c r="U621" s="6"/>
      <c r="V621" s="6"/>
      <c r="W621" s="6">
        <f>+S621</f>
        <v>-17495.72</v>
      </c>
      <c r="X621" s="26"/>
    </row>
    <row r="622" spans="1:24">
      <c r="A622" s="2">
        <f t="shared" si="80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79"/>
        <v>0</v>
      </c>
      <c r="T622" s="5"/>
      <c r="U622" s="6"/>
      <c r="V622" s="6"/>
      <c r="W622" s="6">
        <f>+S622</f>
        <v>0</v>
      </c>
      <c r="X622" s="26"/>
    </row>
    <row r="623" spans="1:24">
      <c r="A623" s="2">
        <f t="shared" si="80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79"/>
        <v>-90398.98</v>
      </c>
      <c r="T623" s="5"/>
      <c r="U623" s="6"/>
      <c r="V623" s="6"/>
      <c r="W623" s="6">
        <f t="shared" ref="W623:W631" si="82">+S623</f>
        <v>-90398.98</v>
      </c>
      <c r="X623" s="26"/>
    </row>
    <row r="624" spans="1:24">
      <c r="A624" s="2">
        <f t="shared" si="80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79"/>
        <v>0</v>
      </c>
      <c r="T624" s="5"/>
      <c r="U624" s="6"/>
      <c r="V624" s="6"/>
      <c r="W624" s="6">
        <f t="shared" si="82"/>
        <v>0</v>
      </c>
      <c r="X624" s="26"/>
    </row>
    <row r="625" spans="1:24">
      <c r="A625" s="2">
        <f t="shared" si="80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79"/>
        <v>-108362.1</v>
      </c>
      <c r="T625" s="5"/>
      <c r="U625" s="6"/>
      <c r="V625" s="6"/>
      <c r="W625" s="6">
        <f t="shared" si="82"/>
        <v>-108362.1</v>
      </c>
      <c r="X625" s="26"/>
    </row>
    <row r="626" spans="1:24">
      <c r="A626" s="2">
        <f t="shared" si="80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79"/>
        <v>-352554.58</v>
      </c>
      <c r="T626" s="5"/>
      <c r="U626" s="6"/>
      <c r="V626" s="6"/>
      <c r="W626" s="6">
        <f t="shared" si="82"/>
        <v>-352554.58</v>
      </c>
      <c r="X626" s="26"/>
    </row>
    <row r="627" spans="1:24">
      <c r="A627" s="2">
        <f t="shared" si="80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79"/>
        <v>-2888.2</v>
      </c>
      <c r="T627" s="5"/>
      <c r="U627" s="6"/>
      <c r="V627" s="6"/>
      <c r="W627" s="6">
        <f t="shared" si="82"/>
        <v>-2888.2</v>
      </c>
      <c r="X627" s="26"/>
    </row>
    <row r="628" spans="1:24">
      <c r="A628" s="2">
        <f t="shared" si="80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79"/>
        <v>-26050.54</v>
      </c>
      <c r="T628" s="5"/>
      <c r="U628" s="6"/>
      <c r="V628" s="6"/>
      <c r="W628" s="6">
        <f t="shared" si="82"/>
        <v>-26050.54</v>
      </c>
      <c r="X628" s="26"/>
    </row>
    <row r="629" spans="1:24">
      <c r="A629" s="2">
        <f t="shared" si="80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79"/>
        <v>-177923.32</v>
      </c>
      <c r="T629" s="5"/>
      <c r="U629" s="6"/>
      <c r="V629" s="6"/>
      <c r="W629" s="6">
        <f t="shared" si="82"/>
        <v>-177923.32</v>
      </c>
      <c r="X629" s="26"/>
    </row>
    <row r="630" spans="1:24">
      <c r="A630" s="2">
        <f t="shared" si="80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79"/>
        <v>-253406.28</v>
      </c>
      <c r="T630" s="5"/>
      <c r="U630" s="6"/>
      <c r="V630" s="6"/>
      <c r="W630" s="6">
        <f t="shared" si="82"/>
        <v>-253406.28</v>
      </c>
      <c r="X630" s="26"/>
    </row>
    <row r="631" spans="1:24">
      <c r="A631" s="2">
        <f t="shared" si="80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79"/>
        <v>-10780.96</v>
      </c>
      <c r="T631" s="5"/>
      <c r="U631" s="6"/>
      <c r="V631" s="6"/>
      <c r="W631" s="6">
        <f t="shared" si="82"/>
        <v>-10780.96</v>
      </c>
      <c r="X631" s="26"/>
    </row>
    <row r="632" spans="1:24">
      <c r="A632" s="2">
        <f t="shared" si="80"/>
        <v>618</v>
      </c>
      <c r="B632" s="2"/>
      <c r="C632" s="2"/>
      <c r="D632" s="2"/>
      <c r="E632" s="50" t="s">
        <v>932</v>
      </c>
      <c r="F632" s="28">
        <f t="shared" ref="F632:R632" si="83">SUM(F621:F631)</f>
        <v>-1039860.6799999999</v>
      </c>
      <c r="G632" s="28">
        <f t="shared" si="83"/>
        <v>-85052.239999999991</v>
      </c>
      <c r="H632" s="28">
        <f t="shared" si="83"/>
        <v>-156272.76</v>
      </c>
      <c r="I632" s="28">
        <f t="shared" si="83"/>
        <v>-226920.5</v>
      </c>
      <c r="J632" s="28">
        <f t="shared" si="83"/>
        <v>-279224.61</v>
      </c>
      <c r="K632" s="28">
        <f t="shared" si="83"/>
        <v>-309408.52</v>
      </c>
      <c r="L632" s="28">
        <f t="shared" si="83"/>
        <v>-348905.59</v>
      </c>
      <c r="M632" s="28">
        <f t="shared" si="83"/>
        <v>-394317.06</v>
      </c>
      <c r="N632" s="28">
        <f t="shared" si="83"/>
        <v>-493635.16</v>
      </c>
      <c r="O632" s="28">
        <f t="shared" si="83"/>
        <v>-558700.79</v>
      </c>
      <c r="P632" s="28">
        <f t="shared" si="83"/>
        <v>-643635.67000000004</v>
      </c>
      <c r="Q632" s="28">
        <f t="shared" si="83"/>
        <v>-742428.25999999989</v>
      </c>
      <c r="R632" s="28">
        <f t="shared" si="83"/>
        <v>-886903.1399999999</v>
      </c>
      <c r="S632" s="25">
        <f t="shared" si="79"/>
        <v>-1039860.6799999999</v>
      </c>
      <c r="T632" s="5"/>
      <c r="U632" s="6"/>
      <c r="V632" s="6"/>
      <c r="W632" s="6"/>
      <c r="X632" s="26"/>
    </row>
    <row r="633" spans="1:24">
      <c r="A633" s="2">
        <f t="shared" si="80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25">
        <f t="shared" si="79"/>
        <v>0</v>
      </c>
      <c r="T633" s="5"/>
      <c r="U633" s="6"/>
      <c r="V633" s="6"/>
      <c r="W633" s="6"/>
      <c r="X633" s="26"/>
    </row>
    <row r="634" spans="1:24" ht="15.75" thickBot="1">
      <c r="A634" s="2">
        <f t="shared" si="80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R634" si="84">+G632+G619+G551+G528+G494+G416+G381+G366</f>
        <v>-755596030.13999999</v>
      </c>
      <c r="H634" s="106">
        <f t="shared" si="84"/>
        <v>-785949713.57000017</v>
      </c>
      <c r="I634" s="106">
        <f t="shared" si="84"/>
        <v>-809849531.25999999</v>
      </c>
      <c r="J634" s="106">
        <f t="shared" si="84"/>
        <v>-821119251.98000002</v>
      </c>
      <c r="K634" s="106">
        <f t="shared" si="84"/>
        <v>-834114722.8900001</v>
      </c>
      <c r="L634" s="106">
        <f t="shared" si="84"/>
        <v>-850558705.20000005</v>
      </c>
      <c r="M634" s="106">
        <f t="shared" si="84"/>
        <v>-868721350.27999997</v>
      </c>
      <c r="N634" s="106">
        <f t="shared" si="84"/>
        <v>-891100472.71000004</v>
      </c>
      <c r="O634" s="106">
        <f t="shared" si="84"/>
        <v>-918592888.9400003</v>
      </c>
      <c r="P634" s="106">
        <f t="shared" si="84"/>
        <v>-955424093.46000004</v>
      </c>
      <c r="Q634" s="106">
        <f t="shared" si="84"/>
        <v>-1022043333.5400002</v>
      </c>
      <c r="R634" s="106">
        <f t="shared" si="84"/>
        <v>-1117173255.4099998</v>
      </c>
      <c r="S634" s="25">
        <f t="shared" si="79"/>
        <v>-1010058740.8999999</v>
      </c>
      <c r="T634" s="126"/>
      <c r="U634" s="127"/>
      <c r="V634" s="127"/>
      <c r="W634" s="127"/>
      <c r="X634" s="128"/>
    </row>
    <row r="635" spans="1:24" ht="15.75" thickTop="1">
      <c r="A635" s="2">
        <f t="shared" si="80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80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80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85">SUM(U15:U632)</f>
        <v>155126310.86000001</v>
      </c>
      <c r="V637" s="127">
        <f t="shared" si="85"/>
        <v>-125371651.13999997</v>
      </c>
      <c r="W637" s="127">
        <f t="shared" si="85"/>
        <v>-456934382.34000021</v>
      </c>
      <c r="X637" s="127">
        <f t="shared" si="85"/>
        <v>427179722.62000042</v>
      </c>
    </row>
    <row r="638" spans="1:24">
      <c r="A638" s="2">
        <f t="shared" si="80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29754659.720000044</v>
      </c>
      <c r="W638" s="132" t="s">
        <v>937</v>
      </c>
      <c r="X638" s="133">
        <f>-W637-X637</f>
        <v>29754659.71999979</v>
      </c>
    </row>
    <row r="639" spans="1:24">
      <c r="A639" s="2">
        <f t="shared" si="80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>
        <f>+U637+V637+W637+X637</f>
        <v>0</v>
      </c>
      <c r="X639" s="107">
        <f>+X638-V638</f>
        <v>-2.5331974029541016E-7</v>
      </c>
    </row>
    <row r="640" spans="1:24">
      <c r="A640" s="2">
        <f t="shared" si="80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80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80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B653"/>
  <sheetViews>
    <sheetView view="pageBreakPreview" topLeftCell="G604" zoomScale="60" zoomScaleNormal="100" workbookViewId="0">
      <selection activeCell="X3" sqref="X3:AF4"/>
    </sheetView>
  </sheetViews>
  <sheetFormatPr defaultRowHeight="15"/>
  <cols>
    <col min="3" max="3" width="38.7109375" customWidth="1"/>
    <col min="4" max="4" width="44.7109375" customWidth="1"/>
    <col min="5" max="5" width="17.7109375" customWidth="1"/>
    <col min="6" max="12" width="16.5703125" bestFit="1" customWidth="1"/>
    <col min="13" max="13" width="16.5703125" customWidth="1"/>
    <col min="14" max="14" width="17.28515625" customWidth="1"/>
    <col min="15" max="15" width="17.28515625" bestFit="1" customWidth="1"/>
    <col min="16" max="18" width="16.5703125" bestFit="1" customWidth="1"/>
    <col min="20" max="20" width="15" bestFit="1" customWidth="1"/>
    <col min="21" max="21" width="21.85546875" bestFit="1" customWidth="1"/>
    <col min="22" max="22" width="15.5703125" bestFit="1" customWidth="1"/>
    <col min="23" max="23" width="16.5703125" bestFit="1" customWidth="1"/>
  </cols>
  <sheetData>
    <row r="1" spans="1:23" ht="15.75">
      <c r="B1" s="1" t="s">
        <v>0</v>
      </c>
      <c r="C1" s="5"/>
      <c r="D1" s="9" t="s">
        <v>945</v>
      </c>
      <c r="E1" s="135" t="s">
        <v>1</v>
      </c>
      <c r="F1" s="135" t="s">
        <v>1</v>
      </c>
      <c r="G1" s="135" t="s">
        <v>1</v>
      </c>
      <c r="H1" s="135" t="s">
        <v>1</v>
      </c>
      <c r="I1" s="135" t="s">
        <v>1</v>
      </c>
      <c r="J1" s="135" t="s">
        <v>1</v>
      </c>
      <c r="K1" s="135" t="s">
        <v>1</v>
      </c>
      <c r="L1" s="135" t="s">
        <v>1</v>
      </c>
      <c r="M1" s="135" t="s">
        <v>1</v>
      </c>
      <c r="N1" s="135" t="s">
        <v>1</v>
      </c>
      <c r="O1" s="135" t="s">
        <v>1</v>
      </c>
      <c r="P1" s="135" t="s">
        <v>1</v>
      </c>
      <c r="Q1" s="135" t="s">
        <v>1</v>
      </c>
      <c r="R1" s="5"/>
      <c r="S1" s="5"/>
      <c r="T1" s="5"/>
      <c r="U1" s="5"/>
      <c r="V1" s="5"/>
      <c r="W1" s="5"/>
    </row>
    <row r="2" spans="1:23" ht="15.75">
      <c r="B2" s="1" t="s">
        <v>1084</v>
      </c>
      <c r="C2" s="5"/>
      <c r="D2" s="9" t="s">
        <v>946</v>
      </c>
      <c r="E2" s="135" t="s">
        <v>5</v>
      </c>
      <c r="F2" s="135" t="s">
        <v>5</v>
      </c>
      <c r="G2" s="135" t="s">
        <v>5</v>
      </c>
      <c r="H2" s="135" t="s">
        <v>5</v>
      </c>
      <c r="I2" s="135" t="s">
        <v>5</v>
      </c>
      <c r="J2" s="135" t="s">
        <v>5</v>
      </c>
      <c r="K2" s="135" t="s">
        <v>5</v>
      </c>
      <c r="L2" s="135" t="s">
        <v>5</v>
      </c>
      <c r="M2" s="135" t="s">
        <v>5</v>
      </c>
      <c r="N2" s="135" t="s">
        <v>5</v>
      </c>
      <c r="O2" s="135" t="s">
        <v>5</v>
      </c>
      <c r="P2" s="135" t="s">
        <v>947</v>
      </c>
      <c r="Q2" s="135" t="s">
        <v>947</v>
      </c>
      <c r="R2" s="5"/>
      <c r="S2" s="5"/>
      <c r="T2" s="5"/>
      <c r="U2" s="5"/>
      <c r="V2" s="5"/>
      <c r="W2" s="5"/>
    </row>
    <row r="3" spans="1:23" ht="15.75">
      <c r="B3" s="166" t="s">
        <v>1083</v>
      </c>
      <c r="C3" s="5"/>
      <c r="D3" s="9" t="s">
        <v>948</v>
      </c>
      <c r="E3" s="135" t="s">
        <v>6</v>
      </c>
      <c r="F3" s="135" t="s">
        <v>6</v>
      </c>
      <c r="G3" s="135" t="s">
        <v>6</v>
      </c>
      <c r="H3" s="135" t="s">
        <v>6</v>
      </c>
      <c r="I3" s="135" t="s">
        <v>6</v>
      </c>
      <c r="J3" s="135" t="s">
        <v>6</v>
      </c>
      <c r="K3" s="135" t="s">
        <v>6</v>
      </c>
      <c r="L3" s="135" t="s">
        <v>6</v>
      </c>
      <c r="M3" s="135" t="s">
        <v>6</v>
      </c>
      <c r="N3" s="135" t="s">
        <v>6</v>
      </c>
      <c r="O3" s="135" t="s">
        <v>6</v>
      </c>
      <c r="P3" s="135" t="s">
        <v>6</v>
      </c>
      <c r="Q3" s="135" t="s">
        <v>6</v>
      </c>
      <c r="R3" s="5"/>
      <c r="S3" s="5"/>
      <c r="T3" s="5"/>
      <c r="U3" s="5"/>
      <c r="V3" s="5"/>
      <c r="W3" s="5"/>
    </row>
    <row r="4" spans="1:23" ht="15.75">
      <c r="B4" s="1" t="s">
        <v>3</v>
      </c>
      <c r="C4" s="5"/>
      <c r="D4" s="9" t="s">
        <v>948</v>
      </c>
      <c r="E4" s="135" t="s">
        <v>8</v>
      </c>
      <c r="F4" s="135" t="s">
        <v>8</v>
      </c>
      <c r="G4" s="135" t="s">
        <v>8</v>
      </c>
      <c r="H4" s="135" t="s">
        <v>8</v>
      </c>
      <c r="I4" s="135" t="s">
        <v>8</v>
      </c>
      <c r="J4" s="135" t="s">
        <v>8</v>
      </c>
      <c r="K4" s="135" t="s">
        <v>8</v>
      </c>
      <c r="L4" s="135" t="s">
        <v>8</v>
      </c>
      <c r="M4" s="135" t="s">
        <v>8</v>
      </c>
      <c r="N4" s="135" t="s">
        <v>8</v>
      </c>
      <c r="O4" s="135" t="s">
        <v>8</v>
      </c>
      <c r="P4" s="135" t="s">
        <v>8</v>
      </c>
      <c r="Q4" s="135" t="s">
        <v>8</v>
      </c>
      <c r="R4" s="5"/>
      <c r="S4" s="5"/>
      <c r="T4" s="5"/>
      <c r="U4" s="5"/>
      <c r="V4" s="5"/>
      <c r="W4" s="5"/>
    </row>
    <row r="5" spans="1:23">
      <c r="A5" s="5"/>
      <c r="B5" s="5"/>
      <c r="C5" s="5"/>
      <c r="D5" s="9" t="s">
        <v>949</v>
      </c>
      <c r="E5" s="136" t="s">
        <v>12</v>
      </c>
      <c r="F5" s="136" t="s">
        <v>13</v>
      </c>
      <c r="G5" s="136" t="s">
        <v>14</v>
      </c>
      <c r="H5" s="136" t="s">
        <v>15</v>
      </c>
      <c r="I5" s="136" t="s">
        <v>16</v>
      </c>
      <c r="J5" s="136" t="s">
        <v>17</v>
      </c>
      <c r="K5" s="136" t="s">
        <v>18</v>
      </c>
      <c r="L5" s="136" t="s">
        <v>19</v>
      </c>
      <c r="M5" s="136" t="s">
        <v>20</v>
      </c>
      <c r="N5" s="136" t="s">
        <v>21</v>
      </c>
      <c r="O5" s="136" t="s">
        <v>10</v>
      </c>
      <c r="P5" s="136" t="s">
        <v>11</v>
      </c>
      <c r="Q5" s="136" t="s">
        <v>12</v>
      </c>
      <c r="R5" s="5"/>
      <c r="S5" s="5"/>
      <c r="T5" s="5"/>
      <c r="U5" s="5"/>
      <c r="V5" s="5"/>
      <c r="W5" s="5"/>
    </row>
    <row r="6" spans="1:23">
      <c r="A6" s="5"/>
      <c r="B6" s="5"/>
      <c r="C6" s="5"/>
      <c r="D6" s="9" t="s">
        <v>950</v>
      </c>
      <c r="E6" s="135" t="s">
        <v>23</v>
      </c>
      <c r="F6" s="135" t="s">
        <v>23</v>
      </c>
      <c r="G6" s="135" t="s">
        <v>23</v>
      </c>
      <c r="H6" s="135" t="s">
        <v>23</v>
      </c>
      <c r="I6" s="135" t="s">
        <v>23</v>
      </c>
      <c r="J6" s="135" t="s">
        <v>23</v>
      </c>
      <c r="K6" s="135" t="s">
        <v>23</v>
      </c>
      <c r="L6" s="135" t="s">
        <v>23</v>
      </c>
      <c r="M6" s="135" t="s">
        <v>23</v>
      </c>
      <c r="N6" s="135" t="s">
        <v>23</v>
      </c>
      <c r="O6" s="135" t="s">
        <v>23</v>
      </c>
      <c r="P6" s="135" t="s">
        <v>23</v>
      </c>
      <c r="Q6" s="135" t="s">
        <v>23</v>
      </c>
      <c r="R6" s="5"/>
      <c r="S6" s="5"/>
      <c r="T6" s="5"/>
      <c r="U6" s="5"/>
      <c r="V6" s="5"/>
      <c r="W6" s="5"/>
    </row>
    <row r="7" spans="1:23">
      <c r="A7" s="5"/>
      <c r="B7" s="5"/>
      <c r="C7" s="5"/>
      <c r="D7" s="9" t="s">
        <v>951</v>
      </c>
      <c r="E7" s="135" t="s">
        <v>24</v>
      </c>
      <c r="F7" s="135" t="s">
        <v>24</v>
      </c>
      <c r="G7" s="135" t="s">
        <v>24</v>
      </c>
      <c r="H7" s="135" t="s">
        <v>24</v>
      </c>
      <c r="I7" s="135" t="s">
        <v>24</v>
      </c>
      <c r="J7" s="135" t="s">
        <v>24</v>
      </c>
      <c r="K7" s="135" t="s">
        <v>24</v>
      </c>
      <c r="L7" s="135" t="s">
        <v>24</v>
      </c>
      <c r="M7" s="135" t="s">
        <v>24</v>
      </c>
      <c r="N7" s="135" t="s">
        <v>24</v>
      </c>
      <c r="O7" s="135" t="s">
        <v>24</v>
      </c>
      <c r="P7" s="135" t="s">
        <v>24</v>
      </c>
      <c r="Q7" s="135" t="s">
        <v>24</v>
      </c>
      <c r="R7" s="5"/>
      <c r="S7" s="5"/>
      <c r="T7" s="5"/>
      <c r="U7" s="5"/>
      <c r="V7" s="5"/>
      <c r="W7" s="5"/>
    </row>
    <row r="8" spans="1:23">
      <c r="A8" s="182" t="s">
        <v>952</v>
      </c>
      <c r="B8" s="5"/>
      <c r="C8" s="182" t="s">
        <v>953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137" t="s">
        <v>954</v>
      </c>
      <c r="Q8" s="137" t="s">
        <v>954</v>
      </c>
      <c r="R8" s="5"/>
      <c r="S8" s="5"/>
      <c r="T8" s="5"/>
      <c r="U8" s="5"/>
      <c r="V8" s="5"/>
      <c r="W8" s="5"/>
    </row>
    <row r="9" spans="1:23">
      <c r="A9" s="182"/>
      <c r="B9" s="5" t="s">
        <v>955</v>
      </c>
      <c r="C9" s="182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138" t="s">
        <v>30</v>
      </c>
      <c r="U9" s="138" t="s">
        <v>30</v>
      </c>
      <c r="V9" s="138" t="s">
        <v>31</v>
      </c>
      <c r="W9" s="138" t="s">
        <v>32</v>
      </c>
    </row>
    <row r="10" spans="1:23">
      <c r="A10" s="5"/>
      <c r="B10" s="5"/>
      <c r="C10" s="5"/>
      <c r="D10" s="5"/>
      <c r="E10" s="16" t="s">
        <v>37</v>
      </c>
      <c r="F10" s="16" t="s">
        <v>38</v>
      </c>
      <c r="G10" s="16" t="s">
        <v>39</v>
      </c>
      <c r="H10" s="16" t="s">
        <v>40</v>
      </c>
      <c r="I10" s="16" t="s">
        <v>41</v>
      </c>
      <c r="J10" s="16" t="s">
        <v>42</v>
      </c>
      <c r="K10" s="16" t="s">
        <v>43</v>
      </c>
      <c r="L10" s="16" t="s">
        <v>44</v>
      </c>
      <c r="M10" s="16" t="s">
        <v>45</v>
      </c>
      <c r="N10" s="16" t="s">
        <v>46</v>
      </c>
      <c r="O10" s="16" t="s">
        <v>47</v>
      </c>
      <c r="P10" s="16" t="s">
        <v>943</v>
      </c>
      <c r="Q10" s="16" t="s">
        <v>944</v>
      </c>
      <c r="R10" s="139" t="s">
        <v>1032</v>
      </c>
      <c r="S10" s="5"/>
      <c r="T10" s="138" t="s">
        <v>49</v>
      </c>
      <c r="U10" s="138" t="s">
        <v>50</v>
      </c>
      <c r="V10" s="138" t="s">
        <v>51</v>
      </c>
      <c r="W10" s="138" t="s">
        <v>52</v>
      </c>
    </row>
    <row r="11" spans="1:23">
      <c r="A11" s="140" t="s">
        <v>67</v>
      </c>
      <c r="B11" s="140" t="s">
        <v>68</v>
      </c>
      <c r="C11" s="5" t="s">
        <v>69</v>
      </c>
      <c r="D11" s="23" t="s">
        <v>70</v>
      </c>
      <c r="E11" s="24">
        <v>958999807.75999999</v>
      </c>
      <c r="F11" s="24">
        <v>959271873.67999995</v>
      </c>
      <c r="G11" s="24">
        <v>961429978.09000003</v>
      </c>
      <c r="H11" s="24">
        <v>969168227.27999997</v>
      </c>
      <c r="I11" s="24">
        <v>983640654.03999996</v>
      </c>
      <c r="J11" s="24">
        <v>986426018.51999998</v>
      </c>
      <c r="K11" s="24">
        <v>991284385.44000006</v>
      </c>
      <c r="L11" s="24">
        <v>994724254.46000004</v>
      </c>
      <c r="M11" s="24">
        <v>996900436.60000002</v>
      </c>
      <c r="N11" s="24">
        <v>998550390.24000001</v>
      </c>
      <c r="O11" s="24">
        <v>1054152346.6799999</v>
      </c>
      <c r="P11" s="24">
        <v>1055924116.6</v>
      </c>
      <c r="Q11" s="24">
        <v>1057151346.5</v>
      </c>
      <c r="R11" s="74">
        <f>+P11</f>
        <v>1055924116.6</v>
      </c>
      <c r="S11" s="5"/>
      <c r="T11" s="82"/>
      <c r="U11" s="5"/>
      <c r="V11" s="5"/>
      <c r="W11" s="82">
        <f>+R11</f>
        <v>1055924116.6</v>
      </c>
    </row>
    <row r="12" spans="1:23">
      <c r="A12" s="140" t="s">
        <v>67</v>
      </c>
      <c r="B12" s="140" t="s">
        <v>72</v>
      </c>
      <c r="C12" s="5" t="s">
        <v>69</v>
      </c>
      <c r="D12" s="23" t="s">
        <v>73</v>
      </c>
      <c r="E12" s="24">
        <v>44878818.090000004</v>
      </c>
      <c r="F12" s="24">
        <v>46850903.719999999</v>
      </c>
      <c r="G12" s="24">
        <v>48671668.939999998</v>
      </c>
      <c r="H12" s="24">
        <v>46504919.969999999</v>
      </c>
      <c r="I12" s="24">
        <v>37760264.009999998</v>
      </c>
      <c r="J12" s="24">
        <v>38935196.590000004</v>
      </c>
      <c r="K12" s="24">
        <v>41767099.710000001</v>
      </c>
      <c r="L12" s="24">
        <v>52068090.939999998</v>
      </c>
      <c r="M12" s="24">
        <v>61580081.479999997</v>
      </c>
      <c r="N12" s="24">
        <v>66760540.119999997</v>
      </c>
      <c r="O12" s="24">
        <v>23074397.219999999</v>
      </c>
      <c r="P12" s="24">
        <v>25636100.859999999</v>
      </c>
      <c r="Q12" s="24">
        <v>26460002.859999999</v>
      </c>
      <c r="R12" s="74">
        <f t="shared" ref="R12:R13" si="0">+P12</f>
        <v>25636100.859999999</v>
      </c>
      <c r="S12" s="5"/>
      <c r="T12" s="82"/>
      <c r="U12" s="5"/>
      <c r="V12" s="5"/>
      <c r="W12" s="82">
        <f t="shared" ref="W12:W13" si="1">+R12</f>
        <v>25636100.859999999</v>
      </c>
    </row>
    <row r="13" spans="1:23">
      <c r="A13" s="140" t="s">
        <v>67</v>
      </c>
      <c r="B13" s="140" t="s">
        <v>74</v>
      </c>
      <c r="C13" s="140" t="s">
        <v>69</v>
      </c>
      <c r="D13" s="23" t="s">
        <v>75</v>
      </c>
      <c r="E13" s="24">
        <v>9590430.0199999996</v>
      </c>
      <c r="F13" s="24">
        <v>9963218.9000000004</v>
      </c>
      <c r="G13" s="24">
        <v>10160924.32</v>
      </c>
      <c r="H13" s="24">
        <v>12665643.82</v>
      </c>
      <c r="I13" s="24">
        <v>11895074.75</v>
      </c>
      <c r="J13" s="24">
        <v>15896861.26</v>
      </c>
      <c r="K13" s="24">
        <v>15216784.77</v>
      </c>
      <c r="L13" s="24">
        <v>9364077.1099999994</v>
      </c>
      <c r="M13" s="24">
        <v>10015988.92</v>
      </c>
      <c r="N13" s="24">
        <v>12165487.189999999</v>
      </c>
      <c r="O13" s="24">
        <v>12854207.49</v>
      </c>
      <c r="P13" s="24">
        <v>13819507.289999999</v>
      </c>
      <c r="Q13" s="24">
        <v>13773216.529999999</v>
      </c>
      <c r="R13" s="74">
        <f t="shared" si="0"/>
        <v>13819507.289999999</v>
      </c>
      <c r="S13" s="5"/>
      <c r="T13" s="82"/>
      <c r="U13" s="5"/>
      <c r="V13" s="5"/>
      <c r="W13" s="82">
        <f t="shared" si="1"/>
        <v>13819507.289999999</v>
      </c>
    </row>
    <row r="14" spans="1:23">
      <c r="A14" s="5"/>
      <c r="B14" s="5"/>
      <c r="C14" s="5"/>
      <c r="D14" s="23" t="s">
        <v>76</v>
      </c>
      <c r="E14" s="28">
        <v>1013469055.87</v>
      </c>
      <c r="F14" s="28">
        <v>1016085996.3</v>
      </c>
      <c r="G14" s="28">
        <v>1020262571.35</v>
      </c>
      <c r="H14" s="28">
        <v>1028338791.0700001</v>
      </c>
      <c r="I14" s="28">
        <v>1033295992.8</v>
      </c>
      <c r="J14" s="28">
        <v>1041258076.37</v>
      </c>
      <c r="K14" s="28">
        <v>1048268269.9200001</v>
      </c>
      <c r="L14" s="28">
        <v>1056156422.5100001</v>
      </c>
      <c r="M14" s="28">
        <v>1068496507</v>
      </c>
      <c r="N14" s="28">
        <v>1077476417.55</v>
      </c>
      <c r="O14" s="28">
        <v>1090080951.3899999</v>
      </c>
      <c r="P14" s="28">
        <v>1095379724.75</v>
      </c>
      <c r="Q14" s="28">
        <v>1097384565.8899999</v>
      </c>
      <c r="R14" s="28">
        <v>1052543877.6575003</v>
      </c>
      <c r="S14" s="5"/>
      <c r="T14" s="5"/>
      <c r="U14" s="5"/>
      <c r="V14" s="5"/>
      <c r="W14" s="5"/>
    </row>
    <row r="15" spans="1:23">
      <c r="A15" s="5"/>
      <c r="B15" s="5"/>
      <c r="C15" s="5"/>
      <c r="D15" s="23"/>
      <c r="E15" s="32"/>
      <c r="F15" s="32"/>
      <c r="G15" s="33"/>
      <c r="H15" s="34"/>
      <c r="I15" s="35"/>
      <c r="J15" s="36"/>
      <c r="K15" s="37"/>
      <c r="L15" s="38"/>
      <c r="M15" s="39"/>
      <c r="N15" s="40"/>
      <c r="O15" s="30"/>
      <c r="P15" s="30"/>
      <c r="Q15" s="30"/>
      <c r="R15" s="74"/>
      <c r="S15" s="5"/>
      <c r="T15" s="5"/>
      <c r="U15" s="5"/>
      <c r="V15" s="5"/>
      <c r="W15" s="5"/>
    </row>
    <row r="16" spans="1:23">
      <c r="A16" s="140" t="s">
        <v>67</v>
      </c>
      <c r="B16" s="140" t="s">
        <v>77</v>
      </c>
      <c r="C16" s="140" t="s">
        <v>18</v>
      </c>
      <c r="D16" s="141" t="s">
        <v>78</v>
      </c>
      <c r="E16" s="24">
        <v>2470006.59</v>
      </c>
      <c r="F16" s="24">
        <v>2890499.7</v>
      </c>
      <c r="G16" s="24">
        <v>2916076.74</v>
      </c>
      <c r="H16" s="24">
        <v>2595455.38</v>
      </c>
      <c r="I16" s="24">
        <v>2112426.61</v>
      </c>
      <c r="J16" s="24">
        <v>1516892.97</v>
      </c>
      <c r="K16" s="24">
        <v>1900343.43</v>
      </c>
      <c r="L16" s="24">
        <v>1929091.96</v>
      </c>
      <c r="M16" s="24">
        <v>2080763.68</v>
      </c>
      <c r="N16" s="24">
        <v>2130353.02</v>
      </c>
      <c r="O16" s="24">
        <v>205126.12</v>
      </c>
      <c r="P16" s="24">
        <v>104875.47</v>
      </c>
      <c r="Q16" s="24">
        <v>1319478.07</v>
      </c>
      <c r="R16" s="74">
        <f t="shared" ref="R16:R79" si="2">+P16</f>
        <v>104875.47</v>
      </c>
      <c r="S16" s="5"/>
      <c r="T16" s="82"/>
      <c r="U16" s="5"/>
      <c r="V16" s="5"/>
      <c r="W16" s="82">
        <f>+R16</f>
        <v>104875.47</v>
      </c>
    </row>
    <row r="17" spans="1:23">
      <c r="A17" s="140" t="s">
        <v>67</v>
      </c>
      <c r="B17" s="140" t="s">
        <v>77</v>
      </c>
      <c r="C17" s="140"/>
      <c r="D17" s="23" t="s">
        <v>79</v>
      </c>
      <c r="E17" s="24">
        <v>-330025838.31</v>
      </c>
      <c r="F17" s="24">
        <v>-330860579.06999999</v>
      </c>
      <c r="G17" s="24">
        <v>-330925264.75999999</v>
      </c>
      <c r="H17" s="24">
        <v>-332293772.66000003</v>
      </c>
      <c r="I17" s="24">
        <v>-333062091.58999997</v>
      </c>
      <c r="J17" s="24">
        <v>-334736388.06</v>
      </c>
      <c r="K17" s="24">
        <v>-335604241.25</v>
      </c>
      <c r="L17" s="24">
        <v>-337244544.37</v>
      </c>
      <c r="M17" s="24">
        <v>-338523698.99000001</v>
      </c>
      <c r="N17" s="24">
        <v>-340190998</v>
      </c>
      <c r="O17" s="24">
        <v>-333307309.50999999</v>
      </c>
      <c r="P17" s="24">
        <v>-334784379.86000001</v>
      </c>
      <c r="Q17" s="24">
        <v>-336111297.52999997</v>
      </c>
      <c r="R17" s="74">
        <f t="shared" si="2"/>
        <v>-334784379.86000001</v>
      </c>
      <c r="S17" s="5"/>
      <c r="T17" s="82"/>
      <c r="U17" s="5"/>
      <c r="V17" s="5"/>
      <c r="W17" s="5"/>
    </row>
    <row r="18" spans="1:23">
      <c r="A18" s="140" t="s">
        <v>67</v>
      </c>
      <c r="B18" s="140" t="s">
        <v>80</v>
      </c>
      <c r="C18" s="140"/>
      <c r="D18" s="23" t="s">
        <v>81</v>
      </c>
      <c r="E18" s="24">
        <v>-14409696.48</v>
      </c>
      <c r="F18" s="24">
        <v>-14694726.68</v>
      </c>
      <c r="G18" s="24">
        <v>-14979836.73</v>
      </c>
      <c r="H18" s="24">
        <v>-15264783.689999999</v>
      </c>
      <c r="I18" s="24">
        <v>-15549730.65</v>
      </c>
      <c r="J18" s="24">
        <v>-15834895.51</v>
      </c>
      <c r="K18" s="24">
        <v>-16120060.58</v>
      </c>
      <c r="L18" s="24">
        <v>-16405242.960000001</v>
      </c>
      <c r="M18" s="24">
        <v>-16690426.619999999</v>
      </c>
      <c r="N18" s="24">
        <v>-16975611.760000002</v>
      </c>
      <c r="O18" s="24">
        <v>-17326335.18</v>
      </c>
      <c r="P18" s="24">
        <v>-17614916.079999998</v>
      </c>
      <c r="Q18" s="24">
        <v>-17903465.52</v>
      </c>
      <c r="R18" s="74">
        <f t="shared" si="2"/>
        <v>-17614916.079999998</v>
      </c>
      <c r="S18" s="5"/>
      <c r="T18" s="82"/>
      <c r="U18" s="5"/>
      <c r="V18" s="5"/>
      <c r="W18" s="5"/>
    </row>
    <row r="19" spans="1:23">
      <c r="A19" s="140" t="s">
        <v>67</v>
      </c>
      <c r="B19" s="140" t="s">
        <v>82</v>
      </c>
      <c r="C19" s="140"/>
      <c r="D19" s="23" t="s">
        <v>83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74">
        <f t="shared" si="2"/>
        <v>0</v>
      </c>
      <c r="S19" s="5"/>
      <c r="T19" s="82"/>
      <c r="U19" s="5"/>
      <c r="V19" s="5"/>
      <c r="W19" s="5"/>
    </row>
    <row r="20" spans="1:23">
      <c r="A20" s="5"/>
      <c r="B20" s="5"/>
      <c r="C20" s="5"/>
      <c r="D20" s="23" t="s">
        <v>84</v>
      </c>
      <c r="E20" s="45">
        <v>-341965528.20000005</v>
      </c>
      <c r="F20" s="45">
        <v>-342664806.05000001</v>
      </c>
      <c r="G20" s="45">
        <v>-342989024.75</v>
      </c>
      <c r="H20" s="45">
        <v>-344963100.97000003</v>
      </c>
      <c r="I20" s="45">
        <v>-346499395.62999994</v>
      </c>
      <c r="J20" s="45">
        <v>-349054390.59999996</v>
      </c>
      <c r="K20" s="45">
        <v>-349823958.39999998</v>
      </c>
      <c r="L20" s="45">
        <v>-351720695.37</v>
      </c>
      <c r="M20" s="45">
        <v>-353133361.93000001</v>
      </c>
      <c r="N20" s="45">
        <v>-355036256.74000001</v>
      </c>
      <c r="O20" s="45">
        <v>-350428518.56999999</v>
      </c>
      <c r="P20" s="45">
        <v>-352294420.46999997</v>
      </c>
      <c r="Q20" s="45">
        <v>-352695284.97999996</v>
      </c>
      <c r="R20" s="74">
        <f t="shared" si="2"/>
        <v>-352294420.46999997</v>
      </c>
      <c r="S20" s="5"/>
      <c r="T20" s="5"/>
      <c r="U20" s="5"/>
      <c r="V20" s="5"/>
      <c r="W20" s="5"/>
    </row>
    <row r="21" spans="1:23">
      <c r="A21" s="5"/>
      <c r="B21" s="5"/>
      <c r="C21" s="5"/>
      <c r="D21" s="23"/>
      <c r="E21" s="32"/>
      <c r="F21" s="32"/>
      <c r="G21" s="33"/>
      <c r="H21" s="34"/>
      <c r="I21" s="35"/>
      <c r="J21" s="36"/>
      <c r="K21" s="37"/>
      <c r="L21" s="38"/>
      <c r="M21" s="39"/>
      <c r="N21" s="40"/>
      <c r="O21" s="30"/>
      <c r="P21" s="30"/>
      <c r="Q21" s="30"/>
      <c r="R21" s="74">
        <f t="shared" si="2"/>
        <v>0</v>
      </c>
      <c r="S21" s="5"/>
      <c r="T21" s="5"/>
      <c r="U21" s="5"/>
      <c r="V21" s="5"/>
      <c r="W21" s="5"/>
    </row>
    <row r="22" spans="1:23">
      <c r="A22" s="140" t="s">
        <v>67</v>
      </c>
      <c r="B22" s="140" t="s">
        <v>85</v>
      </c>
      <c r="C22" s="140"/>
      <c r="D22" s="23" t="s">
        <v>86</v>
      </c>
      <c r="E22" s="24">
        <v>-3437290.37</v>
      </c>
      <c r="F22" s="24">
        <v>-3454067.11</v>
      </c>
      <c r="G22" s="24">
        <v>-3470598.76</v>
      </c>
      <c r="H22" s="24">
        <v>-3452136.47</v>
      </c>
      <c r="I22" s="24">
        <v>-3454880.55</v>
      </c>
      <c r="J22" s="24">
        <v>-3457729.76</v>
      </c>
      <c r="K22" s="24">
        <v>-3266102.9</v>
      </c>
      <c r="L22" s="24">
        <v>-3276360.38</v>
      </c>
      <c r="M22" s="24">
        <v>-3294259.08</v>
      </c>
      <c r="N22" s="24">
        <v>-3311778.78</v>
      </c>
      <c r="O22" s="24">
        <v>-3052834.66</v>
      </c>
      <c r="P22" s="24">
        <v>-3071369.72</v>
      </c>
      <c r="Q22" s="24">
        <v>-3088046.94</v>
      </c>
      <c r="R22" s="74">
        <f t="shared" si="2"/>
        <v>-3071369.72</v>
      </c>
      <c r="S22" s="5"/>
      <c r="T22" s="82"/>
      <c r="U22" s="5"/>
      <c r="V22" s="5"/>
      <c r="W22" s="5"/>
    </row>
    <row r="23" spans="1:23">
      <c r="A23" s="140" t="s">
        <v>67</v>
      </c>
      <c r="B23" s="140" t="s">
        <v>87</v>
      </c>
      <c r="C23" s="140"/>
      <c r="D23" s="24" t="s">
        <v>88</v>
      </c>
      <c r="E23" s="24">
        <v>-135132778.09</v>
      </c>
      <c r="F23" s="24">
        <v>-135518929.47</v>
      </c>
      <c r="G23" s="24">
        <v>-135813181.63999999</v>
      </c>
      <c r="H23" s="24">
        <v>-136015906.84999999</v>
      </c>
      <c r="I23" s="24">
        <v>-135780122.75</v>
      </c>
      <c r="J23" s="24">
        <v>-136242177.21000001</v>
      </c>
      <c r="K23" s="24">
        <v>-136391566.18000001</v>
      </c>
      <c r="L23" s="24">
        <v>-136761935.13999999</v>
      </c>
      <c r="M23" s="24">
        <v>-137091177.91999999</v>
      </c>
      <c r="N23" s="24">
        <v>-137465061.97999999</v>
      </c>
      <c r="O23" s="24">
        <v>-137249402.78999999</v>
      </c>
      <c r="P23" s="24">
        <v>-137636754.03</v>
      </c>
      <c r="Q23" s="24">
        <v>-138004595.44</v>
      </c>
      <c r="R23" s="74">
        <f t="shared" si="2"/>
        <v>-137636754.03</v>
      </c>
      <c r="S23" s="5"/>
      <c r="T23" s="82"/>
      <c r="U23" s="5"/>
      <c r="V23" s="5"/>
      <c r="W23" s="5"/>
    </row>
    <row r="24" spans="1:23">
      <c r="A24" s="5"/>
      <c r="B24" s="5"/>
      <c r="C24" s="5"/>
      <c r="D24" s="23" t="s">
        <v>89</v>
      </c>
      <c r="E24" s="46">
        <v>-138570068.46000001</v>
      </c>
      <c r="F24" s="46">
        <v>-138972996.58000001</v>
      </c>
      <c r="G24" s="46">
        <v>-139283780.39999998</v>
      </c>
      <c r="H24" s="46">
        <v>-139468043.31999999</v>
      </c>
      <c r="I24" s="46">
        <v>-139235003.30000001</v>
      </c>
      <c r="J24" s="46">
        <v>-139699906.97</v>
      </c>
      <c r="K24" s="46">
        <v>-139657669.08000001</v>
      </c>
      <c r="L24" s="46">
        <v>-140038295.51999998</v>
      </c>
      <c r="M24" s="46">
        <v>-140385437</v>
      </c>
      <c r="N24" s="46">
        <v>-140776840.75999999</v>
      </c>
      <c r="O24" s="46">
        <v>-140302237.44999999</v>
      </c>
      <c r="P24" s="46">
        <v>-140708123.75</v>
      </c>
      <c r="Q24" s="46">
        <v>-141092642.38</v>
      </c>
      <c r="R24" s="74">
        <f t="shared" si="2"/>
        <v>-140708123.75</v>
      </c>
      <c r="S24" s="5"/>
      <c r="T24" s="5"/>
      <c r="U24" s="5"/>
      <c r="V24" s="5"/>
      <c r="W24" s="5"/>
    </row>
    <row r="25" spans="1:23">
      <c r="A25" s="5"/>
      <c r="B25" s="5"/>
      <c r="C25" s="5"/>
      <c r="D25" s="23"/>
      <c r="E25" s="32"/>
      <c r="F25" s="32"/>
      <c r="G25" s="33"/>
      <c r="H25" s="34"/>
      <c r="I25" s="35"/>
      <c r="J25" s="36"/>
      <c r="K25" s="37"/>
      <c r="L25" s="38"/>
      <c r="M25" s="39"/>
      <c r="N25" s="40"/>
      <c r="O25" s="30"/>
      <c r="P25" s="30"/>
      <c r="Q25" s="30"/>
      <c r="R25" s="74">
        <f t="shared" si="2"/>
        <v>0</v>
      </c>
      <c r="S25" s="5"/>
      <c r="T25" s="5"/>
      <c r="U25" s="5"/>
      <c r="V25" s="5"/>
      <c r="W25" s="5"/>
    </row>
    <row r="26" spans="1:23">
      <c r="A26" s="5"/>
      <c r="B26" s="5"/>
      <c r="C26" s="5"/>
      <c r="D26" s="23" t="s">
        <v>90</v>
      </c>
      <c r="E26" s="48">
        <v>-480535596.66000009</v>
      </c>
      <c r="F26" s="48">
        <v>-481637802.63</v>
      </c>
      <c r="G26" s="48">
        <v>-482272805.14999998</v>
      </c>
      <c r="H26" s="48">
        <v>-484431144.29000002</v>
      </c>
      <c r="I26" s="48">
        <v>-485734398.92999995</v>
      </c>
      <c r="J26" s="48">
        <v>-488754297.56999993</v>
      </c>
      <c r="K26" s="48">
        <v>-489481627.48000002</v>
      </c>
      <c r="L26" s="48">
        <v>-491758990.88999999</v>
      </c>
      <c r="M26" s="48">
        <v>-493518798.93000001</v>
      </c>
      <c r="N26" s="48">
        <v>-495813097.5</v>
      </c>
      <c r="O26" s="48">
        <v>-490730756.01999998</v>
      </c>
      <c r="P26" s="48">
        <v>-493002544.21999997</v>
      </c>
      <c r="Q26" s="48">
        <v>-493787927.35999995</v>
      </c>
      <c r="R26" s="74">
        <f t="shared" si="2"/>
        <v>-493002544.21999997</v>
      </c>
      <c r="S26" s="5"/>
      <c r="T26" s="5"/>
      <c r="U26" s="5"/>
      <c r="V26" s="5"/>
      <c r="W26" s="82">
        <f>+R26-R16</f>
        <v>-493107419.69</v>
      </c>
    </row>
    <row r="27" spans="1:23">
      <c r="A27" s="5"/>
      <c r="B27" s="5"/>
      <c r="C27" s="5"/>
      <c r="D27" s="50"/>
      <c r="E27" s="53"/>
      <c r="F27" s="53"/>
      <c r="G27" s="54"/>
      <c r="H27" s="55"/>
      <c r="I27" s="56"/>
      <c r="J27" s="57"/>
      <c r="K27" s="58"/>
      <c r="L27" s="59"/>
      <c r="M27" s="60"/>
      <c r="N27" s="61"/>
      <c r="O27" s="51"/>
      <c r="P27" s="51"/>
      <c r="Q27" s="51"/>
      <c r="R27" s="74">
        <f t="shared" si="2"/>
        <v>0</v>
      </c>
      <c r="S27" s="5"/>
      <c r="T27" s="5"/>
      <c r="U27" s="5"/>
      <c r="V27" s="5"/>
      <c r="W27" s="5"/>
    </row>
    <row r="28" spans="1:23">
      <c r="A28" s="5"/>
      <c r="B28" s="5"/>
      <c r="C28" s="5"/>
      <c r="D28" s="50" t="s">
        <v>92</v>
      </c>
      <c r="E28" s="62">
        <v>532933459.20999992</v>
      </c>
      <c r="F28" s="62">
        <v>534448193.66999996</v>
      </c>
      <c r="G28" s="62">
        <v>537989766.20000005</v>
      </c>
      <c r="H28" s="62">
        <v>543907646.77999997</v>
      </c>
      <c r="I28" s="62">
        <v>547561593.87</v>
      </c>
      <c r="J28" s="62">
        <v>552503778.80000007</v>
      </c>
      <c r="K28" s="62">
        <v>558786642.44000006</v>
      </c>
      <c r="L28" s="62">
        <v>564397431.62000012</v>
      </c>
      <c r="M28" s="62">
        <v>574977708.06999993</v>
      </c>
      <c r="N28" s="62">
        <v>581663320.04999995</v>
      </c>
      <c r="O28" s="62">
        <v>599350195.36999989</v>
      </c>
      <c r="P28" s="62">
        <v>602377180.52999997</v>
      </c>
      <c r="Q28" s="62">
        <v>603596638.52999997</v>
      </c>
      <c r="R28" s="74">
        <f t="shared" si="2"/>
        <v>602377180.52999997</v>
      </c>
      <c r="S28" s="5"/>
      <c r="T28" s="5"/>
      <c r="U28" s="5"/>
      <c r="V28" s="5"/>
      <c r="W28" s="5"/>
    </row>
    <row r="29" spans="1:23">
      <c r="A29" s="5"/>
      <c r="B29" s="5"/>
      <c r="C29" s="5"/>
      <c r="D29" s="50"/>
      <c r="E29" s="32"/>
      <c r="F29" s="32"/>
      <c r="G29" s="33"/>
      <c r="H29" s="34"/>
      <c r="I29" s="35"/>
      <c r="J29" s="36"/>
      <c r="K29" s="37"/>
      <c r="L29" s="38"/>
      <c r="M29" s="39"/>
      <c r="N29" s="40"/>
      <c r="O29" s="30"/>
      <c r="P29" s="30"/>
      <c r="Q29" s="30"/>
      <c r="R29" s="74">
        <f t="shared" si="2"/>
        <v>0</v>
      </c>
      <c r="S29" s="5"/>
      <c r="T29" s="5"/>
      <c r="U29" s="5"/>
      <c r="V29" s="5"/>
      <c r="W29" s="5"/>
    </row>
    <row r="30" spans="1:23">
      <c r="A30" s="140" t="s">
        <v>67</v>
      </c>
      <c r="B30" s="140" t="s">
        <v>93</v>
      </c>
      <c r="C30" s="140"/>
      <c r="D30" s="23" t="s">
        <v>94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74">
        <f t="shared" si="2"/>
        <v>0</v>
      </c>
      <c r="S30" s="5"/>
      <c r="T30" s="82">
        <v>0</v>
      </c>
      <c r="U30" s="5"/>
      <c r="V30" s="5"/>
      <c r="W30" s="5"/>
    </row>
    <row r="31" spans="1:23">
      <c r="A31" s="5"/>
      <c r="B31" s="5"/>
      <c r="C31" s="5"/>
      <c r="D31" s="50" t="s">
        <v>95</v>
      </c>
      <c r="E31" s="64">
        <v>0</v>
      </c>
      <c r="F31" s="64">
        <v>0</v>
      </c>
      <c r="G31" s="65">
        <v>0</v>
      </c>
      <c r="H31" s="66">
        <v>0</v>
      </c>
      <c r="I31" s="67">
        <v>0</v>
      </c>
      <c r="J31" s="68">
        <v>0</v>
      </c>
      <c r="K31" s="69">
        <v>0</v>
      </c>
      <c r="L31" s="70">
        <v>0</v>
      </c>
      <c r="M31" s="71">
        <v>0</v>
      </c>
      <c r="N31" s="72">
        <v>0</v>
      </c>
      <c r="O31" s="28">
        <v>0</v>
      </c>
      <c r="P31" s="28">
        <v>0</v>
      </c>
      <c r="Q31" s="28">
        <v>0</v>
      </c>
      <c r="R31" s="74">
        <f t="shared" si="2"/>
        <v>0</v>
      </c>
      <c r="S31" s="5"/>
      <c r="T31" s="5"/>
      <c r="U31" s="5"/>
      <c r="V31" s="5"/>
      <c r="W31" s="5"/>
    </row>
    <row r="32" spans="1:23">
      <c r="A32" s="5"/>
      <c r="B32" s="5"/>
      <c r="C32" s="5"/>
      <c r="D32" s="50"/>
      <c r="E32" s="74"/>
      <c r="F32" s="74"/>
      <c r="G32" s="75"/>
      <c r="H32" s="76"/>
      <c r="I32" s="77"/>
      <c r="J32" s="78"/>
      <c r="K32" s="79"/>
      <c r="L32" s="42"/>
      <c r="M32" s="80"/>
      <c r="N32" s="81"/>
      <c r="O32" s="24"/>
      <c r="P32" s="24"/>
      <c r="Q32" s="24"/>
      <c r="R32" s="74">
        <f t="shared" si="2"/>
        <v>0</v>
      </c>
      <c r="S32" s="5"/>
      <c r="T32" s="5"/>
      <c r="U32" s="5"/>
      <c r="V32" s="5"/>
      <c r="W32" s="5"/>
    </row>
    <row r="33" spans="1:23">
      <c r="A33" s="140" t="s">
        <v>67</v>
      </c>
      <c r="B33" s="140" t="s">
        <v>103</v>
      </c>
      <c r="C33" s="140"/>
      <c r="D33" s="23" t="s">
        <v>104</v>
      </c>
      <c r="E33" s="24">
        <v>202030.18</v>
      </c>
      <c r="F33" s="24">
        <v>202030.18</v>
      </c>
      <c r="G33" s="24">
        <v>202030.18</v>
      </c>
      <c r="H33" s="24">
        <v>202030.18</v>
      </c>
      <c r="I33" s="24">
        <v>202030.18</v>
      </c>
      <c r="J33" s="24">
        <v>202030.18</v>
      </c>
      <c r="K33" s="24">
        <v>202030.18</v>
      </c>
      <c r="L33" s="24">
        <v>202030.18</v>
      </c>
      <c r="M33" s="24">
        <v>202030.18</v>
      </c>
      <c r="N33" s="24">
        <v>202030.18</v>
      </c>
      <c r="O33" s="24">
        <v>202030.18</v>
      </c>
      <c r="P33" s="24">
        <v>202030.18</v>
      </c>
      <c r="Q33" s="24">
        <v>202030.18</v>
      </c>
      <c r="R33" s="74">
        <f t="shared" si="2"/>
        <v>202030.18</v>
      </c>
      <c r="S33" s="5"/>
      <c r="T33" s="82"/>
      <c r="U33" s="5"/>
      <c r="V33" s="5"/>
      <c r="W33" s="82">
        <f>+R33</f>
        <v>202030.18</v>
      </c>
    </row>
    <row r="34" spans="1:23">
      <c r="A34" s="140" t="s">
        <v>67</v>
      </c>
      <c r="B34" s="140" t="s">
        <v>105</v>
      </c>
      <c r="C34" s="140"/>
      <c r="D34" s="23" t="s">
        <v>106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74">
        <f t="shared" si="2"/>
        <v>0</v>
      </c>
      <c r="S34" s="5"/>
      <c r="T34" s="82">
        <v>0</v>
      </c>
      <c r="U34" s="5"/>
      <c r="V34" s="5"/>
      <c r="W34" s="5"/>
    </row>
    <row r="35" spans="1:23">
      <c r="A35" s="140" t="s">
        <v>67</v>
      </c>
      <c r="B35" s="140" t="s">
        <v>96</v>
      </c>
      <c r="C35" s="140" t="s">
        <v>97</v>
      </c>
      <c r="D35" s="23" t="s">
        <v>98</v>
      </c>
      <c r="E35" s="24">
        <v>149076.48000000001</v>
      </c>
      <c r="F35" s="24">
        <v>1624913.09</v>
      </c>
      <c r="G35" s="24">
        <v>1626921.7</v>
      </c>
      <c r="H35" s="24">
        <v>1629103.54</v>
      </c>
      <c r="I35" s="24">
        <v>1631367.96</v>
      </c>
      <c r="J35" s="24">
        <v>1633821.98</v>
      </c>
      <c r="K35" s="24">
        <v>1636307.08</v>
      </c>
      <c r="L35" s="24">
        <v>1603384.25</v>
      </c>
      <c r="M35" s="24">
        <v>1616117.41</v>
      </c>
      <c r="N35" s="24">
        <v>1644345.36</v>
      </c>
      <c r="O35" s="24">
        <v>1647363.37</v>
      </c>
      <c r="P35" s="24">
        <v>1650548.45</v>
      </c>
      <c r="Q35" s="24">
        <v>1653418.79</v>
      </c>
      <c r="R35" s="74">
        <f t="shared" si="2"/>
        <v>1650548.45</v>
      </c>
      <c r="S35" s="5"/>
      <c r="T35" s="82"/>
      <c r="U35" s="5"/>
      <c r="V35" s="5"/>
      <c r="W35" s="82">
        <f t="shared" ref="W35:W37" si="3">+R35</f>
        <v>1650548.45</v>
      </c>
    </row>
    <row r="36" spans="1:23">
      <c r="A36" s="140" t="s">
        <v>67</v>
      </c>
      <c r="B36" s="140" t="s">
        <v>96</v>
      </c>
      <c r="C36" s="140" t="s">
        <v>99</v>
      </c>
      <c r="D36" s="23" t="s">
        <v>100</v>
      </c>
      <c r="E36" s="24">
        <v>11360583.09</v>
      </c>
      <c r="F36" s="24">
        <v>10541477.949999999</v>
      </c>
      <c r="G36" s="24">
        <v>10527536.859999999</v>
      </c>
      <c r="H36" s="24">
        <v>10595275.92</v>
      </c>
      <c r="I36" s="24">
        <v>10639794.699999999</v>
      </c>
      <c r="J36" s="24">
        <v>10671743.66</v>
      </c>
      <c r="K36" s="24">
        <v>10761004.279999999</v>
      </c>
      <c r="L36" s="24">
        <v>10880511.43</v>
      </c>
      <c r="M36" s="24">
        <v>10656799.140000001</v>
      </c>
      <c r="N36" s="24">
        <v>10673596.33</v>
      </c>
      <c r="O36" s="24">
        <v>10584814.859999999</v>
      </c>
      <c r="P36" s="24">
        <v>10770808.609999999</v>
      </c>
      <c r="Q36" s="24">
        <v>10830520.99</v>
      </c>
      <c r="R36" s="74">
        <f t="shared" si="2"/>
        <v>10770808.609999999</v>
      </c>
      <c r="S36" s="5"/>
      <c r="T36" s="82"/>
      <c r="U36" s="5"/>
      <c r="V36" s="5"/>
      <c r="W36" s="82">
        <f t="shared" si="3"/>
        <v>10770808.609999999</v>
      </c>
    </row>
    <row r="37" spans="1:23">
      <c r="A37" s="140" t="s">
        <v>67</v>
      </c>
      <c r="B37" s="140" t="s">
        <v>96</v>
      </c>
      <c r="C37" s="140" t="s">
        <v>101</v>
      </c>
      <c r="D37" s="23" t="s">
        <v>102</v>
      </c>
      <c r="E37" s="24">
        <v>150124.17000000001</v>
      </c>
      <c r="F37" s="24">
        <v>148310.60999999999</v>
      </c>
      <c r="G37" s="24">
        <v>148835.67000000001</v>
      </c>
      <c r="H37" s="24">
        <v>151047.26</v>
      </c>
      <c r="I37" s="24">
        <v>149968.1</v>
      </c>
      <c r="J37" s="24">
        <v>152978.67000000001</v>
      </c>
      <c r="K37" s="24">
        <v>154757.26</v>
      </c>
      <c r="L37" s="24">
        <v>154483.79999999999</v>
      </c>
      <c r="M37" s="24">
        <v>144731.20000000001</v>
      </c>
      <c r="N37" s="24">
        <v>144980.03</v>
      </c>
      <c r="O37" s="24">
        <v>139136.91</v>
      </c>
      <c r="P37" s="24">
        <v>0</v>
      </c>
      <c r="Q37" s="24">
        <v>0</v>
      </c>
      <c r="R37" s="74">
        <f t="shared" si="2"/>
        <v>0</v>
      </c>
      <c r="S37" s="5"/>
      <c r="T37" s="82"/>
      <c r="U37" s="5"/>
      <c r="V37" s="5"/>
      <c r="W37" s="82">
        <f t="shared" si="3"/>
        <v>0</v>
      </c>
    </row>
    <row r="38" spans="1:23">
      <c r="A38" s="5"/>
      <c r="B38" s="5"/>
      <c r="C38" s="5"/>
      <c r="D38" s="50" t="s">
        <v>107</v>
      </c>
      <c r="E38" s="28">
        <v>11861813.92</v>
      </c>
      <c r="F38" s="28">
        <v>12516731.829999998</v>
      </c>
      <c r="G38" s="28">
        <v>12505324.409999998</v>
      </c>
      <c r="H38" s="28">
        <v>12577456.9</v>
      </c>
      <c r="I38" s="28">
        <v>12623160.939999999</v>
      </c>
      <c r="J38" s="28">
        <v>12660574.49</v>
      </c>
      <c r="K38" s="28">
        <v>12754098.799999999</v>
      </c>
      <c r="L38" s="28">
        <v>12840409.66</v>
      </c>
      <c r="M38" s="28">
        <v>12619677.93</v>
      </c>
      <c r="N38" s="28">
        <v>12664951.9</v>
      </c>
      <c r="O38" s="28">
        <v>12573345.32</v>
      </c>
      <c r="P38" s="28">
        <v>12623387.239999998</v>
      </c>
      <c r="Q38" s="28">
        <v>12685969.960000001</v>
      </c>
      <c r="R38" s="74">
        <f t="shared" si="2"/>
        <v>12623387.239999998</v>
      </c>
      <c r="S38" s="5"/>
      <c r="T38" s="5"/>
      <c r="U38" s="5"/>
      <c r="V38" s="5"/>
      <c r="W38" s="5"/>
    </row>
    <row r="39" spans="1:23">
      <c r="A39" s="5"/>
      <c r="B39" s="5"/>
      <c r="C39" s="5"/>
      <c r="D39" s="50"/>
      <c r="E39" s="74"/>
      <c r="F39" s="74"/>
      <c r="G39" s="75"/>
      <c r="H39" s="76"/>
      <c r="I39" s="77"/>
      <c r="J39" s="78"/>
      <c r="K39" s="79"/>
      <c r="L39" s="42"/>
      <c r="M39" s="80"/>
      <c r="N39" s="81"/>
      <c r="O39" s="24"/>
      <c r="P39" s="24"/>
      <c r="Q39" s="24"/>
      <c r="R39" s="74">
        <f t="shared" si="2"/>
        <v>0</v>
      </c>
      <c r="S39" s="5"/>
      <c r="T39" s="5"/>
      <c r="U39" s="5"/>
      <c r="V39" s="5"/>
      <c r="W39" s="5"/>
    </row>
    <row r="40" spans="1:23">
      <c r="A40" s="140" t="s">
        <v>67</v>
      </c>
      <c r="B40" s="140" t="s">
        <v>109</v>
      </c>
      <c r="C40" s="140" t="s">
        <v>956</v>
      </c>
      <c r="D40" s="23" t="s">
        <v>108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185991.95</v>
      </c>
      <c r="L40" s="24">
        <v>0</v>
      </c>
      <c r="M40" s="24">
        <v>0</v>
      </c>
      <c r="N40" s="24">
        <v>330096.89</v>
      </c>
      <c r="O40" s="24">
        <v>0</v>
      </c>
      <c r="P40" s="24">
        <v>0</v>
      </c>
      <c r="Q40" s="24">
        <v>0</v>
      </c>
      <c r="R40" s="74">
        <f t="shared" si="2"/>
        <v>0</v>
      </c>
      <c r="S40" s="5"/>
      <c r="T40" s="82">
        <f>+R40</f>
        <v>0</v>
      </c>
      <c r="U40" s="5"/>
      <c r="V40" s="5"/>
      <c r="W40" s="5"/>
    </row>
    <row r="41" spans="1:23">
      <c r="A41" s="22" t="s">
        <v>957</v>
      </c>
      <c r="B41" s="22" t="s">
        <v>109</v>
      </c>
      <c r="C41" s="22" t="s">
        <v>69</v>
      </c>
      <c r="D41" s="23" t="s">
        <v>108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713994.61</v>
      </c>
      <c r="Q41" s="24">
        <v>0</v>
      </c>
      <c r="R41" s="74">
        <f t="shared" si="2"/>
        <v>713994.61</v>
      </c>
      <c r="S41" s="2"/>
      <c r="T41" s="84">
        <f t="shared" ref="T41:T50" si="4">+R41</f>
        <v>713994.61</v>
      </c>
      <c r="U41" s="2"/>
      <c r="V41" s="2"/>
      <c r="W41" s="2"/>
    </row>
    <row r="42" spans="1:23">
      <c r="A42" s="140" t="s">
        <v>67</v>
      </c>
      <c r="B42" s="140" t="s">
        <v>109</v>
      </c>
      <c r="C42" s="140" t="s">
        <v>110</v>
      </c>
      <c r="D42" s="23" t="s">
        <v>111</v>
      </c>
      <c r="E42" s="24">
        <v>1866613.08</v>
      </c>
      <c r="F42" s="24">
        <v>1253479.17</v>
      </c>
      <c r="G42" s="24">
        <v>1478154.04</v>
      </c>
      <c r="H42" s="24">
        <v>731492.4</v>
      </c>
      <c r="I42" s="24">
        <v>462315.82</v>
      </c>
      <c r="J42" s="24">
        <v>685838.07</v>
      </c>
      <c r="K42" s="24">
        <v>274269.96000000002</v>
      </c>
      <c r="L42" s="24">
        <v>358037.77</v>
      </c>
      <c r="M42" s="24">
        <v>597121.24</v>
      </c>
      <c r="N42" s="24">
        <v>565043.81999999995</v>
      </c>
      <c r="O42" s="24">
        <v>2550120.08</v>
      </c>
      <c r="P42" s="24">
        <v>507975.97</v>
      </c>
      <c r="Q42" s="24">
        <v>1437715.44</v>
      </c>
      <c r="R42" s="74">
        <f t="shared" si="2"/>
        <v>507975.97</v>
      </c>
      <c r="S42" s="5"/>
      <c r="T42" s="82">
        <f t="shared" si="4"/>
        <v>507975.97</v>
      </c>
      <c r="U42" s="5"/>
      <c r="V42" s="5"/>
      <c r="W42" s="5"/>
    </row>
    <row r="43" spans="1:23">
      <c r="A43" s="140" t="s">
        <v>67</v>
      </c>
      <c r="B43" s="140" t="s">
        <v>109</v>
      </c>
      <c r="C43" s="140" t="s">
        <v>112</v>
      </c>
      <c r="D43" s="23" t="s">
        <v>113</v>
      </c>
      <c r="E43" s="24">
        <v>-801677.63</v>
      </c>
      <c r="F43" s="24">
        <v>-556051.32999999996</v>
      </c>
      <c r="G43" s="24">
        <v>-1860384.61</v>
      </c>
      <c r="H43" s="24">
        <v>-665615.02</v>
      </c>
      <c r="I43" s="24">
        <v>-571152.13</v>
      </c>
      <c r="J43" s="24">
        <v>-1188666.55</v>
      </c>
      <c r="K43" s="24">
        <v>-677981.84</v>
      </c>
      <c r="L43" s="24">
        <v>-658744.56000000006</v>
      </c>
      <c r="M43" s="24">
        <v>-715759.62</v>
      </c>
      <c r="N43" s="24">
        <v>-899415.71</v>
      </c>
      <c r="O43" s="24">
        <v>-819556.52</v>
      </c>
      <c r="P43" s="24">
        <v>-1795112.87</v>
      </c>
      <c r="Q43" s="24">
        <v>-1495402.81</v>
      </c>
      <c r="R43" s="74">
        <f t="shared" si="2"/>
        <v>-1795112.87</v>
      </c>
      <c r="S43" s="5"/>
      <c r="T43" s="82">
        <f t="shared" si="4"/>
        <v>-1795112.87</v>
      </c>
      <c r="U43" s="82"/>
      <c r="V43" s="5"/>
      <c r="W43" s="5"/>
    </row>
    <row r="44" spans="1:23">
      <c r="A44" s="140" t="s">
        <v>67</v>
      </c>
      <c r="B44" s="140" t="s">
        <v>109</v>
      </c>
      <c r="C44" s="140" t="s">
        <v>114</v>
      </c>
      <c r="D44" s="23" t="s">
        <v>115</v>
      </c>
      <c r="E44" s="24">
        <v>-115189.4</v>
      </c>
      <c r="F44" s="24">
        <v>-5149.8700000000099</v>
      </c>
      <c r="G44" s="24">
        <v>-13832.28</v>
      </c>
      <c r="H44" s="24">
        <v>-20337.62</v>
      </c>
      <c r="I44" s="24">
        <v>-1925.00000000001</v>
      </c>
      <c r="J44" s="24">
        <v>-11833.97</v>
      </c>
      <c r="K44" s="24">
        <v>-2300.00000000001</v>
      </c>
      <c r="L44" s="24">
        <v>-2150.00000000001</v>
      </c>
      <c r="M44" s="24">
        <v>-1400.00000000001</v>
      </c>
      <c r="N44" s="24">
        <v>-725.00000000001103</v>
      </c>
      <c r="O44" s="24">
        <v>-500.00000000001103</v>
      </c>
      <c r="P44" s="24">
        <v>1607.1</v>
      </c>
      <c r="Q44" s="24">
        <v>-14873.24</v>
      </c>
      <c r="R44" s="74">
        <f t="shared" si="2"/>
        <v>1607.1</v>
      </c>
      <c r="S44" s="5"/>
      <c r="T44" s="82">
        <f t="shared" si="4"/>
        <v>1607.1</v>
      </c>
      <c r="U44" s="82"/>
      <c r="V44" s="5"/>
      <c r="W44" s="5"/>
    </row>
    <row r="45" spans="1:23">
      <c r="A45" s="140" t="s">
        <v>67</v>
      </c>
      <c r="B45" s="140" t="s">
        <v>109</v>
      </c>
      <c r="C45" s="140" t="s">
        <v>116</v>
      </c>
      <c r="D45" s="23" t="s">
        <v>117</v>
      </c>
      <c r="E45" s="24">
        <v>887580.26</v>
      </c>
      <c r="F45" s="24">
        <v>1780809.56</v>
      </c>
      <c r="G45" s="24">
        <v>504898.6</v>
      </c>
      <c r="H45" s="24">
        <v>510216.49</v>
      </c>
      <c r="I45" s="24">
        <v>1255939.2</v>
      </c>
      <c r="J45" s="24">
        <v>662785.5</v>
      </c>
      <c r="K45" s="24">
        <v>220019.93</v>
      </c>
      <c r="L45" s="24">
        <v>2048746.17</v>
      </c>
      <c r="M45" s="24">
        <v>5000.0000000002301</v>
      </c>
      <c r="N45" s="24">
        <v>5000.0000000002301</v>
      </c>
      <c r="O45" s="24">
        <v>5000.0000000002301</v>
      </c>
      <c r="P45" s="24">
        <v>5000</v>
      </c>
      <c r="Q45" s="24">
        <v>5000</v>
      </c>
      <c r="R45" s="74">
        <f t="shared" si="2"/>
        <v>5000</v>
      </c>
      <c r="S45" s="5"/>
      <c r="T45" s="82">
        <f t="shared" si="4"/>
        <v>5000</v>
      </c>
      <c r="U45" s="82"/>
      <c r="V45" s="5"/>
      <c r="W45" s="5"/>
    </row>
    <row r="46" spans="1:23">
      <c r="A46" s="140" t="s">
        <v>67</v>
      </c>
      <c r="B46" s="140" t="s">
        <v>109</v>
      </c>
      <c r="C46" s="140" t="s">
        <v>118</v>
      </c>
      <c r="D46" s="23" t="s">
        <v>119</v>
      </c>
      <c r="E46" s="24">
        <v>0</v>
      </c>
      <c r="F46" s="24">
        <v>0</v>
      </c>
      <c r="G46" s="24">
        <v>0</v>
      </c>
      <c r="H46" s="24">
        <v>0</v>
      </c>
      <c r="I46" s="24">
        <v>0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1468095.37</v>
      </c>
      <c r="P46" s="24">
        <v>566535.18999999994</v>
      </c>
      <c r="Q46" s="24">
        <v>619477.91</v>
      </c>
      <c r="R46" s="74">
        <f t="shared" si="2"/>
        <v>566535.18999999994</v>
      </c>
      <c r="S46" s="5"/>
      <c r="T46" s="82">
        <f t="shared" si="4"/>
        <v>566535.18999999994</v>
      </c>
      <c r="U46" s="82"/>
      <c r="V46" s="5"/>
      <c r="W46" s="5"/>
    </row>
    <row r="47" spans="1:23">
      <c r="A47" s="140" t="s">
        <v>67</v>
      </c>
      <c r="B47" s="140" t="s">
        <v>120</v>
      </c>
      <c r="C47" s="140" t="s">
        <v>121</v>
      </c>
      <c r="D47" s="23" t="s">
        <v>122</v>
      </c>
      <c r="E47" s="24">
        <v>600</v>
      </c>
      <c r="F47" s="24">
        <v>600</v>
      </c>
      <c r="G47" s="24">
        <v>600</v>
      </c>
      <c r="H47" s="24">
        <v>600</v>
      </c>
      <c r="I47" s="24">
        <v>600</v>
      </c>
      <c r="J47" s="24">
        <v>600</v>
      </c>
      <c r="K47" s="24">
        <v>600</v>
      </c>
      <c r="L47" s="24">
        <v>600</v>
      </c>
      <c r="M47" s="24">
        <v>600</v>
      </c>
      <c r="N47" s="24">
        <v>600</v>
      </c>
      <c r="O47" s="24">
        <v>600</v>
      </c>
      <c r="P47" s="24">
        <v>600</v>
      </c>
      <c r="Q47" s="24">
        <v>600</v>
      </c>
      <c r="R47" s="74">
        <f t="shared" si="2"/>
        <v>600</v>
      </c>
      <c r="S47" s="5"/>
      <c r="T47" s="82">
        <f t="shared" si="4"/>
        <v>600</v>
      </c>
      <c r="U47" s="82"/>
      <c r="V47" s="5"/>
      <c r="W47" s="5"/>
    </row>
    <row r="48" spans="1:23">
      <c r="A48" s="140" t="s">
        <v>67</v>
      </c>
      <c r="B48" s="140" t="s">
        <v>120</v>
      </c>
      <c r="C48" s="140" t="s">
        <v>123</v>
      </c>
      <c r="D48" s="23" t="s">
        <v>124</v>
      </c>
      <c r="E48" s="24">
        <v>300</v>
      </c>
      <c r="F48" s="24">
        <v>300</v>
      </c>
      <c r="G48" s="24">
        <v>300</v>
      </c>
      <c r="H48" s="24">
        <v>300</v>
      </c>
      <c r="I48" s="24">
        <v>300</v>
      </c>
      <c r="J48" s="24">
        <v>300</v>
      </c>
      <c r="K48" s="24">
        <v>300</v>
      </c>
      <c r="L48" s="24">
        <v>300</v>
      </c>
      <c r="M48" s="24">
        <v>300</v>
      </c>
      <c r="N48" s="24">
        <v>300</v>
      </c>
      <c r="O48" s="24">
        <v>300</v>
      </c>
      <c r="P48" s="24">
        <v>300</v>
      </c>
      <c r="Q48" s="24">
        <v>300</v>
      </c>
      <c r="R48" s="74">
        <f t="shared" si="2"/>
        <v>300</v>
      </c>
      <c r="S48" s="5"/>
      <c r="T48" s="82">
        <f t="shared" si="4"/>
        <v>300</v>
      </c>
      <c r="U48" s="82"/>
      <c r="V48" s="5"/>
      <c r="W48" s="5"/>
    </row>
    <row r="49" spans="1:28">
      <c r="A49" s="140" t="s">
        <v>67</v>
      </c>
      <c r="B49" s="140" t="s">
        <v>120</v>
      </c>
      <c r="C49" s="142" t="s">
        <v>127</v>
      </c>
      <c r="D49" s="23" t="s">
        <v>128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74">
        <f t="shared" si="2"/>
        <v>0</v>
      </c>
      <c r="S49" s="5"/>
      <c r="T49" s="82">
        <f t="shared" si="4"/>
        <v>0</v>
      </c>
      <c r="U49" s="82"/>
      <c r="V49" s="5"/>
      <c r="W49" s="5"/>
    </row>
    <row r="50" spans="1:28">
      <c r="A50" s="140" t="s">
        <v>67</v>
      </c>
      <c r="B50" s="140" t="s">
        <v>120</v>
      </c>
      <c r="C50" s="140" t="s">
        <v>129</v>
      </c>
      <c r="D50" s="23" t="s">
        <v>130</v>
      </c>
      <c r="E50" s="24">
        <v>250</v>
      </c>
      <c r="F50" s="24">
        <v>250</v>
      </c>
      <c r="G50" s="24">
        <v>250</v>
      </c>
      <c r="H50" s="24">
        <v>250</v>
      </c>
      <c r="I50" s="24">
        <v>250</v>
      </c>
      <c r="J50" s="24">
        <v>250</v>
      </c>
      <c r="K50" s="24">
        <v>250</v>
      </c>
      <c r="L50" s="24">
        <v>250</v>
      </c>
      <c r="M50" s="24">
        <v>250</v>
      </c>
      <c r="N50" s="24">
        <v>250</v>
      </c>
      <c r="O50" s="24">
        <v>250</v>
      </c>
      <c r="P50" s="24">
        <v>250</v>
      </c>
      <c r="Q50" s="24">
        <v>250</v>
      </c>
      <c r="R50" s="74">
        <f t="shared" si="2"/>
        <v>250</v>
      </c>
      <c r="S50" s="5"/>
      <c r="T50" s="82">
        <f t="shared" si="4"/>
        <v>250</v>
      </c>
      <c r="U50" s="82"/>
      <c r="V50" s="5"/>
      <c r="W50" s="5"/>
    </row>
    <row r="51" spans="1:28">
      <c r="A51" s="5"/>
      <c r="B51" s="5"/>
      <c r="C51" s="5"/>
      <c r="D51" s="50" t="s">
        <v>133</v>
      </c>
      <c r="E51" s="28">
        <v>1838476.31</v>
      </c>
      <c r="F51" s="28">
        <v>2474237.5300000003</v>
      </c>
      <c r="G51" s="28">
        <v>109985.74999999988</v>
      </c>
      <c r="H51" s="28">
        <v>556906.25</v>
      </c>
      <c r="I51" s="28">
        <v>1146327.8899999999</v>
      </c>
      <c r="J51" s="28">
        <v>149273.04999999993</v>
      </c>
      <c r="K51" s="28">
        <v>1150.0000000000582</v>
      </c>
      <c r="L51" s="28">
        <v>1747039.38</v>
      </c>
      <c r="M51" s="28">
        <v>-113888.37999999979</v>
      </c>
      <c r="N51" s="28">
        <v>1150.0000000002192</v>
      </c>
      <c r="O51" s="28">
        <v>3204308.9300000006</v>
      </c>
      <c r="P51" s="28">
        <v>1149.9999999998836</v>
      </c>
      <c r="Q51" s="28">
        <v>553067.29999999993</v>
      </c>
      <c r="R51" s="74">
        <f t="shared" si="2"/>
        <v>1149.9999999998836</v>
      </c>
      <c r="S51" s="5"/>
      <c r="T51" s="5"/>
      <c r="U51" s="5"/>
      <c r="V51" s="5"/>
      <c r="W51" s="5"/>
    </row>
    <row r="52" spans="1:28">
      <c r="A52" s="5"/>
      <c r="B52" s="5"/>
      <c r="C52" s="5"/>
      <c r="D52" s="50"/>
      <c r="E52" s="74"/>
      <c r="F52" s="74"/>
      <c r="G52" s="75"/>
      <c r="H52" s="76"/>
      <c r="I52" s="77"/>
      <c r="J52" s="78"/>
      <c r="K52" s="79"/>
      <c r="L52" s="42"/>
      <c r="M52" s="80"/>
      <c r="N52" s="81"/>
      <c r="O52" s="24"/>
      <c r="P52" s="24"/>
      <c r="Q52" s="24"/>
      <c r="R52" s="74">
        <f t="shared" si="2"/>
        <v>0</v>
      </c>
      <c r="S52" s="5"/>
      <c r="T52" s="5"/>
      <c r="U52" s="5"/>
      <c r="V52" s="5"/>
      <c r="W52" s="5"/>
    </row>
    <row r="53" spans="1:28">
      <c r="A53" s="22" t="s">
        <v>67</v>
      </c>
      <c r="B53" s="22" t="s">
        <v>134</v>
      </c>
      <c r="C53" s="22" t="s">
        <v>958</v>
      </c>
      <c r="D53" s="23" t="s">
        <v>959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323765.93</v>
      </c>
      <c r="N53" s="24">
        <v>197130.52</v>
      </c>
      <c r="O53" s="24">
        <v>0</v>
      </c>
      <c r="P53" s="24">
        <v>0</v>
      </c>
      <c r="Q53" s="24">
        <v>0</v>
      </c>
      <c r="R53" s="74">
        <f t="shared" si="2"/>
        <v>0</v>
      </c>
      <c r="S53" s="2"/>
      <c r="T53" s="84">
        <f>+R53</f>
        <v>0</v>
      </c>
      <c r="U53" s="84"/>
      <c r="V53" s="2"/>
      <c r="W53" s="2"/>
      <c r="X53" s="122"/>
      <c r="Y53" s="122"/>
      <c r="Z53" s="122"/>
      <c r="AA53" s="122"/>
      <c r="AB53" s="122"/>
    </row>
    <row r="54" spans="1:28">
      <c r="A54" s="2"/>
      <c r="B54" s="2"/>
      <c r="C54" s="2"/>
      <c r="D54" s="50" t="s">
        <v>136</v>
      </c>
      <c r="E54" s="28">
        <v>0</v>
      </c>
      <c r="F54" s="28">
        <v>0</v>
      </c>
      <c r="G54" s="28">
        <v>0</v>
      </c>
      <c r="H54" s="28">
        <v>0</v>
      </c>
      <c r="I54" s="28">
        <v>0</v>
      </c>
      <c r="J54" s="28">
        <v>0</v>
      </c>
      <c r="K54" s="28">
        <v>0</v>
      </c>
      <c r="L54" s="28">
        <v>0</v>
      </c>
      <c r="M54" s="28">
        <v>323765.93</v>
      </c>
      <c r="N54" s="28">
        <v>197130.52</v>
      </c>
      <c r="O54" s="28">
        <v>0</v>
      </c>
      <c r="P54" s="28">
        <v>0</v>
      </c>
      <c r="Q54" s="28">
        <v>0</v>
      </c>
      <c r="R54" s="74">
        <f t="shared" si="2"/>
        <v>0</v>
      </c>
      <c r="S54" s="2"/>
      <c r="T54" s="2"/>
      <c r="U54" s="2"/>
      <c r="V54" s="2"/>
      <c r="W54" s="2"/>
      <c r="X54" s="122"/>
      <c r="Y54" s="122"/>
      <c r="Z54" s="122"/>
      <c r="AA54" s="122"/>
      <c r="AB54" s="122"/>
    </row>
    <row r="55" spans="1:28">
      <c r="A55" s="2"/>
      <c r="B55" s="2"/>
      <c r="C55" s="2"/>
      <c r="D55" s="50"/>
      <c r="E55" s="74"/>
      <c r="F55" s="74"/>
      <c r="G55" s="75"/>
      <c r="H55" s="76"/>
      <c r="I55" s="77"/>
      <c r="J55" s="78"/>
      <c r="K55" s="79"/>
      <c r="L55" s="42"/>
      <c r="M55" s="80"/>
      <c r="N55" s="81"/>
      <c r="O55" s="24"/>
      <c r="P55" s="24"/>
      <c r="Q55" s="24"/>
      <c r="R55" s="74">
        <f t="shared" si="2"/>
        <v>0</v>
      </c>
      <c r="S55" s="2"/>
      <c r="T55" s="2"/>
      <c r="U55" s="2"/>
      <c r="V55" s="2"/>
      <c r="W55" s="2"/>
      <c r="X55" s="122"/>
      <c r="Y55" s="122"/>
      <c r="Z55" s="122"/>
      <c r="AA55" s="122"/>
      <c r="AB55" s="122"/>
    </row>
    <row r="56" spans="1:28">
      <c r="A56" s="22" t="s">
        <v>67</v>
      </c>
      <c r="B56" s="22" t="s">
        <v>137</v>
      </c>
      <c r="C56" s="22" t="s">
        <v>11</v>
      </c>
      <c r="D56" s="23" t="s">
        <v>138</v>
      </c>
      <c r="E56" s="24">
        <v>428727.33</v>
      </c>
      <c r="F56" s="24">
        <v>-104115</v>
      </c>
      <c r="G56" s="24">
        <v>654967.05000000005</v>
      </c>
      <c r="H56" s="24">
        <v>39350.070000000203</v>
      </c>
      <c r="I56" s="24">
        <v>45820.140000000203</v>
      </c>
      <c r="J56" s="24">
        <v>55770.240000000202</v>
      </c>
      <c r="K56" s="24">
        <v>36821.320000000203</v>
      </c>
      <c r="L56" s="24">
        <v>-809181.28</v>
      </c>
      <c r="M56" s="24">
        <v>140132.54</v>
      </c>
      <c r="N56" s="24">
        <v>-33062.399999999798</v>
      </c>
      <c r="O56" s="24">
        <v>945100.14</v>
      </c>
      <c r="P56" s="24">
        <v>77207.17</v>
      </c>
      <c r="Q56" s="24">
        <v>-35501.22</v>
      </c>
      <c r="R56" s="74">
        <f t="shared" si="2"/>
        <v>77207.17</v>
      </c>
      <c r="S56" s="2"/>
      <c r="T56" s="84">
        <f t="shared" ref="T56:T71" si="5">+R56</f>
        <v>77207.17</v>
      </c>
      <c r="U56" s="84"/>
      <c r="V56" s="2"/>
      <c r="W56" s="2"/>
      <c r="X56" s="122"/>
      <c r="Y56" s="122"/>
      <c r="Z56" s="122"/>
      <c r="AA56" s="122"/>
      <c r="AB56" s="122"/>
    </row>
    <row r="57" spans="1:28">
      <c r="A57" s="22" t="s">
        <v>67</v>
      </c>
      <c r="B57" s="22" t="s">
        <v>144</v>
      </c>
      <c r="C57" s="22" t="s">
        <v>145</v>
      </c>
      <c r="D57" s="23" t="s">
        <v>146</v>
      </c>
      <c r="E57" s="24">
        <v>177095.55</v>
      </c>
      <c r="F57" s="24">
        <v>1500323.46</v>
      </c>
      <c r="G57" s="24">
        <v>199216.04</v>
      </c>
      <c r="H57" s="24">
        <v>429255.56</v>
      </c>
      <c r="I57" s="24">
        <v>296036.5</v>
      </c>
      <c r="J57" s="24">
        <v>286762.89</v>
      </c>
      <c r="K57" s="24">
        <v>1296809.08</v>
      </c>
      <c r="L57" s="24">
        <v>518771.56</v>
      </c>
      <c r="M57" s="24">
        <v>1815453.45</v>
      </c>
      <c r="N57" s="24">
        <v>805976.77</v>
      </c>
      <c r="O57" s="24">
        <v>1902279.41</v>
      </c>
      <c r="P57" s="24">
        <v>2597806.41</v>
      </c>
      <c r="Q57" s="24">
        <v>945119.02</v>
      </c>
      <c r="R57" s="74">
        <f t="shared" si="2"/>
        <v>2597806.41</v>
      </c>
      <c r="S57" s="2"/>
      <c r="T57" s="84">
        <f t="shared" si="5"/>
        <v>2597806.41</v>
      </c>
      <c r="U57" s="84"/>
      <c r="V57" s="2"/>
      <c r="W57" s="2"/>
      <c r="X57" s="122"/>
      <c r="Y57" s="122"/>
      <c r="Z57" s="122"/>
      <c r="AA57" s="122"/>
      <c r="AB57" s="122"/>
    </row>
    <row r="58" spans="1:28">
      <c r="A58" s="22" t="s">
        <v>67</v>
      </c>
      <c r="B58" s="22" t="s">
        <v>144</v>
      </c>
      <c r="C58" s="22" t="s">
        <v>97</v>
      </c>
      <c r="D58" s="23" t="s">
        <v>147</v>
      </c>
      <c r="E58" s="24">
        <v>0</v>
      </c>
      <c r="F58" s="24">
        <v>0</v>
      </c>
      <c r="G58" s="24">
        <v>0</v>
      </c>
      <c r="H58" s="24">
        <v>-10030.18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17.760000000000002</v>
      </c>
      <c r="O58" s="24">
        <v>0</v>
      </c>
      <c r="P58" s="24">
        <v>0</v>
      </c>
      <c r="Q58" s="24">
        <v>0</v>
      </c>
      <c r="R58" s="74">
        <f t="shared" si="2"/>
        <v>0</v>
      </c>
      <c r="S58" s="2"/>
      <c r="T58" s="84">
        <f t="shared" si="5"/>
        <v>0</v>
      </c>
      <c r="U58" s="84"/>
      <c r="V58" s="84"/>
      <c r="W58" s="2"/>
      <c r="X58" s="122"/>
      <c r="Y58" s="122"/>
      <c r="Z58" s="122"/>
      <c r="AA58" s="122"/>
      <c r="AB58" s="122"/>
    </row>
    <row r="59" spans="1:28">
      <c r="A59" s="22" t="s">
        <v>67</v>
      </c>
      <c r="B59" s="22" t="s">
        <v>144</v>
      </c>
      <c r="C59" s="22" t="s">
        <v>148</v>
      </c>
      <c r="D59" s="23" t="s">
        <v>149</v>
      </c>
      <c r="E59" s="24">
        <v>190.62</v>
      </c>
      <c r="F59" s="24">
        <v>484.82</v>
      </c>
      <c r="G59" s="24">
        <v>346.5</v>
      </c>
      <c r="H59" s="24">
        <v>368.46</v>
      </c>
      <c r="I59" s="24">
        <v>228.98</v>
      </c>
      <c r="J59" s="24">
        <v>27619.9</v>
      </c>
      <c r="K59" s="24">
        <v>11302.74</v>
      </c>
      <c r="L59" s="24">
        <v>362.51999999999902</v>
      </c>
      <c r="M59" s="24">
        <v>400.83999999999901</v>
      </c>
      <c r="N59" s="24">
        <v>417.43999999999897</v>
      </c>
      <c r="O59" s="24">
        <v>359.95999999999901</v>
      </c>
      <c r="P59" s="24">
        <v>566.5</v>
      </c>
      <c r="Q59" s="24">
        <v>1764.32</v>
      </c>
      <c r="R59" s="74">
        <f t="shared" si="2"/>
        <v>566.5</v>
      </c>
      <c r="S59" s="2"/>
      <c r="T59" s="84">
        <f t="shared" si="5"/>
        <v>566.5</v>
      </c>
      <c r="U59" s="84"/>
      <c r="V59" s="2"/>
      <c r="W59" s="2"/>
      <c r="X59" s="122"/>
      <c r="Y59" s="122"/>
      <c r="Z59" s="122"/>
      <c r="AA59" s="122"/>
      <c r="AB59" s="122"/>
    </row>
    <row r="60" spans="1:28">
      <c r="A60" s="22" t="s">
        <v>67</v>
      </c>
      <c r="B60" s="22" t="s">
        <v>144</v>
      </c>
      <c r="C60" s="22" t="s">
        <v>101</v>
      </c>
      <c r="D60" s="23" t="s">
        <v>150</v>
      </c>
      <c r="E60" s="24">
        <v>1837716.61</v>
      </c>
      <c r="F60" s="24">
        <v>1886078.7</v>
      </c>
      <c r="G60" s="24">
        <v>1935681</v>
      </c>
      <c r="H60" s="24">
        <v>1984043.09</v>
      </c>
      <c r="I60" s="24">
        <v>2035189.96</v>
      </c>
      <c r="J60" s="24">
        <v>2083604.36</v>
      </c>
      <c r="K60" s="24">
        <v>2131966.4500000002</v>
      </c>
      <c r="L60" s="24">
        <v>2180328.54</v>
      </c>
      <c r="M60" s="24">
        <v>2228832.44</v>
      </c>
      <c r="N60" s="24">
        <v>2277316.44</v>
      </c>
      <c r="O60" s="24">
        <v>257648.3</v>
      </c>
      <c r="P60" s="24">
        <v>303949.43</v>
      </c>
      <c r="Q60" s="24">
        <v>355535.21</v>
      </c>
      <c r="R60" s="74">
        <f t="shared" si="2"/>
        <v>303949.43</v>
      </c>
      <c r="S60" s="2"/>
      <c r="T60" s="84">
        <f t="shared" si="5"/>
        <v>303949.43</v>
      </c>
      <c r="U60" s="84"/>
      <c r="V60" s="2"/>
      <c r="W60" s="2"/>
      <c r="X60" s="122"/>
      <c r="Y60" s="122"/>
      <c r="Z60" s="122"/>
      <c r="AA60" s="122"/>
      <c r="AB60" s="122"/>
    </row>
    <row r="61" spans="1:28">
      <c r="A61" s="22" t="s">
        <v>67</v>
      </c>
      <c r="B61" s="22" t="s">
        <v>144</v>
      </c>
      <c r="C61" s="22" t="s">
        <v>752</v>
      </c>
      <c r="D61" s="23" t="s">
        <v>960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10173859.369999999</v>
      </c>
      <c r="Q61" s="24">
        <v>7365699.0300000003</v>
      </c>
      <c r="R61" s="74">
        <f t="shared" si="2"/>
        <v>10173859.369999999</v>
      </c>
      <c r="S61" s="2"/>
      <c r="T61" s="84">
        <f t="shared" si="5"/>
        <v>10173859.369999999</v>
      </c>
      <c r="U61" s="84"/>
      <c r="V61" s="2"/>
      <c r="W61" s="2"/>
      <c r="X61" s="122"/>
      <c r="Y61" s="122"/>
      <c r="Z61" s="122"/>
      <c r="AA61" s="122"/>
      <c r="AB61" s="122"/>
    </row>
    <row r="62" spans="1:28">
      <c r="A62" s="22" t="s">
        <v>139</v>
      </c>
      <c r="B62" s="22" t="s">
        <v>144</v>
      </c>
      <c r="C62" s="22" t="s">
        <v>754</v>
      </c>
      <c r="D62" s="23" t="s">
        <v>961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803513.12</v>
      </c>
      <c r="Q62" s="24">
        <v>1136244.72</v>
      </c>
      <c r="R62" s="74">
        <f t="shared" si="2"/>
        <v>803513.12</v>
      </c>
      <c r="S62" s="2"/>
      <c r="T62" s="84">
        <f t="shared" si="5"/>
        <v>803513.12</v>
      </c>
      <c r="U62" s="84"/>
      <c r="V62" s="2"/>
      <c r="W62" s="2"/>
      <c r="X62" s="122"/>
      <c r="Y62" s="122"/>
      <c r="Z62" s="122"/>
      <c r="AA62" s="122"/>
      <c r="AB62" s="122"/>
    </row>
    <row r="63" spans="1:28">
      <c r="A63" s="22" t="s">
        <v>67</v>
      </c>
      <c r="B63" s="22" t="s">
        <v>144</v>
      </c>
      <c r="C63" s="22" t="s">
        <v>262</v>
      </c>
      <c r="D63" s="23" t="s">
        <v>962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-71714</v>
      </c>
      <c r="Q63" s="24">
        <v>-71714</v>
      </c>
      <c r="R63" s="74">
        <f t="shared" si="2"/>
        <v>-71714</v>
      </c>
      <c r="S63" s="2"/>
      <c r="T63" s="84">
        <f t="shared" si="5"/>
        <v>-71714</v>
      </c>
      <c r="U63" s="84"/>
      <c r="V63" s="2"/>
      <c r="W63" s="2"/>
      <c r="X63" s="122"/>
      <c r="Y63" s="122"/>
      <c r="Z63" s="122"/>
      <c r="AA63" s="122"/>
      <c r="AB63" s="122"/>
    </row>
    <row r="64" spans="1:28">
      <c r="A64" s="22" t="s">
        <v>67</v>
      </c>
      <c r="B64" s="22" t="s">
        <v>151</v>
      </c>
      <c r="C64" s="22"/>
      <c r="D64" s="23" t="s">
        <v>152</v>
      </c>
      <c r="E64" s="88">
        <v>0</v>
      </c>
      <c r="F64" s="88">
        <v>0</v>
      </c>
      <c r="G64" s="88">
        <v>0</v>
      </c>
      <c r="H64" s="88">
        <v>0</v>
      </c>
      <c r="I64" s="88">
        <v>0</v>
      </c>
      <c r="J64" s="88">
        <v>0</v>
      </c>
      <c r="K64" s="88">
        <v>0</v>
      </c>
      <c r="L64" s="88">
        <v>0</v>
      </c>
      <c r="M64" s="88">
        <v>0</v>
      </c>
      <c r="N64" s="88">
        <v>0</v>
      </c>
      <c r="O64" s="88">
        <v>0</v>
      </c>
      <c r="P64" s="88">
        <v>0</v>
      </c>
      <c r="Q64" s="88">
        <v>0</v>
      </c>
      <c r="R64" s="74">
        <f t="shared" si="2"/>
        <v>0</v>
      </c>
      <c r="S64" s="2"/>
      <c r="T64" s="84">
        <f t="shared" si="5"/>
        <v>0</v>
      </c>
      <c r="U64" s="84"/>
      <c r="V64" s="2"/>
      <c r="W64" s="2"/>
      <c r="X64" s="122"/>
      <c r="Y64" s="122"/>
      <c r="Z64" s="122"/>
      <c r="AA64" s="122"/>
      <c r="AB64" s="122"/>
    </row>
    <row r="65" spans="1:28">
      <c r="A65" s="22" t="s">
        <v>957</v>
      </c>
      <c r="B65" s="22" t="s">
        <v>137</v>
      </c>
      <c r="C65" s="22" t="s">
        <v>69</v>
      </c>
      <c r="D65" s="23" t="s">
        <v>143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5838301.9000000004</v>
      </c>
      <c r="Q65" s="24">
        <v>4633485.24</v>
      </c>
      <c r="R65" s="74">
        <f t="shared" si="2"/>
        <v>5838301.9000000004</v>
      </c>
      <c r="S65" s="2"/>
      <c r="T65" s="84">
        <f t="shared" si="5"/>
        <v>5838301.9000000004</v>
      </c>
      <c r="U65" s="84"/>
      <c r="V65" s="2"/>
      <c r="W65" s="2"/>
      <c r="X65" s="122"/>
      <c r="Y65" s="122"/>
      <c r="Z65" s="122"/>
      <c r="AA65" s="122"/>
      <c r="AB65" s="122"/>
    </row>
    <row r="66" spans="1:28">
      <c r="A66" s="22" t="s">
        <v>139</v>
      </c>
      <c r="B66" s="22" t="s">
        <v>137</v>
      </c>
      <c r="C66" s="22" t="s">
        <v>11</v>
      </c>
      <c r="D66" s="23" t="s">
        <v>140</v>
      </c>
      <c r="E66" s="24">
        <v>3097363.41</v>
      </c>
      <c r="F66" s="24">
        <v>3966179.72</v>
      </c>
      <c r="G66" s="24">
        <v>2729190.11</v>
      </c>
      <c r="H66" s="24">
        <v>1507978.1</v>
      </c>
      <c r="I66" s="24">
        <v>838109.84999999905</v>
      </c>
      <c r="J66" s="24">
        <v>209053.75999999899</v>
      </c>
      <c r="K66" s="24">
        <v>-104040.680000001</v>
      </c>
      <c r="L66" s="24">
        <v>-265867.140000001</v>
      </c>
      <c r="M66" s="24">
        <v>53120.499999999403</v>
      </c>
      <c r="N66" s="24">
        <v>571152.98999999894</v>
      </c>
      <c r="O66" s="24">
        <v>2449138.14</v>
      </c>
      <c r="P66" s="24">
        <v>3224853.65</v>
      </c>
      <c r="Q66" s="24">
        <v>4270584.4000000004</v>
      </c>
      <c r="R66" s="74">
        <f t="shared" si="2"/>
        <v>3224853.65</v>
      </c>
      <c r="S66" s="2"/>
      <c r="T66" s="84">
        <f t="shared" si="5"/>
        <v>3224853.65</v>
      </c>
      <c r="U66" s="84"/>
      <c r="V66" s="2"/>
      <c r="W66" s="2"/>
      <c r="X66" s="122"/>
      <c r="Y66" s="122"/>
      <c r="Z66" s="122"/>
      <c r="AA66" s="122"/>
      <c r="AB66" s="122"/>
    </row>
    <row r="67" spans="1:28">
      <c r="A67" s="22" t="s">
        <v>139</v>
      </c>
      <c r="B67" s="22" t="s">
        <v>137</v>
      </c>
      <c r="C67" s="22" t="s">
        <v>12</v>
      </c>
      <c r="D67" s="23" t="s">
        <v>142</v>
      </c>
      <c r="E67" s="24">
        <v>24896</v>
      </c>
      <c r="F67" s="24">
        <v>183937.79</v>
      </c>
      <c r="G67" s="24">
        <v>47582.27</v>
      </c>
      <c r="H67" s="24">
        <v>30323.85</v>
      </c>
      <c r="I67" s="24">
        <v>18262.11</v>
      </c>
      <c r="J67" s="24">
        <v>58462.66</v>
      </c>
      <c r="K67" s="24">
        <v>23924.43</v>
      </c>
      <c r="L67" s="24">
        <v>50253.01</v>
      </c>
      <c r="M67" s="24">
        <v>21029.56</v>
      </c>
      <c r="N67" s="24">
        <v>43394.400000000001</v>
      </c>
      <c r="O67" s="24">
        <v>161397.89000000001</v>
      </c>
      <c r="P67" s="24">
        <v>20520.34</v>
      </c>
      <c r="Q67" s="24">
        <v>224215.24</v>
      </c>
      <c r="R67" s="74">
        <f t="shared" si="2"/>
        <v>20520.34</v>
      </c>
      <c r="S67" s="2"/>
      <c r="T67" s="84">
        <f t="shared" si="5"/>
        <v>20520.34</v>
      </c>
      <c r="U67" s="84"/>
      <c r="V67" s="2"/>
      <c r="W67" s="2"/>
      <c r="X67" s="122"/>
      <c r="Y67" s="122"/>
      <c r="Z67" s="122"/>
      <c r="AA67" s="122"/>
      <c r="AB67" s="122"/>
    </row>
    <row r="68" spans="1:28">
      <c r="A68" s="22" t="s">
        <v>139</v>
      </c>
      <c r="B68" s="22" t="s">
        <v>137</v>
      </c>
      <c r="C68" s="22" t="s">
        <v>14</v>
      </c>
      <c r="D68" s="23" t="s">
        <v>143</v>
      </c>
      <c r="E68" s="24">
        <v>860646.37</v>
      </c>
      <c r="F68" s="24">
        <v>692162.99</v>
      </c>
      <c r="G68" s="24">
        <v>681410.04</v>
      </c>
      <c r="H68" s="24">
        <v>796488.24</v>
      </c>
      <c r="I68" s="24">
        <v>973382.76</v>
      </c>
      <c r="J68" s="24">
        <v>1186726.51</v>
      </c>
      <c r="K68" s="24">
        <v>1406361.31</v>
      </c>
      <c r="L68" s="24">
        <v>1607889.07</v>
      </c>
      <c r="M68" s="24">
        <v>1768131.37</v>
      </c>
      <c r="N68" s="24">
        <v>1767276.97</v>
      </c>
      <c r="O68" s="24">
        <v>1518612.94</v>
      </c>
      <c r="P68" s="24">
        <v>0</v>
      </c>
      <c r="Q68" s="24">
        <v>0</v>
      </c>
      <c r="R68" s="74">
        <f t="shared" si="2"/>
        <v>0</v>
      </c>
      <c r="S68" s="2"/>
      <c r="T68" s="84">
        <f t="shared" si="5"/>
        <v>0</v>
      </c>
      <c r="U68" s="84"/>
      <c r="V68" s="2"/>
      <c r="W68" s="2"/>
      <c r="X68" s="122"/>
      <c r="Y68" s="122"/>
      <c r="Z68" s="122"/>
      <c r="AA68" s="122"/>
      <c r="AB68" s="122"/>
    </row>
    <row r="69" spans="1:28">
      <c r="A69" s="22" t="s">
        <v>141</v>
      </c>
      <c r="B69" s="22" t="s">
        <v>137</v>
      </c>
      <c r="C69" s="22" t="s">
        <v>11</v>
      </c>
      <c r="D69" s="23" t="s">
        <v>140</v>
      </c>
      <c r="E69" s="24">
        <v>12142832.08</v>
      </c>
      <c r="F69" s="24">
        <v>14657314.109999999</v>
      </c>
      <c r="G69" s="24">
        <v>10870701.210000001</v>
      </c>
      <c r="H69" s="24">
        <v>6281840.2000000002</v>
      </c>
      <c r="I69" s="24">
        <v>4086632.3</v>
      </c>
      <c r="J69" s="24">
        <v>1626340.06</v>
      </c>
      <c r="K69" s="24">
        <v>423547.82999999699</v>
      </c>
      <c r="L69" s="24">
        <v>70082.039999997301</v>
      </c>
      <c r="M69" s="24">
        <v>326053.78999999701</v>
      </c>
      <c r="N69" s="24">
        <v>1819455.15</v>
      </c>
      <c r="O69" s="24">
        <v>7070459.8200000003</v>
      </c>
      <c r="P69" s="24">
        <v>8797923.8399999999</v>
      </c>
      <c r="Q69" s="24">
        <v>13570803.08</v>
      </c>
      <c r="R69" s="74">
        <f t="shared" si="2"/>
        <v>8797923.8399999999</v>
      </c>
      <c r="S69" s="2"/>
      <c r="T69" s="84">
        <f t="shared" si="5"/>
        <v>8797923.8399999999</v>
      </c>
      <c r="U69" s="84"/>
      <c r="V69" s="2"/>
      <c r="W69" s="2"/>
      <c r="X69" s="122"/>
      <c r="Y69" s="122"/>
      <c r="Z69" s="122"/>
      <c r="AA69" s="122"/>
      <c r="AB69" s="122"/>
    </row>
    <row r="70" spans="1:28">
      <c r="A70" s="22" t="s">
        <v>141</v>
      </c>
      <c r="B70" s="22" t="s">
        <v>137</v>
      </c>
      <c r="C70" s="22" t="s">
        <v>12</v>
      </c>
      <c r="D70" s="23" t="s">
        <v>142</v>
      </c>
      <c r="E70" s="24">
        <v>405618.96</v>
      </c>
      <c r="F70" s="24">
        <v>231617.08</v>
      </c>
      <c r="G70" s="24">
        <v>352326.3</v>
      </c>
      <c r="H70" s="24">
        <v>76231.600000000006</v>
      </c>
      <c r="I70" s="24">
        <v>235283.31</v>
      </c>
      <c r="J70" s="24">
        <v>9825.9500000000407</v>
      </c>
      <c r="K70" s="24">
        <v>42721.3</v>
      </c>
      <c r="L70" s="24">
        <v>1058551.52</v>
      </c>
      <c r="M70" s="24">
        <v>95859.53</v>
      </c>
      <c r="N70" s="24">
        <v>389537.99</v>
      </c>
      <c r="O70" s="24">
        <v>150854.79</v>
      </c>
      <c r="P70" s="24">
        <v>159573</v>
      </c>
      <c r="Q70" s="24">
        <v>259737.60000000001</v>
      </c>
      <c r="R70" s="74">
        <f t="shared" si="2"/>
        <v>159573</v>
      </c>
      <c r="S70" s="2"/>
      <c r="T70" s="84">
        <f t="shared" si="5"/>
        <v>159573</v>
      </c>
      <c r="U70" s="84"/>
      <c r="V70" s="2"/>
      <c r="W70" s="2"/>
      <c r="X70" s="122"/>
      <c r="Y70" s="122"/>
      <c r="Z70" s="122"/>
      <c r="AA70" s="122"/>
      <c r="AB70" s="122"/>
    </row>
    <row r="71" spans="1:28">
      <c r="A71" s="22" t="s">
        <v>141</v>
      </c>
      <c r="B71" s="22" t="s">
        <v>137</v>
      </c>
      <c r="C71" s="22" t="s">
        <v>14</v>
      </c>
      <c r="D71" s="23" t="s">
        <v>143</v>
      </c>
      <c r="E71" s="43">
        <v>2514876.98</v>
      </c>
      <c r="F71" s="43">
        <v>2017059.67</v>
      </c>
      <c r="G71" s="43">
        <v>1920120.96</v>
      </c>
      <c r="H71" s="43">
        <v>2201078.2799999998</v>
      </c>
      <c r="I71" s="43">
        <v>2678159.34</v>
      </c>
      <c r="J71" s="43">
        <v>3385501.36</v>
      </c>
      <c r="K71" s="43">
        <v>4123740.92</v>
      </c>
      <c r="L71" s="43">
        <v>4879511.5</v>
      </c>
      <c r="M71" s="43">
        <v>5690834.7599999998</v>
      </c>
      <c r="N71" s="43">
        <v>5972637.8499999996</v>
      </c>
      <c r="O71" s="43">
        <v>5330310.5</v>
      </c>
      <c r="P71" s="43">
        <v>0</v>
      </c>
      <c r="Q71" s="43">
        <v>0</v>
      </c>
      <c r="R71" s="74">
        <f t="shared" si="2"/>
        <v>0</v>
      </c>
      <c r="S71" s="2"/>
      <c r="T71" s="84">
        <f t="shared" si="5"/>
        <v>0</v>
      </c>
      <c r="U71" s="84"/>
      <c r="V71" s="2"/>
      <c r="W71" s="2"/>
      <c r="X71" s="122"/>
      <c r="Y71" s="122"/>
      <c r="Z71" s="122"/>
      <c r="AA71" s="122"/>
      <c r="AB71" s="122"/>
    </row>
    <row r="72" spans="1:28">
      <c r="A72" s="2"/>
      <c r="B72" s="2"/>
      <c r="C72" s="2"/>
      <c r="D72" s="50" t="s">
        <v>153</v>
      </c>
      <c r="E72" s="24">
        <v>21489963.91</v>
      </c>
      <c r="F72" s="24">
        <v>25031043.339999996</v>
      </c>
      <c r="G72" s="24">
        <v>19391541.48</v>
      </c>
      <c r="H72" s="24">
        <v>13336927.27</v>
      </c>
      <c r="I72" s="24">
        <v>11207105.249999998</v>
      </c>
      <c r="J72" s="24">
        <v>8929667.6899999995</v>
      </c>
      <c r="K72" s="24">
        <v>9393154.6999999974</v>
      </c>
      <c r="L72" s="24">
        <v>9290701.3399999961</v>
      </c>
      <c r="M72" s="24">
        <v>12139848.779999997</v>
      </c>
      <c r="N72" s="24">
        <v>13614121.359999999</v>
      </c>
      <c r="O72" s="24">
        <v>19786161.890000001</v>
      </c>
      <c r="P72" s="24">
        <v>31926360.729999997</v>
      </c>
      <c r="Q72" s="24">
        <v>32655972.640000001</v>
      </c>
      <c r="R72" s="74">
        <f t="shared" si="2"/>
        <v>31926360.729999997</v>
      </c>
      <c r="S72" s="2"/>
      <c r="T72" s="2"/>
      <c r="U72" s="2"/>
      <c r="V72" s="2"/>
      <c r="W72" s="2"/>
      <c r="X72" s="122"/>
      <c r="Y72" s="122"/>
      <c r="Z72" s="122"/>
      <c r="AA72" s="122"/>
      <c r="AB72" s="122"/>
    </row>
    <row r="73" spans="1:28">
      <c r="A73" s="2"/>
      <c r="B73" s="2"/>
      <c r="C73" s="2"/>
      <c r="D73" s="50" t="s">
        <v>154</v>
      </c>
      <c r="E73" s="74"/>
      <c r="F73" s="74"/>
      <c r="G73" s="75"/>
      <c r="H73" s="76"/>
      <c r="I73" s="77"/>
      <c r="J73" s="78"/>
      <c r="K73" s="79"/>
      <c r="L73" s="42"/>
      <c r="M73" s="80"/>
      <c r="N73" s="81"/>
      <c r="O73" s="24"/>
      <c r="P73" s="24"/>
      <c r="Q73" s="24"/>
      <c r="R73" s="74">
        <f t="shared" si="2"/>
        <v>0</v>
      </c>
      <c r="S73" s="2"/>
      <c r="T73" s="2"/>
      <c r="U73" s="2"/>
      <c r="V73" s="2"/>
      <c r="W73" s="2"/>
      <c r="X73" s="122"/>
      <c r="Y73" s="122"/>
      <c r="Z73" s="122"/>
      <c r="AA73" s="122"/>
      <c r="AB73" s="122"/>
    </row>
    <row r="74" spans="1:28">
      <c r="A74" s="22" t="s">
        <v>67</v>
      </c>
      <c r="B74" s="22" t="s">
        <v>155</v>
      </c>
      <c r="C74" s="22" t="s">
        <v>156</v>
      </c>
      <c r="D74" s="50" t="s">
        <v>157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74">
        <f t="shared" si="2"/>
        <v>0</v>
      </c>
      <c r="S74" s="2"/>
      <c r="T74" s="84">
        <f t="shared" ref="T74:T75" si="6">+R74</f>
        <v>0</v>
      </c>
      <c r="U74" s="84"/>
      <c r="V74" s="2"/>
      <c r="W74" s="2"/>
      <c r="X74" s="122"/>
      <c r="Y74" s="122"/>
      <c r="Z74" s="122"/>
      <c r="AA74" s="122"/>
      <c r="AB74" s="122"/>
    </row>
    <row r="75" spans="1:28">
      <c r="A75" s="22" t="s">
        <v>67</v>
      </c>
      <c r="B75" s="22" t="s">
        <v>155</v>
      </c>
      <c r="C75" s="22" t="s">
        <v>158</v>
      </c>
      <c r="D75" s="50" t="s">
        <v>159</v>
      </c>
      <c r="E75" s="24">
        <v>0</v>
      </c>
      <c r="F75" s="24">
        <v>0</v>
      </c>
      <c r="G75" s="24">
        <v>0</v>
      </c>
      <c r="H75" s="24">
        <v>0</v>
      </c>
      <c r="I75" s="24">
        <v>0</v>
      </c>
      <c r="J75" s="24">
        <v>0</v>
      </c>
      <c r="K75" s="24">
        <v>0</v>
      </c>
      <c r="L75" s="24">
        <v>0</v>
      </c>
      <c r="M75" s="24">
        <v>0</v>
      </c>
      <c r="N75" s="24">
        <v>0</v>
      </c>
      <c r="O75" s="24">
        <v>0</v>
      </c>
      <c r="P75" s="24">
        <v>0</v>
      </c>
      <c r="Q75" s="24">
        <v>0</v>
      </c>
      <c r="R75" s="74">
        <f t="shared" si="2"/>
        <v>0</v>
      </c>
      <c r="S75" s="2"/>
      <c r="T75" s="84">
        <f t="shared" si="6"/>
        <v>0</v>
      </c>
      <c r="U75" s="84"/>
      <c r="V75" s="2"/>
      <c r="W75" s="2"/>
      <c r="X75" s="122"/>
      <c r="Y75" s="122"/>
      <c r="Z75" s="122"/>
      <c r="AA75" s="122"/>
      <c r="AB75" s="122"/>
    </row>
    <row r="76" spans="1:28">
      <c r="A76" s="2"/>
      <c r="B76" s="2"/>
      <c r="C76" s="2"/>
      <c r="D76" s="50"/>
      <c r="E76" s="74"/>
      <c r="F76" s="74"/>
      <c r="G76" s="75"/>
      <c r="H76" s="76"/>
      <c r="I76" s="77"/>
      <c r="J76" s="78"/>
      <c r="K76" s="79"/>
      <c r="L76" s="42"/>
      <c r="M76" s="80"/>
      <c r="N76" s="81"/>
      <c r="O76" s="24"/>
      <c r="P76" s="24"/>
      <c r="Q76" s="24"/>
      <c r="R76" s="74">
        <f t="shared" si="2"/>
        <v>0</v>
      </c>
      <c r="S76" s="2"/>
      <c r="T76" s="2"/>
      <c r="U76" s="2"/>
      <c r="V76" s="2"/>
      <c r="W76" s="2"/>
      <c r="X76" s="122"/>
      <c r="Y76" s="122"/>
      <c r="Z76" s="122"/>
      <c r="AA76" s="122"/>
      <c r="AB76" s="122"/>
    </row>
    <row r="77" spans="1:28">
      <c r="A77" s="22" t="s">
        <v>67</v>
      </c>
      <c r="B77" s="22" t="s">
        <v>160</v>
      </c>
      <c r="C77" s="22" t="s">
        <v>163</v>
      </c>
      <c r="D77" s="50" t="s">
        <v>162</v>
      </c>
      <c r="E77" s="24">
        <v>0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109738.76</v>
      </c>
      <c r="P77" s="24">
        <v>116759.12</v>
      </c>
      <c r="Q77" s="24">
        <v>7020.36</v>
      </c>
      <c r="R77" s="74">
        <f t="shared" si="2"/>
        <v>116759.12</v>
      </c>
      <c r="S77" s="2"/>
      <c r="T77" s="2"/>
      <c r="U77" s="2"/>
      <c r="V77" s="2"/>
      <c r="W77" s="84">
        <f t="shared" ref="W77:W85" si="7">+R77</f>
        <v>116759.12</v>
      </c>
      <c r="X77" s="122"/>
      <c r="Y77" s="122"/>
      <c r="Z77" s="122"/>
      <c r="AA77" s="122"/>
      <c r="AB77" s="122"/>
    </row>
    <row r="78" spans="1:28">
      <c r="A78" s="22" t="s">
        <v>67</v>
      </c>
      <c r="B78" s="22" t="s">
        <v>160</v>
      </c>
      <c r="C78" s="22" t="s">
        <v>624</v>
      </c>
      <c r="D78" s="50" t="s">
        <v>164</v>
      </c>
      <c r="E78" s="24">
        <v>0</v>
      </c>
      <c r="F78" s="24">
        <v>0</v>
      </c>
      <c r="G78" s="24">
        <v>0</v>
      </c>
      <c r="H78" s="24">
        <v>0</v>
      </c>
      <c r="I78" s="24">
        <v>0</v>
      </c>
      <c r="J78" s="24">
        <v>0</v>
      </c>
      <c r="K78" s="24">
        <v>0</v>
      </c>
      <c r="L78" s="24">
        <v>0</v>
      </c>
      <c r="M78" s="24">
        <v>0</v>
      </c>
      <c r="N78" s="24">
        <v>0</v>
      </c>
      <c r="O78" s="24">
        <v>0</v>
      </c>
      <c r="P78" s="24">
        <v>0</v>
      </c>
      <c r="Q78" s="24">
        <v>109738.76</v>
      </c>
      <c r="R78" s="74">
        <f t="shared" si="2"/>
        <v>0</v>
      </c>
      <c r="S78" s="2"/>
      <c r="T78" s="84"/>
      <c r="U78" s="2"/>
      <c r="V78" s="2"/>
      <c r="W78" s="84">
        <f t="shared" si="7"/>
        <v>0</v>
      </c>
      <c r="X78" s="122"/>
      <c r="Y78" s="122"/>
      <c r="Z78" s="122"/>
      <c r="AA78" s="122"/>
      <c r="AB78" s="122"/>
    </row>
    <row r="79" spans="1:28">
      <c r="A79" s="22" t="s">
        <v>67</v>
      </c>
      <c r="B79" s="22" t="s">
        <v>160</v>
      </c>
      <c r="C79" s="22" t="s">
        <v>626</v>
      </c>
      <c r="D79" s="50" t="s">
        <v>166</v>
      </c>
      <c r="E79" s="24">
        <v>0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19792.61</v>
      </c>
      <c r="P79" s="24">
        <v>19792.61</v>
      </c>
      <c r="Q79" s="24">
        <v>0</v>
      </c>
      <c r="R79" s="74">
        <f t="shared" si="2"/>
        <v>19792.61</v>
      </c>
      <c r="S79" s="2"/>
      <c r="T79" s="84"/>
      <c r="U79" s="2"/>
      <c r="V79" s="2"/>
      <c r="W79" s="84">
        <f t="shared" si="7"/>
        <v>19792.61</v>
      </c>
      <c r="X79" s="122"/>
      <c r="Y79" s="122"/>
      <c r="Z79" s="122"/>
      <c r="AA79" s="122"/>
      <c r="AB79" s="122"/>
    </row>
    <row r="80" spans="1:28">
      <c r="A80" s="22" t="s">
        <v>67</v>
      </c>
      <c r="B80" s="22" t="s">
        <v>160</v>
      </c>
      <c r="C80" s="22" t="s">
        <v>628</v>
      </c>
      <c r="D80" s="50" t="s">
        <v>963</v>
      </c>
      <c r="E80" s="24">
        <v>0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74">
        <f t="shared" ref="R80:R143" si="8">+P80</f>
        <v>0</v>
      </c>
      <c r="S80" s="2"/>
      <c r="T80" s="84"/>
      <c r="U80" s="2"/>
      <c r="V80" s="2"/>
      <c r="W80" s="84">
        <f t="shared" si="7"/>
        <v>0</v>
      </c>
      <c r="X80" s="122"/>
      <c r="Y80" s="122"/>
      <c r="Z80" s="122"/>
      <c r="AA80" s="122"/>
      <c r="AB80" s="122"/>
    </row>
    <row r="81" spans="1:28">
      <c r="A81" s="22" t="s">
        <v>67</v>
      </c>
      <c r="B81" s="22" t="s">
        <v>160</v>
      </c>
      <c r="C81" s="22" t="s">
        <v>171</v>
      </c>
      <c r="D81" s="50" t="s">
        <v>172</v>
      </c>
      <c r="E81" s="24">
        <v>0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74">
        <f t="shared" si="8"/>
        <v>0</v>
      </c>
      <c r="S81" s="2"/>
      <c r="T81" s="84"/>
      <c r="U81" s="2"/>
      <c r="V81" s="2"/>
      <c r="W81" s="84">
        <f t="shared" si="7"/>
        <v>0</v>
      </c>
      <c r="X81" s="122"/>
      <c r="Y81" s="122"/>
      <c r="Z81" s="122"/>
      <c r="AA81" s="122"/>
      <c r="AB81" s="122"/>
    </row>
    <row r="82" spans="1:28">
      <c r="A82" s="22" t="s">
        <v>67</v>
      </c>
      <c r="B82" s="22" t="s">
        <v>160</v>
      </c>
      <c r="C82" s="22" t="s">
        <v>175</v>
      </c>
      <c r="D82" s="50" t="s">
        <v>176</v>
      </c>
      <c r="E82" s="24">
        <v>0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74">
        <f t="shared" si="8"/>
        <v>0</v>
      </c>
      <c r="S82" s="2"/>
      <c r="T82" s="84"/>
      <c r="U82" s="2"/>
      <c r="V82" s="2"/>
      <c r="W82" s="84">
        <f t="shared" si="7"/>
        <v>0</v>
      </c>
      <c r="X82" s="122"/>
      <c r="Y82" s="122"/>
      <c r="Z82" s="122"/>
      <c r="AA82" s="122"/>
      <c r="AB82" s="122"/>
    </row>
    <row r="83" spans="1:28">
      <c r="A83" s="22" t="s">
        <v>67</v>
      </c>
      <c r="B83" s="22" t="s">
        <v>160</v>
      </c>
      <c r="C83" s="22" t="s">
        <v>177</v>
      </c>
      <c r="D83" s="50" t="s">
        <v>178</v>
      </c>
      <c r="E83" s="24">
        <v>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74">
        <f t="shared" si="8"/>
        <v>0</v>
      </c>
      <c r="S83" s="2"/>
      <c r="T83" s="84"/>
      <c r="U83" s="2"/>
      <c r="V83" s="2"/>
      <c r="W83" s="84">
        <f t="shared" si="7"/>
        <v>0</v>
      </c>
      <c r="X83" s="122"/>
      <c r="Y83" s="122"/>
      <c r="Z83" s="122"/>
      <c r="AA83" s="122"/>
      <c r="AB83" s="122"/>
    </row>
    <row r="84" spans="1:28">
      <c r="A84" s="22" t="s">
        <v>67</v>
      </c>
      <c r="B84" s="22" t="s">
        <v>160</v>
      </c>
      <c r="C84" s="22" t="s">
        <v>179</v>
      </c>
      <c r="D84" s="50" t="s">
        <v>180</v>
      </c>
      <c r="E84" s="24">
        <v>0</v>
      </c>
      <c r="F84" s="24">
        <v>0</v>
      </c>
      <c r="G84" s="24">
        <v>0</v>
      </c>
      <c r="H84" s="24">
        <v>171.65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17559.13</v>
      </c>
      <c r="O84" s="24">
        <v>0</v>
      </c>
      <c r="P84" s="24">
        <v>0</v>
      </c>
      <c r="Q84" s="24">
        <v>0</v>
      </c>
      <c r="R84" s="74">
        <f t="shared" si="8"/>
        <v>0</v>
      </c>
      <c r="S84" s="2"/>
      <c r="T84" s="84"/>
      <c r="U84" s="2"/>
      <c r="V84" s="2"/>
      <c r="W84" s="84">
        <f t="shared" si="7"/>
        <v>0</v>
      </c>
      <c r="X84" s="122"/>
      <c r="Y84" s="122"/>
      <c r="Z84" s="122"/>
      <c r="AA84" s="122"/>
      <c r="AB84" s="122"/>
    </row>
    <row r="85" spans="1:28">
      <c r="A85" s="22" t="s">
        <v>67</v>
      </c>
      <c r="B85" s="22" t="s">
        <v>160</v>
      </c>
      <c r="C85" s="22" t="s">
        <v>167</v>
      </c>
      <c r="D85" s="50" t="s">
        <v>168</v>
      </c>
      <c r="E85" s="24">
        <v>0</v>
      </c>
      <c r="F85" s="24">
        <v>0</v>
      </c>
      <c r="G85" s="24">
        <v>0</v>
      </c>
      <c r="H85" s="24">
        <v>0</v>
      </c>
      <c r="I85" s="24">
        <v>3300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74">
        <f t="shared" si="8"/>
        <v>0</v>
      </c>
      <c r="S85" s="2"/>
      <c r="T85" s="84"/>
      <c r="U85" s="2"/>
      <c r="V85" s="2"/>
      <c r="W85" s="84">
        <f t="shared" si="7"/>
        <v>0</v>
      </c>
      <c r="X85" s="122"/>
      <c r="Y85" s="122"/>
      <c r="Z85" s="122"/>
      <c r="AA85" s="122"/>
      <c r="AB85" s="122"/>
    </row>
    <row r="86" spans="1:28">
      <c r="A86" s="2"/>
      <c r="B86" s="2"/>
      <c r="C86" s="2"/>
      <c r="D86" s="50" t="s">
        <v>181</v>
      </c>
      <c r="E86" s="28">
        <v>0</v>
      </c>
      <c r="F86" s="28">
        <v>0</v>
      </c>
      <c r="G86" s="28">
        <v>0</v>
      </c>
      <c r="H86" s="28">
        <v>171.65</v>
      </c>
      <c r="I86" s="28">
        <v>3300</v>
      </c>
      <c r="J86" s="28">
        <v>0</v>
      </c>
      <c r="K86" s="28">
        <v>0</v>
      </c>
      <c r="L86" s="28">
        <v>0</v>
      </c>
      <c r="M86" s="28">
        <v>0</v>
      </c>
      <c r="N86" s="28">
        <v>17559.13</v>
      </c>
      <c r="O86" s="28">
        <v>129531.37</v>
      </c>
      <c r="P86" s="28">
        <v>136551.72999999998</v>
      </c>
      <c r="Q86" s="28">
        <v>116759.12</v>
      </c>
      <c r="R86" s="74">
        <f t="shared" si="8"/>
        <v>136551.72999999998</v>
      </c>
      <c r="S86" s="2"/>
      <c r="T86" s="2"/>
      <c r="U86" s="2"/>
      <c r="V86" s="2"/>
      <c r="W86" s="2"/>
      <c r="X86" s="122"/>
      <c r="Y86" s="122"/>
      <c r="Z86" s="122"/>
      <c r="AA86" s="122"/>
      <c r="AB86" s="122"/>
    </row>
    <row r="87" spans="1:28">
      <c r="A87" s="2"/>
      <c r="B87" s="2"/>
      <c r="C87" s="2"/>
      <c r="D87" s="50"/>
      <c r="E87" s="74"/>
      <c r="F87" s="74"/>
      <c r="G87" s="75"/>
      <c r="H87" s="76"/>
      <c r="I87" s="77"/>
      <c r="J87" s="78"/>
      <c r="K87" s="79"/>
      <c r="L87" s="87"/>
      <c r="M87" s="80"/>
      <c r="N87" s="81"/>
      <c r="O87" s="24"/>
      <c r="P87" s="24"/>
      <c r="Q87" s="24"/>
      <c r="R87" s="74">
        <f t="shared" si="8"/>
        <v>0</v>
      </c>
      <c r="S87" s="2"/>
      <c r="T87" s="2"/>
      <c r="U87" s="2"/>
      <c r="V87" s="2"/>
      <c r="W87" s="2"/>
      <c r="X87" s="122"/>
      <c r="Y87" s="122"/>
      <c r="Z87" s="122"/>
      <c r="AA87" s="122"/>
      <c r="AB87" s="122"/>
    </row>
    <row r="88" spans="1:28">
      <c r="A88" s="22" t="s">
        <v>67</v>
      </c>
      <c r="B88" s="22" t="s">
        <v>182</v>
      </c>
      <c r="C88" s="2"/>
      <c r="D88" s="50" t="s">
        <v>183</v>
      </c>
      <c r="E88" s="24">
        <v>0</v>
      </c>
      <c r="F88" s="24">
        <v>0</v>
      </c>
      <c r="G88" s="24">
        <v>0</v>
      </c>
      <c r="H88" s="24">
        <v>0</v>
      </c>
      <c r="I88" s="24">
        <v>0</v>
      </c>
      <c r="J88" s="24">
        <v>0</v>
      </c>
      <c r="K88" s="24">
        <v>0</v>
      </c>
      <c r="L88" s="24">
        <v>0</v>
      </c>
      <c r="M88" s="24">
        <v>0</v>
      </c>
      <c r="N88" s="24">
        <v>0</v>
      </c>
      <c r="O88" s="24">
        <v>0</v>
      </c>
      <c r="P88" s="24">
        <v>0</v>
      </c>
      <c r="Q88" s="24">
        <v>0</v>
      </c>
      <c r="R88" s="74">
        <f t="shared" si="8"/>
        <v>0</v>
      </c>
      <c r="S88" s="2"/>
      <c r="T88" s="2"/>
      <c r="U88" s="2"/>
      <c r="V88" s="2"/>
      <c r="W88" s="2"/>
      <c r="X88" s="122"/>
      <c r="Y88" s="122"/>
      <c r="Z88" s="122"/>
      <c r="AA88" s="122"/>
      <c r="AB88" s="122"/>
    </row>
    <row r="89" spans="1:28">
      <c r="A89" s="2"/>
      <c r="B89" s="2"/>
      <c r="C89" s="2"/>
      <c r="D89" s="50"/>
      <c r="E89" s="74"/>
      <c r="F89" s="74"/>
      <c r="G89" s="75"/>
      <c r="H89" s="76"/>
      <c r="I89" s="77"/>
      <c r="J89" s="78"/>
      <c r="K89" s="79"/>
      <c r="L89" s="42"/>
      <c r="M89" s="80"/>
      <c r="N89" s="81"/>
      <c r="O89" s="24"/>
      <c r="P89" s="24"/>
      <c r="Q89" s="24"/>
      <c r="R89" s="74">
        <f t="shared" si="8"/>
        <v>0</v>
      </c>
      <c r="S89" s="2"/>
      <c r="T89" s="2"/>
      <c r="U89" s="2"/>
      <c r="V89" s="2"/>
      <c r="W89" s="2"/>
      <c r="X89" s="122"/>
      <c r="Y89" s="122"/>
      <c r="Z89" s="122"/>
      <c r="AA89" s="122"/>
      <c r="AB89" s="122"/>
    </row>
    <row r="90" spans="1:28">
      <c r="A90" s="2"/>
      <c r="B90" s="2"/>
      <c r="C90" s="2"/>
      <c r="D90" s="50" t="s">
        <v>184</v>
      </c>
      <c r="E90" s="24">
        <v>21489963.91</v>
      </c>
      <c r="F90" s="24">
        <v>25031043.339999996</v>
      </c>
      <c r="G90" s="24">
        <v>19391541.48</v>
      </c>
      <c r="H90" s="24">
        <v>13337098.92</v>
      </c>
      <c r="I90" s="24">
        <v>11210405.249999998</v>
      </c>
      <c r="J90" s="24">
        <v>8929667.6899999995</v>
      </c>
      <c r="K90" s="24">
        <v>9393154.6999999974</v>
      </c>
      <c r="L90" s="24">
        <v>9290701.3399999961</v>
      </c>
      <c r="M90" s="24">
        <v>12139848.779999997</v>
      </c>
      <c r="N90" s="24">
        <v>13631680.49</v>
      </c>
      <c r="O90" s="24">
        <v>19915693.260000002</v>
      </c>
      <c r="P90" s="24">
        <v>32062912.459999997</v>
      </c>
      <c r="Q90" s="24">
        <v>32772731.760000002</v>
      </c>
      <c r="R90" s="74">
        <f t="shared" si="8"/>
        <v>32062912.459999997</v>
      </c>
      <c r="S90" s="2"/>
      <c r="T90" s="2"/>
      <c r="U90" s="2"/>
      <c r="V90" s="2"/>
      <c r="W90" s="2"/>
      <c r="X90" s="122"/>
      <c r="Y90" s="122"/>
      <c r="Z90" s="122"/>
      <c r="AA90" s="122"/>
      <c r="AB90" s="122"/>
    </row>
    <row r="91" spans="1:28">
      <c r="A91" s="2"/>
      <c r="B91" s="2"/>
      <c r="C91" s="2"/>
      <c r="D91" s="50"/>
      <c r="E91" s="74"/>
      <c r="F91" s="74"/>
      <c r="G91" s="75"/>
      <c r="H91" s="76"/>
      <c r="I91" s="77"/>
      <c r="J91" s="78"/>
      <c r="K91" s="79"/>
      <c r="L91" s="42"/>
      <c r="M91" s="80"/>
      <c r="N91" s="81"/>
      <c r="O91" s="24"/>
      <c r="P91" s="24"/>
      <c r="Q91" s="24"/>
      <c r="R91" s="74">
        <f t="shared" si="8"/>
        <v>0</v>
      </c>
      <c r="S91" s="2"/>
      <c r="T91" s="2"/>
      <c r="U91" s="2"/>
      <c r="V91" s="2"/>
      <c r="W91" s="2"/>
      <c r="X91" s="122"/>
      <c r="Y91" s="122"/>
      <c r="Z91" s="122"/>
      <c r="AA91" s="122"/>
      <c r="AB91" s="122"/>
    </row>
    <row r="92" spans="1:28">
      <c r="A92" s="22" t="s">
        <v>67</v>
      </c>
      <c r="B92" s="22" t="s">
        <v>198</v>
      </c>
      <c r="C92" s="22" t="s">
        <v>161</v>
      </c>
      <c r="D92" s="23" t="s">
        <v>199</v>
      </c>
      <c r="E92" s="24">
        <v>-20000</v>
      </c>
      <c r="F92" s="24">
        <v>-20000</v>
      </c>
      <c r="G92" s="24">
        <v>-20000</v>
      </c>
      <c r="H92" s="24">
        <v>-20000</v>
      </c>
      <c r="I92" s="24">
        <v>-20000</v>
      </c>
      <c r="J92" s="24">
        <v>-20000</v>
      </c>
      <c r="K92" s="24">
        <v>-20000</v>
      </c>
      <c r="L92" s="24">
        <v>-20000</v>
      </c>
      <c r="M92" s="24">
        <v>-20000</v>
      </c>
      <c r="N92" s="24">
        <v>-20000</v>
      </c>
      <c r="O92" s="24">
        <v>-20000</v>
      </c>
      <c r="P92" s="24">
        <v>-10000</v>
      </c>
      <c r="Q92" s="24">
        <v>-10000</v>
      </c>
      <c r="R92" s="74">
        <f t="shared" si="8"/>
        <v>-10000</v>
      </c>
      <c r="S92" s="2"/>
      <c r="T92" s="84">
        <f t="shared" ref="T92:T110" si="9">+R92</f>
        <v>-10000</v>
      </c>
      <c r="U92" s="2"/>
      <c r="V92" s="2"/>
      <c r="W92" s="2"/>
      <c r="X92" s="122"/>
      <c r="Y92" s="122"/>
      <c r="Z92" s="122"/>
      <c r="AA92" s="122"/>
      <c r="AB92" s="122"/>
    </row>
    <row r="93" spans="1:28">
      <c r="A93" s="22" t="s">
        <v>67</v>
      </c>
      <c r="B93" s="22" t="s">
        <v>198</v>
      </c>
      <c r="C93" s="22" t="s">
        <v>187</v>
      </c>
      <c r="D93" s="23" t="s">
        <v>200</v>
      </c>
      <c r="E93" s="24">
        <v>1183.81</v>
      </c>
      <c r="F93" s="24">
        <v>16269.23</v>
      </c>
      <c r="G93" s="24">
        <v>16269.23</v>
      </c>
      <c r="H93" s="24">
        <v>16269.24</v>
      </c>
      <c r="I93" s="24">
        <v>16373.34</v>
      </c>
      <c r="J93" s="24">
        <v>16373.34</v>
      </c>
      <c r="K93" s="24">
        <v>25437.4</v>
      </c>
      <c r="L93" s="24">
        <v>25437.4</v>
      </c>
      <c r="M93" s="24">
        <v>25942.12</v>
      </c>
      <c r="N93" s="24">
        <v>32877.919999999998</v>
      </c>
      <c r="O93" s="24">
        <v>32877.919999999998</v>
      </c>
      <c r="P93" s="24">
        <v>1003.22</v>
      </c>
      <c r="Q93" s="24">
        <v>1003.22</v>
      </c>
      <c r="R93" s="74">
        <f t="shared" si="8"/>
        <v>1003.22</v>
      </c>
      <c r="S93" s="2"/>
      <c r="T93" s="84">
        <f t="shared" si="9"/>
        <v>1003.22</v>
      </c>
      <c r="U93" s="2"/>
      <c r="V93" s="2"/>
      <c r="W93" s="2"/>
      <c r="X93" s="122"/>
      <c r="Y93" s="122"/>
      <c r="Z93" s="122"/>
      <c r="AA93" s="122"/>
      <c r="AB93" s="122"/>
    </row>
    <row r="94" spans="1:28">
      <c r="A94" s="22" t="s">
        <v>67</v>
      </c>
      <c r="B94" s="22" t="s">
        <v>198</v>
      </c>
      <c r="C94" s="22" t="s">
        <v>189</v>
      </c>
      <c r="D94" s="23" t="s">
        <v>201</v>
      </c>
      <c r="E94" s="24">
        <v>0</v>
      </c>
      <c r="F94" s="24">
        <v>-100</v>
      </c>
      <c r="G94" s="24">
        <v>-100</v>
      </c>
      <c r="H94" s="24">
        <v>-646.26</v>
      </c>
      <c r="I94" s="24">
        <v>-646.26</v>
      </c>
      <c r="J94" s="24">
        <v>-646.26</v>
      </c>
      <c r="K94" s="24">
        <v>-646.26</v>
      </c>
      <c r="L94" s="24">
        <v>-916.75</v>
      </c>
      <c r="M94" s="24">
        <v>-916.75</v>
      </c>
      <c r="N94" s="24">
        <v>-916.75</v>
      </c>
      <c r="O94" s="24">
        <v>-916.75</v>
      </c>
      <c r="P94" s="24">
        <v>0</v>
      </c>
      <c r="Q94" s="24">
        <v>0</v>
      </c>
      <c r="R94" s="74">
        <f t="shared" si="8"/>
        <v>0</v>
      </c>
      <c r="S94" s="2"/>
      <c r="T94" s="84">
        <f t="shared" si="9"/>
        <v>0</v>
      </c>
      <c r="U94" s="2"/>
      <c r="V94" s="2"/>
      <c r="W94" s="2"/>
      <c r="X94" s="122"/>
      <c r="Y94" s="122"/>
      <c r="Z94" s="122"/>
      <c r="AA94" s="122"/>
      <c r="AB94" s="122"/>
    </row>
    <row r="95" spans="1:28">
      <c r="A95" s="22" t="s">
        <v>67</v>
      </c>
      <c r="B95" s="22" t="s">
        <v>198</v>
      </c>
      <c r="C95" s="22" t="s">
        <v>191</v>
      </c>
      <c r="D95" s="23" t="s">
        <v>202</v>
      </c>
      <c r="E95" s="88">
        <v>0</v>
      </c>
      <c r="F95" s="88">
        <v>0</v>
      </c>
      <c r="G95" s="88">
        <v>0</v>
      </c>
      <c r="H95" s="88">
        <v>0</v>
      </c>
      <c r="I95" s="88">
        <v>0</v>
      </c>
      <c r="J95" s="88">
        <v>0</v>
      </c>
      <c r="K95" s="88">
        <v>0</v>
      </c>
      <c r="L95" s="88">
        <v>0</v>
      </c>
      <c r="M95" s="88">
        <v>-15025</v>
      </c>
      <c r="N95" s="88">
        <v>-15025</v>
      </c>
      <c r="O95" s="88">
        <v>-21961.17</v>
      </c>
      <c r="P95" s="88">
        <v>0</v>
      </c>
      <c r="Q95" s="88">
        <v>0</v>
      </c>
      <c r="R95" s="74">
        <f t="shared" si="8"/>
        <v>0</v>
      </c>
      <c r="S95" s="2"/>
      <c r="T95" s="84">
        <f t="shared" si="9"/>
        <v>0</v>
      </c>
      <c r="U95" s="2"/>
      <c r="V95" s="2"/>
      <c r="W95" s="2"/>
      <c r="X95" s="122"/>
      <c r="Y95" s="122"/>
      <c r="Z95" s="122"/>
      <c r="AA95" s="122"/>
      <c r="AB95" s="122"/>
    </row>
    <row r="96" spans="1:28">
      <c r="A96" s="22" t="s">
        <v>139</v>
      </c>
      <c r="B96" s="22" t="s">
        <v>185</v>
      </c>
      <c r="C96" s="22" t="s">
        <v>161</v>
      </c>
      <c r="D96" s="23" t="s">
        <v>186</v>
      </c>
      <c r="E96" s="24">
        <v>-122637.92</v>
      </c>
      <c r="F96" s="24">
        <v>-122637.92</v>
      </c>
      <c r="G96" s="24">
        <v>-122637.92</v>
      </c>
      <c r="H96" s="24">
        <v>-122637.92</v>
      </c>
      <c r="I96" s="24">
        <v>-122637.92</v>
      </c>
      <c r="J96" s="24">
        <v>-122637.92</v>
      </c>
      <c r="K96" s="24">
        <v>-122637.92</v>
      </c>
      <c r="L96" s="24">
        <v>-122637.92</v>
      </c>
      <c r="M96" s="24">
        <v>-122637.92</v>
      </c>
      <c r="N96" s="24">
        <v>-122637.92</v>
      </c>
      <c r="O96" s="24">
        <v>-122637.92</v>
      </c>
      <c r="P96" s="24">
        <v>-124312.5</v>
      </c>
      <c r="Q96" s="24">
        <v>-124312.5</v>
      </c>
      <c r="R96" s="74">
        <f t="shared" si="8"/>
        <v>-124312.5</v>
      </c>
      <c r="S96" s="2"/>
      <c r="T96" s="84">
        <f t="shared" si="9"/>
        <v>-124312.5</v>
      </c>
      <c r="U96" s="2"/>
      <c r="V96" s="2"/>
      <c r="W96" s="2"/>
      <c r="X96" s="122"/>
      <c r="Y96" s="122"/>
      <c r="Z96" s="122"/>
      <c r="AA96" s="122"/>
      <c r="AB96" s="122"/>
    </row>
    <row r="97" spans="1:28">
      <c r="A97" s="22" t="s">
        <v>139</v>
      </c>
      <c r="B97" s="22" t="s">
        <v>185</v>
      </c>
      <c r="C97" s="22" t="s">
        <v>187</v>
      </c>
      <c r="D97" s="23" t="s">
        <v>188</v>
      </c>
      <c r="E97" s="24">
        <v>33142.53</v>
      </c>
      <c r="F97" s="24">
        <v>46697.9</v>
      </c>
      <c r="G97" s="24">
        <v>61337.08</v>
      </c>
      <c r="H97" s="24">
        <v>85720.86</v>
      </c>
      <c r="I97" s="24">
        <v>112989.68</v>
      </c>
      <c r="J97" s="24">
        <v>164502.28</v>
      </c>
      <c r="K97" s="24">
        <v>198391.42</v>
      </c>
      <c r="L97" s="24">
        <v>221597.04</v>
      </c>
      <c r="M97" s="24">
        <v>240541.85</v>
      </c>
      <c r="N97" s="24">
        <v>262407.96999999997</v>
      </c>
      <c r="O97" s="24">
        <v>282955.15999999997</v>
      </c>
      <c r="P97" s="24">
        <v>11327.84</v>
      </c>
      <c r="Q97" s="24">
        <v>22213.93</v>
      </c>
      <c r="R97" s="74">
        <f t="shared" si="8"/>
        <v>11327.84</v>
      </c>
      <c r="S97" s="2"/>
      <c r="T97" s="84">
        <f t="shared" si="9"/>
        <v>11327.84</v>
      </c>
      <c r="U97" s="2"/>
      <c r="V97" s="2"/>
      <c r="W97" s="2"/>
      <c r="X97" s="122"/>
      <c r="Y97" s="122"/>
      <c r="Z97" s="122"/>
      <c r="AA97" s="122"/>
      <c r="AB97" s="122"/>
    </row>
    <row r="98" spans="1:28">
      <c r="A98" s="22" t="s">
        <v>139</v>
      </c>
      <c r="B98" s="22" t="s">
        <v>185</v>
      </c>
      <c r="C98" s="22" t="s">
        <v>189</v>
      </c>
      <c r="D98" s="23" t="s">
        <v>190</v>
      </c>
      <c r="E98" s="24">
        <v>-12406.59</v>
      </c>
      <c r="F98" s="24">
        <v>-14849.66</v>
      </c>
      <c r="G98" s="24">
        <v>-35891.57</v>
      </c>
      <c r="H98" s="24">
        <v>-43807.8</v>
      </c>
      <c r="I98" s="24">
        <v>-50628.68</v>
      </c>
      <c r="J98" s="24">
        <v>-56337.94</v>
      </c>
      <c r="K98" s="24">
        <v>-66415.97</v>
      </c>
      <c r="L98" s="24">
        <v>-77389.289999999994</v>
      </c>
      <c r="M98" s="24">
        <v>-88841.62</v>
      </c>
      <c r="N98" s="24">
        <v>-100565.67</v>
      </c>
      <c r="O98" s="24">
        <v>-109625.87</v>
      </c>
      <c r="P98" s="24">
        <v>-5087.0099999999902</v>
      </c>
      <c r="Q98" s="24">
        <v>-11592.06</v>
      </c>
      <c r="R98" s="74">
        <f t="shared" si="8"/>
        <v>-5087.0099999999902</v>
      </c>
      <c r="S98" s="2"/>
      <c r="T98" s="84">
        <f t="shared" si="9"/>
        <v>-5087.0099999999902</v>
      </c>
      <c r="U98" s="2"/>
      <c r="V98" s="2"/>
      <c r="W98" s="2"/>
      <c r="X98" s="122"/>
      <c r="Y98" s="122"/>
      <c r="Z98" s="122"/>
      <c r="AA98" s="122"/>
      <c r="AB98" s="122"/>
    </row>
    <row r="99" spans="1:28">
      <c r="A99" s="22" t="s">
        <v>139</v>
      </c>
      <c r="B99" s="22" t="s">
        <v>185</v>
      </c>
      <c r="C99" s="22" t="s">
        <v>191</v>
      </c>
      <c r="D99" s="23" t="s">
        <v>192</v>
      </c>
      <c r="E99" s="24">
        <v>-45559.19</v>
      </c>
      <c r="F99" s="24">
        <v>-61251.71</v>
      </c>
      <c r="G99" s="24">
        <v>-52213.09</v>
      </c>
      <c r="H99" s="24">
        <v>-55951.17</v>
      </c>
      <c r="I99" s="24">
        <v>-75609.23</v>
      </c>
      <c r="J99" s="24">
        <v>-98255.679999999993</v>
      </c>
      <c r="K99" s="24">
        <v>-108596.5</v>
      </c>
      <c r="L99" s="24">
        <v>-111599</v>
      </c>
      <c r="M99" s="24">
        <v>-119201.21</v>
      </c>
      <c r="N99" s="24">
        <v>-135475.43</v>
      </c>
      <c r="O99" s="24">
        <v>-175003.87</v>
      </c>
      <c r="P99" s="24">
        <v>-38111.449999999997</v>
      </c>
      <c r="Q99" s="24">
        <v>-39869.29</v>
      </c>
      <c r="R99" s="74">
        <f t="shared" si="8"/>
        <v>-38111.449999999997</v>
      </c>
      <c r="S99" s="2"/>
      <c r="T99" s="84">
        <f t="shared" si="9"/>
        <v>-38111.449999999997</v>
      </c>
      <c r="U99" s="2"/>
      <c r="V99" s="2"/>
      <c r="W99" s="2"/>
      <c r="X99" s="122"/>
      <c r="Y99" s="122"/>
      <c r="Z99" s="122"/>
      <c r="AA99" s="122"/>
      <c r="AB99" s="122"/>
    </row>
    <row r="100" spans="1:28">
      <c r="A100" s="22" t="s">
        <v>139</v>
      </c>
      <c r="B100" s="22" t="s">
        <v>193</v>
      </c>
      <c r="C100" s="22" t="s">
        <v>161</v>
      </c>
      <c r="D100" s="23" t="s">
        <v>194</v>
      </c>
      <c r="E100" s="24">
        <v>-40000</v>
      </c>
      <c r="F100" s="24">
        <v>-40000</v>
      </c>
      <c r="G100" s="24">
        <v>-40000</v>
      </c>
      <c r="H100" s="24">
        <v>-40000</v>
      </c>
      <c r="I100" s="24">
        <v>-9984</v>
      </c>
      <c r="J100" s="24">
        <v>-9984</v>
      </c>
      <c r="K100" s="24">
        <v>-9984</v>
      </c>
      <c r="L100" s="24">
        <v>-9984</v>
      </c>
      <c r="M100" s="24">
        <v>-9984</v>
      </c>
      <c r="N100" s="24">
        <v>-9984</v>
      </c>
      <c r="O100" s="24">
        <v>-9984</v>
      </c>
      <c r="P100" s="24">
        <v>-10060</v>
      </c>
      <c r="Q100" s="24">
        <v>-10060</v>
      </c>
      <c r="R100" s="74">
        <f t="shared" si="8"/>
        <v>-10060</v>
      </c>
      <c r="S100" s="2"/>
      <c r="T100" s="84">
        <f t="shared" si="9"/>
        <v>-10060</v>
      </c>
      <c r="U100" s="2"/>
      <c r="V100" s="2"/>
      <c r="W100" s="2"/>
      <c r="X100" s="122"/>
      <c r="Y100" s="122"/>
      <c r="Z100" s="122"/>
      <c r="AA100" s="122"/>
      <c r="AB100" s="122"/>
    </row>
    <row r="101" spans="1:28">
      <c r="A101" s="22" t="s">
        <v>139</v>
      </c>
      <c r="B101" s="22" t="s">
        <v>193</v>
      </c>
      <c r="C101" s="22" t="s">
        <v>187</v>
      </c>
      <c r="D101" s="23" t="s">
        <v>195</v>
      </c>
      <c r="E101" s="24">
        <v>0</v>
      </c>
      <c r="F101" s="24">
        <v>0</v>
      </c>
      <c r="G101" s="24">
        <v>0</v>
      </c>
      <c r="H101" s="24">
        <v>0</v>
      </c>
      <c r="I101" s="24">
        <v>0</v>
      </c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24">
        <v>0</v>
      </c>
      <c r="P101" s="24">
        <v>0</v>
      </c>
      <c r="Q101" s="24">
        <v>0</v>
      </c>
      <c r="R101" s="74">
        <f t="shared" si="8"/>
        <v>0</v>
      </c>
      <c r="S101" s="2"/>
      <c r="T101" s="84">
        <f t="shared" si="9"/>
        <v>0</v>
      </c>
      <c r="U101" s="2"/>
      <c r="V101" s="2"/>
      <c r="W101" s="2"/>
      <c r="X101" s="122"/>
      <c r="Y101" s="122"/>
      <c r="Z101" s="122"/>
      <c r="AA101" s="122"/>
      <c r="AB101" s="122"/>
    </row>
    <row r="102" spans="1:28">
      <c r="A102" s="22" t="s">
        <v>139</v>
      </c>
      <c r="B102" s="22" t="s">
        <v>193</v>
      </c>
      <c r="C102" s="22" t="s">
        <v>191</v>
      </c>
      <c r="D102" s="23" t="s">
        <v>197</v>
      </c>
      <c r="E102" s="24">
        <v>0</v>
      </c>
      <c r="F102" s="24">
        <v>0</v>
      </c>
      <c r="G102" s="24">
        <v>0</v>
      </c>
      <c r="H102" s="24">
        <v>0</v>
      </c>
      <c r="I102" s="24">
        <v>0</v>
      </c>
      <c r="J102" s="24">
        <v>0</v>
      </c>
      <c r="K102" s="24">
        <v>0</v>
      </c>
      <c r="L102" s="24">
        <v>0</v>
      </c>
      <c r="M102" s="24">
        <v>0</v>
      </c>
      <c r="N102" s="24">
        <v>0</v>
      </c>
      <c r="O102" s="24">
        <v>-76</v>
      </c>
      <c r="P102" s="24">
        <v>0</v>
      </c>
      <c r="Q102" s="24">
        <v>0</v>
      </c>
      <c r="R102" s="74">
        <f t="shared" si="8"/>
        <v>0</v>
      </c>
      <c r="S102" s="2"/>
      <c r="T102" s="84">
        <f t="shared" si="9"/>
        <v>0</v>
      </c>
      <c r="U102" s="2"/>
      <c r="V102" s="2"/>
      <c r="W102" s="2"/>
      <c r="X102" s="122"/>
      <c r="Y102" s="122"/>
      <c r="Z102" s="122"/>
      <c r="AA102" s="122"/>
      <c r="AB102" s="122"/>
    </row>
    <row r="103" spans="1:28">
      <c r="A103" s="22" t="s">
        <v>141</v>
      </c>
      <c r="B103" s="22" t="s">
        <v>185</v>
      </c>
      <c r="C103" s="22" t="s">
        <v>161</v>
      </c>
      <c r="D103" s="23" t="s">
        <v>186</v>
      </c>
      <c r="E103" s="24">
        <v>-288682.78000000003</v>
      </c>
      <c r="F103" s="24">
        <v>-288682.78000000003</v>
      </c>
      <c r="G103" s="24">
        <v>-288682.78000000003</v>
      </c>
      <c r="H103" s="24">
        <v>-288682.78000000003</v>
      </c>
      <c r="I103" s="24">
        <v>-288682.78000000003</v>
      </c>
      <c r="J103" s="24">
        <v>-288682.78000000003</v>
      </c>
      <c r="K103" s="24">
        <v>-288682.78000000003</v>
      </c>
      <c r="L103" s="24">
        <v>-288682.78000000003</v>
      </c>
      <c r="M103" s="24">
        <v>-288682.78000000003</v>
      </c>
      <c r="N103" s="24">
        <v>-288682.78000000003</v>
      </c>
      <c r="O103" s="24">
        <v>-288682.78000000003</v>
      </c>
      <c r="P103" s="24">
        <v>-286609.34000000003</v>
      </c>
      <c r="Q103" s="24">
        <v>-286609.34000000003</v>
      </c>
      <c r="R103" s="74">
        <f t="shared" si="8"/>
        <v>-286609.34000000003</v>
      </c>
      <c r="S103" s="2"/>
      <c r="T103" s="84">
        <f t="shared" si="9"/>
        <v>-286609.34000000003</v>
      </c>
      <c r="U103" s="2"/>
      <c r="V103" s="2"/>
      <c r="W103" s="2"/>
      <c r="X103" s="122"/>
      <c r="Y103" s="122"/>
      <c r="Z103" s="122"/>
      <c r="AA103" s="122"/>
      <c r="AB103" s="122"/>
    </row>
    <row r="104" spans="1:28">
      <c r="A104" s="22" t="s">
        <v>141</v>
      </c>
      <c r="B104" s="22" t="s">
        <v>185</v>
      </c>
      <c r="C104" s="22" t="s">
        <v>187</v>
      </c>
      <c r="D104" s="23" t="s">
        <v>188</v>
      </c>
      <c r="E104" s="24">
        <v>107283.19</v>
      </c>
      <c r="F104" s="24">
        <v>161755.82</v>
      </c>
      <c r="G104" s="24">
        <v>216474.08</v>
      </c>
      <c r="H104" s="24">
        <v>349034.42</v>
      </c>
      <c r="I104" s="24">
        <v>468110.54</v>
      </c>
      <c r="J104" s="24">
        <v>651131.96</v>
      </c>
      <c r="K104" s="24">
        <v>790973.85</v>
      </c>
      <c r="L104" s="24">
        <v>867900.66</v>
      </c>
      <c r="M104" s="24">
        <v>978123.51</v>
      </c>
      <c r="N104" s="24">
        <v>1038216.36</v>
      </c>
      <c r="O104" s="24">
        <v>1101392.3700000001</v>
      </c>
      <c r="P104" s="24">
        <v>49071.930000000197</v>
      </c>
      <c r="Q104" s="24">
        <v>83217.950000000201</v>
      </c>
      <c r="R104" s="74">
        <f t="shared" si="8"/>
        <v>49071.930000000197</v>
      </c>
      <c r="S104" s="2"/>
      <c r="T104" s="84">
        <f t="shared" si="9"/>
        <v>49071.930000000197</v>
      </c>
      <c r="U104" s="2"/>
      <c r="V104" s="2"/>
      <c r="W104" s="2"/>
      <c r="X104" s="122"/>
      <c r="Y104" s="122"/>
      <c r="Z104" s="122"/>
      <c r="AA104" s="122"/>
      <c r="AB104" s="122"/>
    </row>
    <row r="105" spans="1:28">
      <c r="A105" s="22" t="s">
        <v>141</v>
      </c>
      <c r="B105" s="22" t="s">
        <v>185</v>
      </c>
      <c r="C105" s="22" t="s">
        <v>189</v>
      </c>
      <c r="D105" s="23" t="s">
        <v>190</v>
      </c>
      <c r="E105" s="24">
        <v>-75548.570000000007</v>
      </c>
      <c r="F105" s="24">
        <v>-118364.87</v>
      </c>
      <c r="G105" s="24">
        <v>-155856.04</v>
      </c>
      <c r="H105" s="24">
        <v>-187677.54</v>
      </c>
      <c r="I105" s="24">
        <v>-218968.6</v>
      </c>
      <c r="J105" s="24">
        <v>-263414.53000000003</v>
      </c>
      <c r="K105" s="24">
        <v>-291171.01</v>
      </c>
      <c r="L105" s="24">
        <v>-319504.53000000003</v>
      </c>
      <c r="M105" s="24">
        <v>-362877.37</v>
      </c>
      <c r="N105" s="24">
        <v>-389299.99</v>
      </c>
      <c r="O105" s="24">
        <v>-420596.92</v>
      </c>
      <c r="P105" s="24">
        <v>-21507.34</v>
      </c>
      <c r="Q105" s="24">
        <v>-43443.11</v>
      </c>
      <c r="R105" s="74">
        <f t="shared" si="8"/>
        <v>-21507.34</v>
      </c>
      <c r="S105" s="2"/>
      <c r="T105" s="84">
        <f t="shared" si="9"/>
        <v>-21507.34</v>
      </c>
      <c r="U105" s="2"/>
      <c r="V105" s="2"/>
      <c r="W105" s="2"/>
      <c r="X105" s="122"/>
      <c r="Y105" s="122"/>
      <c r="Z105" s="122"/>
      <c r="AA105" s="122"/>
      <c r="AB105" s="122"/>
    </row>
    <row r="106" spans="1:28">
      <c r="A106" s="22" t="s">
        <v>141</v>
      </c>
      <c r="B106" s="22" t="s">
        <v>185</v>
      </c>
      <c r="C106" s="22" t="s">
        <v>191</v>
      </c>
      <c r="D106" s="23" t="s">
        <v>192</v>
      </c>
      <c r="E106" s="24">
        <v>-104709.64</v>
      </c>
      <c r="F106" s="24">
        <v>-177212.69</v>
      </c>
      <c r="G106" s="24">
        <v>-180637.28</v>
      </c>
      <c r="H106" s="24">
        <v>-229152.02</v>
      </c>
      <c r="I106" s="24">
        <v>-246722.22</v>
      </c>
      <c r="J106" s="24">
        <v>-342059.09</v>
      </c>
      <c r="K106" s="24">
        <v>-395620.39</v>
      </c>
      <c r="L106" s="24">
        <v>-434698.23999999999</v>
      </c>
      <c r="M106" s="24">
        <v>-493305.3</v>
      </c>
      <c r="N106" s="24">
        <v>-555221.80000000005</v>
      </c>
      <c r="O106" s="24">
        <v>-678722.01</v>
      </c>
      <c r="P106" s="24">
        <v>-145961.84</v>
      </c>
      <c r="Q106" s="24">
        <v>-177647.74</v>
      </c>
      <c r="R106" s="74">
        <f t="shared" si="8"/>
        <v>-145961.84</v>
      </c>
      <c r="S106" s="2"/>
      <c r="T106" s="84">
        <f t="shared" si="9"/>
        <v>-145961.84</v>
      </c>
      <c r="U106" s="2"/>
      <c r="V106" s="2"/>
      <c r="W106" s="2"/>
      <c r="X106" s="122"/>
      <c r="Y106" s="122"/>
      <c r="Z106" s="122"/>
      <c r="AA106" s="122"/>
      <c r="AB106" s="122"/>
    </row>
    <row r="107" spans="1:28">
      <c r="A107" s="22" t="s">
        <v>141</v>
      </c>
      <c r="B107" s="22" t="s">
        <v>193</v>
      </c>
      <c r="C107" s="22" t="s">
        <v>161</v>
      </c>
      <c r="D107" s="23" t="s">
        <v>194</v>
      </c>
      <c r="E107" s="24">
        <v>0</v>
      </c>
      <c r="F107" s="24">
        <v>0</v>
      </c>
      <c r="G107" s="24">
        <v>0</v>
      </c>
      <c r="H107" s="24">
        <v>0</v>
      </c>
      <c r="I107" s="24">
        <v>-30016</v>
      </c>
      <c r="J107" s="24">
        <v>-30016</v>
      </c>
      <c r="K107" s="24">
        <v>-30016</v>
      </c>
      <c r="L107" s="24">
        <v>-30016</v>
      </c>
      <c r="M107" s="24">
        <v>-30016</v>
      </c>
      <c r="N107" s="24">
        <v>-30016</v>
      </c>
      <c r="O107" s="24">
        <v>-30016</v>
      </c>
      <c r="P107" s="24">
        <v>-29940</v>
      </c>
      <c r="Q107" s="24">
        <v>-29940</v>
      </c>
      <c r="R107" s="74">
        <f t="shared" si="8"/>
        <v>-29940</v>
      </c>
      <c r="S107" s="2"/>
      <c r="T107" s="84">
        <f t="shared" si="9"/>
        <v>-29940</v>
      </c>
      <c r="U107" s="2"/>
      <c r="V107" s="2"/>
      <c r="W107" s="2"/>
      <c r="X107" s="122"/>
      <c r="Y107" s="122"/>
      <c r="Z107" s="122"/>
      <c r="AA107" s="122"/>
      <c r="AB107" s="122"/>
    </row>
    <row r="108" spans="1:28">
      <c r="A108" s="22" t="s">
        <v>141</v>
      </c>
      <c r="B108" s="22" t="s">
        <v>193</v>
      </c>
      <c r="C108" s="22" t="s">
        <v>187</v>
      </c>
      <c r="D108" s="23" t="s">
        <v>195</v>
      </c>
      <c r="E108" s="24">
        <v>0</v>
      </c>
      <c r="F108" s="24">
        <v>0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74">
        <f t="shared" si="8"/>
        <v>0</v>
      </c>
      <c r="S108" s="2"/>
      <c r="T108" s="84">
        <f t="shared" si="9"/>
        <v>0</v>
      </c>
      <c r="U108" s="2"/>
      <c r="V108" s="2"/>
      <c r="W108" s="2"/>
      <c r="X108" s="122"/>
      <c r="Y108" s="122"/>
      <c r="Z108" s="122"/>
      <c r="AA108" s="122"/>
      <c r="AB108" s="122"/>
    </row>
    <row r="109" spans="1:28">
      <c r="A109" s="22" t="s">
        <v>141</v>
      </c>
      <c r="B109" s="22" t="s">
        <v>193</v>
      </c>
      <c r="C109" s="22" t="s">
        <v>189</v>
      </c>
      <c r="D109" s="23" t="s">
        <v>196</v>
      </c>
      <c r="E109" s="24">
        <v>0</v>
      </c>
      <c r="F109" s="24">
        <v>0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74">
        <f t="shared" si="8"/>
        <v>0</v>
      </c>
      <c r="S109" s="2"/>
      <c r="T109" s="84">
        <f t="shared" si="9"/>
        <v>0</v>
      </c>
      <c r="U109" s="2"/>
      <c r="V109" s="2"/>
      <c r="W109" s="2"/>
      <c r="X109" s="122"/>
      <c r="Y109" s="122"/>
      <c r="Z109" s="122"/>
      <c r="AA109" s="122"/>
      <c r="AB109" s="122"/>
    </row>
    <row r="110" spans="1:28">
      <c r="A110" s="22" t="s">
        <v>141</v>
      </c>
      <c r="B110" s="22" t="s">
        <v>193</v>
      </c>
      <c r="C110" s="22" t="s">
        <v>191</v>
      </c>
      <c r="D110" s="23" t="s">
        <v>197</v>
      </c>
      <c r="E110" s="43"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3">
        <v>0</v>
      </c>
      <c r="L110" s="43">
        <v>0</v>
      </c>
      <c r="M110" s="43">
        <v>0</v>
      </c>
      <c r="N110" s="43">
        <v>0</v>
      </c>
      <c r="O110" s="43">
        <v>76</v>
      </c>
      <c r="P110" s="43">
        <v>0</v>
      </c>
      <c r="Q110" s="43">
        <v>0</v>
      </c>
      <c r="R110" s="74">
        <f t="shared" si="8"/>
        <v>0</v>
      </c>
      <c r="S110" s="2"/>
      <c r="T110" s="84">
        <f t="shared" si="9"/>
        <v>0</v>
      </c>
      <c r="U110" s="2"/>
      <c r="V110" s="2"/>
      <c r="W110" s="2"/>
      <c r="X110" s="122"/>
      <c r="Y110" s="122"/>
      <c r="Z110" s="122"/>
      <c r="AA110" s="122"/>
      <c r="AB110" s="122"/>
    </row>
    <row r="111" spans="1:28">
      <c r="A111" s="2"/>
      <c r="B111" s="2"/>
      <c r="C111" s="2"/>
      <c r="D111" s="50" t="s">
        <v>203</v>
      </c>
      <c r="E111" s="88">
        <v>-567935.16</v>
      </c>
      <c r="F111" s="88">
        <v>-618376.68000000005</v>
      </c>
      <c r="G111" s="88">
        <v>-601938.29000000015</v>
      </c>
      <c r="H111" s="88">
        <v>-537530.97000000009</v>
      </c>
      <c r="I111" s="88">
        <v>-466422.13000000006</v>
      </c>
      <c r="J111" s="88">
        <v>-400026.62000000011</v>
      </c>
      <c r="K111" s="88">
        <v>-318968.16000000003</v>
      </c>
      <c r="L111" s="88">
        <v>-300493.40999999997</v>
      </c>
      <c r="M111" s="88">
        <v>-306880.47000000003</v>
      </c>
      <c r="N111" s="88">
        <v>-334323.09000000008</v>
      </c>
      <c r="O111" s="88">
        <v>-460921.83999999991</v>
      </c>
      <c r="P111" s="88">
        <v>-610186.48999999987</v>
      </c>
      <c r="Q111" s="88">
        <v>-627038.93999999983</v>
      </c>
      <c r="R111" s="74">
        <f t="shared" si="8"/>
        <v>-610186.48999999987</v>
      </c>
      <c r="S111" s="2"/>
      <c r="T111" s="2"/>
      <c r="U111" s="2"/>
      <c r="V111" s="2"/>
      <c r="W111" s="2"/>
      <c r="X111" s="122"/>
      <c r="Y111" s="122"/>
      <c r="Z111" s="122"/>
      <c r="AA111" s="122"/>
      <c r="AB111" s="122"/>
    </row>
    <row r="112" spans="1:28">
      <c r="A112" s="2"/>
      <c r="B112" s="2"/>
      <c r="C112" s="2"/>
      <c r="D112" s="5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74">
        <f t="shared" si="8"/>
        <v>0</v>
      </c>
      <c r="S112" s="2"/>
      <c r="T112" s="2"/>
      <c r="U112" s="2"/>
      <c r="V112" s="2"/>
      <c r="W112" s="2"/>
      <c r="X112" s="122"/>
      <c r="Y112" s="122"/>
      <c r="Z112" s="122"/>
      <c r="AA112" s="122"/>
      <c r="AB112" s="122"/>
    </row>
    <row r="113" spans="1:28">
      <c r="A113" s="2"/>
      <c r="B113" s="2"/>
      <c r="C113" s="2"/>
      <c r="D113" s="50" t="s">
        <v>204</v>
      </c>
      <c r="E113" s="28">
        <v>20922028.75</v>
      </c>
      <c r="F113" s="28">
        <v>24412666.659999996</v>
      </c>
      <c r="G113" s="28">
        <v>18789603.190000001</v>
      </c>
      <c r="H113" s="28">
        <v>12799567.949999999</v>
      </c>
      <c r="I113" s="28">
        <v>10743983.119999997</v>
      </c>
      <c r="J113" s="28">
        <v>8529641.0700000003</v>
      </c>
      <c r="K113" s="28">
        <v>9074186.5399999972</v>
      </c>
      <c r="L113" s="28">
        <v>8990207.929999996</v>
      </c>
      <c r="M113" s="28">
        <v>11832968.309999997</v>
      </c>
      <c r="N113" s="28">
        <v>13297357.4</v>
      </c>
      <c r="O113" s="28">
        <v>19454771.420000002</v>
      </c>
      <c r="P113" s="28">
        <v>31452725.969999999</v>
      </c>
      <c r="Q113" s="28">
        <v>32145692.82</v>
      </c>
      <c r="R113" s="74">
        <f t="shared" si="8"/>
        <v>31452725.969999999</v>
      </c>
      <c r="S113" s="2"/>
      <c r="T113" s="2"/>
      <c r="U113" s="2"/>
      <c r="V113" s="2"/>
      <c r="W113" s="2"/>
      <c r="X113" s="122"/>
      <c r="Y113" s="122"/>
      <c r="Z113" s="122"/>
      <c r="AA113" s="122"/>
      <c r="AB113" s="122"/>
    </row>
    <row r="114" spans="1:28">
      <c r="A114" s="2"/>
      <c r="B114" s="2"/>
      <c r="C114" s="2"/>
      <c r="D114" s="50"/>
      <c r="E114" s="74"/>
      <c r="F114" s="74"/>
      <c r="G114" s="75"/>
      <c r="H114" s="76"/>
      <c r="I114" s="77"/>
      <c r="J114" s="78"/>
      <c r="K114" s="79"/>
      <c r="L114" s="42"/>
      <c r="M114" s="80"/>
      <c r="N114" s="81"/>
      <c r="O114" s="24"/>
      <c r="P114" s="24"/>
      <c r="Q114" s="24"/>
      <c r="R114" s="74">
        <f t="shared" si="8"/>
        <v>0</v>
      </c>
      <c r="S114" s="2"/>
      <c r="T114" s="2"/>
      <c r="U114" s="2"/>
      <c r="V114" s="2"/>
      <c r="W114" s="2"/>
      <c r="X114" s="122"/>
      <c r="Y114" s="122"/>
      <c r="Z114" s="122"/>
      <c r="AA114" s="122"/>
      <c r="AB114" s="122"/>
    </row>
    <row r="115" spans="1:28">
      <c r="A115" s="22" t="s">
        <v>67</v>
      </c>
      <c r="B115" s="22" t="s">
        <v>205</v>
      </c>
      <c r="C115" s="22" t="s">
        <v>206</v>
      </c>
      <c r="D115" s="23" t="s">
        <v>207</v>
      </c>
      <c r="E115" s="24">
        <v>3374186.25</v>
      </c>
      <c r="F115" s="24">
        <v>3259038.79</v>
      </c>
      <c r="G115" s="24">
        <v>3145382.33</v>
      </c>
      <c r="H115" s="24">
        <v>3238196.5</v>
      </c>
      <c r="I115" s="24">
        <v>1380363.71</v>
      </c>
      <c r="J115" s="24">
        <v>1404064.13</v>
      </c>
      <c r="K115" s="24">
        <v>1319282.52</v>
      </c>
      <c r="L115" s="24">
        <v>1364670.94</v>
      </c>
      <c r="M115" s="24">
        <v>1386556.59</v>
      </c>
      <c r="N115" s="24">
        <v>1400426.14</v>
      </c>
      <c r="O115" s="24">
        <v>1148188.3600000001</v>
      </c>
      <c r="P115" s="24">
        <v>1066587.8600000001</v>
      </c>
      <c r="Q115" s="24">
        <v>1095338.69</v>
      </c>
      <c r="R115" s="74">
        <f t="shared" si="8"/>
        <v>1066587.8600000001</v>
      </c>
      <c r="S115" s="2"/>
      <c r="T115" s="84">
        <f t="shared" ref="T115:T138" si="10">+R115</f>
        <v>1066587.8600000001</v>
      </c>
      <c r="U115" s="2"/>
      <c r="V115" s="2"/>
      <c r="W115" s="2"/>
      <c r="X115" s="122"/>
      <c r="Y115" s="122"/>
      <c r="Z115" s="122"/>
      <c r="AA115" s="122"/>
      <c r="AB115" s="122"/>
    </row>
    <row r="116" spans="1:28">
      <c r="A116" s="22" t="s">
        <v>208</v>
      </c>
      <c r="B116" s="22" t="s">
        <v>205</v>
      </c>
      <c r="C116" s="22" t="s">
        <v>206</v>
      </c>
      <c r="D116" s="23" t="s">
        <v>209</v>
      </c>
      <c r="E116" s="24">
        <v>241029.93</v>
      </c>
      <c r="F116" s="24">
        <v>228793.99</v>
      </c>
      <c r="G116" s="24">
        <v>280594.05</v>
      </c>
      <c r="H116" s="24">
        <v>279621.8</v>
      </c>
      <c r="I116" s="24">
        <v>304856.15000000002</v>
      </c>
      <c r="J116" s="24">
        <v>418983.04</v>
      </c>
      <c r="K116" s="24">
        <v>429373.2</v>
      </c>
      <c r="L116" s="24">
        <v>402422.78</v>
      </c>
      <c r="M116" s="24">
        <v>398855.72</v>
      </c>
      <c r="N116" s="24">
        <v>398580.93</v>
      </c>
      <c r="O116" s="24">
        <v>286270.45</v>
      </c>
      <c r="P116" s="24">
        <v>296702.57</v>
      </c>
      <c r="Q116" s="24">
        <v>296956.48</v>
      </c>
      <c r="R116" s="74">
        <f t="shared" si="8"/>
        <v>296702.57</v>
      </c>
      <c r="S116" s="2"/>
      <c r="T116" s="84">
        <f t="shared" si="10"/>
        <v>296702.57</v>
      </c>
      <c r="U116" s="2"/>
      <c r="V116" s="2"/>
      <c r="W116" s="2"/>
      <c r="X116" s="122"/>
      <c r="Y116" s="122"/>
      <c r="Z116" s="122"/>
      <c r="AA116" s="122"/>
      <c r="AB116" s="122"/>
    </row>
    <row r="117" spans="1:28">
      <c r="A117" s="22" t="s">
        <v>210</v>
      </c>
      <c r="B117" s="22" t="s">
        <v>205</v>
      </c>
      <c r="C117" s="22" t="s">
        <v>206</v>
      </c>
      <c r="D117" s="23" t="s">
        <v>211</v>
      </c>
      <c r="E117" s="24">
        <v>396975.01</v>
      </c>
      <c r="F117" s="24">
        <v>399217.88</v>
      </c>
      <c r="G117" s="24">
        <v>399398.45</v>
      </c>
      <c r="H117" s="24">
        <v>408687.18</v>
      </c>
      <c r="I117" s="24">
        <v>418029.17</v>
      </c>
      <c r="J117" s="24">
        <v>447093.77</v>
      </c>
      <c r="K117" s="24">
        <v>488896.92</v>
      </c>
      <c r="L117" s="24">
        <v>528773.81000000006</v>
      </c>
      <c r="M117" s="24">
        <v>501152.11</v>
      </c>
      <c r="N117" s="24">
        <v>563864.93000000005</v>
      </c>
      <c r="O117" s="24">
        <v>565509.80000000005</v>
      </c>
      <c r="P117" s="24">
        <v>557942.81000000006</v>
      </c>
      <c r="Q117" s="24">
        <v>529928.81999999995</v>
      </c>
      <c r="R117" s="74">
        <f t="shared" si="8"/>
        <v>557942.81000000006</v>
      </c>
      <c r="S117" s="2"/>
      <c r="T117" s="84">
        <f t="shared" si="10"/>
        <v>557942.81000000006</v>
      </c>
      <c r="U117" s="2"/>
      <c r="V117" s="2"/>
      <c r="W117" s="2"/>
      <c r="X117" s="122"/>
      <c r="Y117" s="122"/>
      <c r="Z117" s="122"/>
      <c r="AA117" s="122"/>
      <c r="AB117" s="122"/>
    </row>
    <row r="118" spans="1:28">
      <c r="A118" s="22" t="s">
        <v>212</v>
      </c>
      <c r="B118" s="22" t="s">
        <v>205</v>
      </c>
      <c r="C118" s="22" t="s">
        <v>206</v>
      </c>
      <c r="D118" s="23" t="s">
        <v>213</v>
      </c>
      <c r="E118" s="24">
        <v>982579.67</v>
      </c>
      <c r="F118" s="24">
        <v>1010570.95</v>
      </c>
      <c r="G118" s="24">
        <v>952927.99</v>
      </c>
      <c r="H118" s="24">
        <v>952524.73</v>
      </c>
      <c r="I118" s="24">
        <v>934968.62</v>
      </c>
      <c r="J118" s="24">
        <v>1277673.82</v>
      </c>
      <c r="K118" s="24">
        <v>1466708.96</v>
      </c>
      <c r="L118" s="24">
        <v>1537238.83</v>
      </c>
      <c r="M118" s="24">
        <v>1605513.41</v>
      </c>
      <c r="N118" s="24">
        <v>1654212.31</v>
      </c>
      <c r="O118" s="24">
        <v>487398.36</v>
      </c>
      <c r="P118" s="24">
        <v>520148.81</v>
      </c>
      <c r="Q118" s="24">
        <v>530813.31000000006</v>
      </c>
      <c r="R118" s="74">
        <f t="shared" si="8"/>
        <v>520148.81</v>
      </c>
      <c r="S118" s="2"/>
      <c r="T118" s="84">
        <f t="shared" si="10"/>
        <v>520148.81</v>
      </c>
      <c r="U118" s="2"/>
      <c r="V118" s="2"/>
      <c r="W118" s="2"/>
      <c r="X118" s="122"/>
      <c r="Y118" s="122"/>
      <c r="Z118" s="122"/>
      <c r="AA118" s="122"/>
      <c r="AB118" s="122"/>
    </row>
    <row r="119" spans="1:28">
      <c r="A119" s="22" t="s">
        <v>214</v>
      </c>
      <c r="B119" s="22" t="s">
        <v>205</v>
      </c>
      <c r="C119" s="22" t="s">
        <v>206</v>
      </c>
      <c r="D119" s="23" t="s">
        <v>215</v>
      </c>
      <c r="E119" s="24">
        <v>365645.62</v>
      </c>
      <c r="F119" s="24">
        <v>397713</v>
      </c>
      <c r="G119" s="24">
        <v>382999</v>
      </c>
      <c r="H119" s="24">
        <v>356449.44</v>
      </c>
      <c r="I119" s="24">
        <v>390456.57</v>
      </c>
      <c r="J119" s="24">
        <v>397955.95</v>
      </c>
      <c r="K119" s="24">
        <v>442767.97</v>
      </c>
      <c r="L119" s="24">
        <v>445007.9</v>
      </c>
      <c r="M119" s="24">
        <v>441134.93</v>
      </c>
      <c r="N119" s="24">
        <v>390781.38</v>
      </c>
      <c r="O119" s="24">
        <v>407258.54</v>
      </c>
      <c r="P119" s="24">
        <v>422847.83</v>
      </c>
      <c r="Q119" s="24">
        <v>439067.36</v>
      </c>
      <c r="R119" s="74">
        <f t="shared" si="8"/>
        <v>422847.83</v>
      </c>
      <c r="S119" s="2"/>
      <c r="T119" s="84">
        <f t="shared" si="10"/>
        <v>422847.83</v>
      </c>
      <c r="U119" s="2"/>
      <c r="V119" s="2"/>
      <c r="W119" s="2"/>
      <c r="X119" s="122"/>
      <c r="Y119" s="122"/>
      <c r="Z119" s="122"/>
      <c r="AA119" s="122"/>
      <c r="AB119" s="122"/>
    </row>
    <row r="120" spans="1:28">
      <c r="A120" s="22" t="s">
        <v>216</v>
      </c>
      <c r="B120" s="22" t="s">
        <v>205</v>
      </c>
      <c r="C120" s="22" t="s">
        <v>206</v>
      </c>
      <c r="D120" s="23" t="s">
        <v>217</v>
      </c>
      <c r="E120" s="24">
        <v>127821.28</v>
      </c>
      <c r="F120" s="24">
        <v>122349.8</v>
      </c>
      <c r="G120" s="24">
        <v>121868.3</v>
      </c>
      <c r="H120" s="24">
        <v>122154.07</v>
      </c>
      <c r="I120" s="24">
        <v>118798.31</v>
      </c>
      <c r="J120" s="24">
        <v>119996.89</v>
      </c>
      <c r="K120" s="24">
        <v>128332.5</v>
      </c>
      <c r="L120" s="24">
        <v>125008.2</v>
      </c>
      <c r="M120" s="24">
        <v>141767.95000000001</v>
      </c>
      <c r="N120" s="24">
        <v>136810.29</v>
      </c>
      <c r="O120" s="24">
        <v>135918.65</v>
      </c>
      <c r="P120" s="24">
        <v>142005.07999999999</v>
      </c>
      <c r="Q120" s="24">
        <v>136239.81</v>
      </c>
      <c r="R120" s="74">
        <f t="shared" si="8"/>
        <v>142005.07999999999</v>
      </c>
      <c r="S120" s="2"/>
      <c r="T120" s="84">
        <f t="shared" si="10"/>
        <v>142005.07999999999</v>
      </c>
      <c r="U120" s="2"/>
      <c r="V120" s="2"/>
      <c r="W120" s="2"/>
      <c r="X120" s="122"/>
      <c r="Y120" s="122"/>
      <c r="Z120" s="122"/>
      <c r="AA120" s="122"/>
      <c r="AB120" s="122"/>
    </row>
    <row r="121" spans="1:28">
      <c r="A121" s="22" t="s">
        <v>218</v>
      </c>
      <c r="B121" s="22" t="s">
        <v>205</v>
      </c>
      <c r="C121" s="22" t="s">
        <v>206</v>
      </c>
      <c r="D121" s="23" t="s">
        <v>219</v>
      </c>
      <c r="E121" s="24">
        <v>356884.81</v>
      </c>
      <c r="F121" s="24">
        <v>300749.46000000002</v>
      </c>
      <c r="G121" s="24">
        <v>305478.3</v>
      </c>
      <c r="H121" s="24">
        <v>289910.8</v>
      </c>
      <c r="I121" s="24">
        <v>324038.75</v>
      </c>
      <c r="J121" s="24">
        <v>323795.17</v>
      </c>
      <c r="K121" s="24">
        <v>332856.62</v>
      </c>
      <c r="L121" s="24">
        <v>316824.92</v>
      </c>
      <c r="M121" s="24">
        <v>297682.26</v>
      </c>
      <c r="N121" s="24">
        <v>303434.05</v>
      </c>
      <c r="O121" s="24">
        <v>291155.42</v>
      </c>
      <c r="P121" s="24">
        <v>256774.73</v>
      </c>
      <c r="Q121" s="24">
        <v>257911.49</v>
      </c>
      <c r="R121" s="74">
        <f t="shared" si="8"/>
        <v>256774.73</v>
      </c>
      <c r="S121" s="2"/>
      <c r="T121" s="84">
        <f t="shared" si="10"/>
        <v>256774.73</v>
      </c>
      <c r="U121" s="2"/>
      <c r="V121" s="2"/>
      <c r="W121" s="2"/>
      <c r="X121" s="122"/>
      <c r="Y121" s="122"/>
      <c r="Z121" s="122"/>
      <c r="AA121" s="122"/>
      <c r="AB121" s="122"/>
    </row>
    <row r="122" spans="1:28">
      <c r="A122" s="22" t="s">
        <v>220</v>
      </c>
      <c r="B122" s="22" t="s">
        <v>205</v>
      </c>
      <c r="C122" s="22" t="s">
        <v>206</v>
      </c>
      <c r="D122" s="23" t="s">
        <v>221</v>
      </c>
      <c r="E122" s="24">
        <v>279450.96000000002</v>
      </c>
      <c r="F122" s="24">
        <v>285472.36</v>
      </c>
      <c r="G122" s="24">
        <v>282045.49</v>
      </c>
      <c r="H122" s="24">
        <v>372115.19</v>
      </c>
      <c r="I122" s="24">
        <v>639607.56000000006</v>
      </c>
      <c r="J122" s="24">
        <v>853365.79</v>
      </c>
      <c r="K122" s="24">
        <v>920988.37</v>
      </c>
      <c r="L122" s="24">
        <v>903138.88</v>
      </c>
      <c r="M122" s="24">
        <v>439229.59</v>
      </c>
      <c r="N122" s="24">
        <v>360839.12</v>
      </c>
      <c r="O122" s="24">
        <v>363923.37</v>
      </c>
      <c r="P122" s="24">
        <v>364023.92</v>
      </c>
      <c r="Q122" s="24">
        <v>361795.99</v>
      </c>
      <c r="R122" s="74">
        <f t="shared" si="8"/>
        <v>364023.92</v>
      </c>
      <c r="S122" s="2"/>
      <c r="T122" s="84">
        <f t="shared" si="10"/>
        <v>364023.92</v>
      </c>
      <c r="U122" s="2"/>
      <c r="V122" s="2"/>
      <c r="W122" s="2"/>
      <c r="X122" s="122"/>
      <c r="Y122" s="122"/>
      <c r="Z122" s="122"/>
      <c r="AA122" s="122"/>
      <c r="AB122" s="122"/>
    </row>
    <row r="123" spans="1:28">
      <c r="A123" s="22" t="s">
        <v>222</v>
      </c>
      <c r="B123" s="22" t="s">
        <v>205</v>
      </c>
      <c r="C123" s="22" t="s">
        <v>206</v>
      </c>
      <c r="D123" s="23" t="s">
        <v>223</v>
      </c>
      <c r="E123" s="24">
        <v>81541.89</v>
      </c>
      <c r="F123" s="24">
        <v>81531.960000000006</v>
      </c>
      <c r="G123" s="24">
        <v>77017.37</v>
      </c>
      <c r="H123" s="24">
        <v>91129.29</v>
      </c>
      <c r="I123" s="24">
        <v>105350.95</v>
      </c>
      <c r="J123" s="24">
        <v>84949.06</v>
      </c>
      <c r="K123" s="24">
        <v>333621.46999999997</v>
      </c>
      <c r="L123" s="24">
        <v>630525.85</v>
      </c>
      <c r="M123" s="24">
        <v>71089.59</v>
      </c>
      <c r="N123" s="24">
        <v>75960.42</v>
      </c>
      <c r="O123" s="24">
        <v>75781.679999999993</v>
      </c>
      <c r="P123" s="24">
        <v>91002.5</v>
      </c>
      <c r="Q123" s="24">
        <v>90986.23</v>
      </c>
      <c r="R123" s="74">
        <f t="shared" si="8"/>
        <v>91002.5</v>
      </c>
      <c r="S123" s="2"/>
      <c r="T123" s="84">
        <f t="shared" si="10"/>
        <v>91002.5</v>
      </c>
      <c r="U123" s="2"/>
      <c r="V123" s="2"/>
      <c r="W123" s="2"/>
      <c r="X123" s="122"/>
      <c r="Y123" s="122"/>
      <c r="Z123" s="122"/>
      <c r="AA123" s="122"/>
      <c r="AB123" s="122"/>
    </row>
    <row r="124" spans="1:28">
      <c r="A124" s="22" t="s">
        <v>224</v>
      </c>
      <c r="B124" s="22" t="s">
        <v>205</v>
      </c>
      <c r="C124" s="22" t="s">
        <v>206</v>
      </c>
      <c r="D124" s="23" t="s">
        <v>225</v>
      </c>
      <c r="E124" s="24">
        <v>440588.5</v>
      </c>
      <c r="F124" s="24">
        <v>409712.54</v>
      </c>
      <c r="G124" s="24">
        <v>408026.33</v>
      </c>
      <c r="H124" s="24">
        <v>447504.68</v>
      </c>
      <c r="I124" s="24">
        <v>371134.11</v>
      </c>
      <c r="J124" s="24">
        <v>390789.3</v>
      </c>
      <c r="K124" s="24">
        <v>406154.61</v>
      </c>
      <c r="L124" s="24">
        <v>405331.83</v>
      </c>
      <c r="M124" s="24">
        <v>448514.58</v>
      </c>
      <c r="N124" s="24">
        <v>451748.39</v>
      </c>
      <c r="O124" s="24">
        <v>476417.96</v>
      </c>
      <c r="P124" s="24">
        <v>467459.95</v>
      </c>
      <c r="Q124" s="24">
        <v>472879.54</v>
      </c>
      <c r="R124" s="74">
        <f t="shared" si="8"/>
        <v>467459.95</v>
      </c>
      <c r="S124" s="2"/>
      <c r="T124" s="84">
        <f t="shared" si="10"/>
        <v>467459.95</v>
      </c>
      <c r="U124" s="2"/>
      <c r="V124" s="2"/>
      <c r="W124" s="2"/>
      <c r="X124" s="122"/>
      <c r="Y124" s="122"/>
      <c r="Z124" s="122"/>
      <c r="AA124" s="122"/>
      <c r="AB124" s="122"/>
    </row>
    <row r="125" spans="1:28">
      <c r="A125" s="22" t="s">
        <v>226</v>
      </c>
      <c r="B125" s="22" t="s">
        <v>205</v>
      </c>
      <c r="C125" s="22" t="s">
        <v>206</v>
      </c>
      <c r="D125" s="23" t="s">
        <v>227</v>
      </c>
      <c r="E125" s="24">
        <v>0</v>
      </c>
      <c r="F125" s="24">
        <v>0</v>
      </c>
      <c r="G125" s="24">
        <v>0</v>
      </c>
      <c r="H125" s="24">
        <v>0</v>
      </c>
      <c r="I125" s="24">
        <v>0</v>
      </c>
      <c r="J125" s="24">
        <v>0</v>
      </c>
      <c r="K125" s="24">
        <v>2668.92</v>
      </c>
      <c r="L125" s="24">
        <v>134.05000000000001</v>
      </c>
      <c r="M125" s="24">
        <v>-9.9999999998203696E-3</v>
      </c>
      <c r="N125" s="24">
        <v>450.53</v>
      </c>
      <c r="O125" s="24">
        <v>536.36</v>
      </c>
      <c r="P125" s="24">
        <v>-9.9999999999909103E-3</v>
      </c>
      <c r="Q125" s="24">
        <v>-9.9999999999909103E-3</v>
      </c>
      <c r="R125" s="74">
        <f t="shared" si="8"/>
        <v>-9.9999999999909103E-3</v>
      </c>
      <c r="S125" s="2"/>
      <c r="T125" s="84">
        <f t="shared" si="10"/>
        <v>-9.9999999999909103E-3</v>
      </c>
      <c r="U125" s="2"/>
      <c r="V125" s="2"/>
      <c r="W125" s="2"/>
      <c r="X125" s="122"/>
      <c r="Y125" s="122"/>
      <c r="Z125" s="122"/>
      <c r="AA125" s="122"/>
      <c r="AB125" s="122"/>
    </row>
    <row r="126" spans="1:28">
      <c r="A126" s="22" t="s">
        <v>228</v>
      </c>
      <c r="B126" s="22" t="s">
        <v>205</v>
      </c>
      <c r="C126" s="22" t="s">
        <v>206</v>
      </c>
      <c r="D126" s="23" t="s">
        <v>229</v>
      </c>
      <c r="E126" s="24">
        <v>292044.76</v>
      </c>
      <c r="F126" s="24">
        <v>303858.11</v>
      </c>
      <c r="G126" s="24">
        <v>291143.33</v>
      </c>
      <c r="H126" s="24">
        <v>316800.38</v>
      </c>
      <c r="I126" s="24">
        <v>319072.57</v>
      </c>
      <c r="J126" s="24">
        <v>314886.2</v>
      </c>
      <c r="K126" s="24">
        <v>305596.7</v>
      </c>
      <c r="L126" s="24">
        <v>314139.73</v>
      </c>
      <c r="M126" s="24">
        <v>316022</v>
      </c>
      <c r="N126" s="24">
        <v>321616.5</v>
      </c>
      <c r="O126" s="24">
        <v>307766.09000000003</v>
      </c>
      <c r="P126" s="24">
        <v>333531.90999999997</v>
      </c>
      <c r="Q126" s="24">
        <v>337831.14</v>
      </c>
      <c r="R126" s="74">
        <f t="shared" si="8"/>
        <v>333531.90999999997</v>
      </c>
      <c r="S126" s="2"/>
      <c r="T126" s="84">
        <f t="shared" si="10"/>
        <v>333531.90999999997</v>
      </c>
      <c r="U126" s="2"/>
      <c r="V126" s="2"/>
      <c r="W126" s="2"/>
      <c r="X126" s="122"/>
      <c r="Y126" s="122"/>
      <c r="Z126" s="122"/>
      <c r="AA126" s="122"/>
      <c r="AB126" s="122"/>
    </row>
    <row r="127" spans="1:28">
      <c r="A127" s="22" t="s">
        <v>230</v>
      </c>
      <c r="B127" s="22" t="s">
        <v>205</v>
      </c>
      <c r="C127" s="22" t="s">
        <v>206</v>
      </c>
      <c r="D127" s="23" t="s">
        <v>231</v>
      </c>
      <c r="E127" s="24">
        <v>265948.15000000002</v>
      </c>
      <c r="F127" s="24">
        <v>261451.99</v>
      </c>
      <c r="G127" s="24">
        <v>266922.15999999997</v>
      </c>
      <c r="H127" s="24">
        <v>260898.61</v>
      </c>
      <c r="I127" s="24">
        <v>226023.92</v>
      </c>
      <c r="J127" s="24">
        <v>239959.6</v>
      </c>
      <c r="K127" s="24">
        <v>244013.76</v>
      </c>
      <c r="L127" s="24">
        <v>246417.76</v>
      </c>
      <c r="M127" s="24">
        <v>318330.71999999997</v>
      </c>
      <c r="N127" s="24">
        <v>343817.71</v>
      </c>
      <c r="O127" s="24">
        <v>348930.45</v>
      </c>
      <c r="P127" s="24">
        <v>316020.49</v>
      </c>
      <c r="Q127" s="24">
        <v>311190.42</v>
      </c>
      <c r="R127" s="74">
        <f t="shared" si="8"/>
        <v>316020.49</v>
      </c>
      <c r="S127" s="2"/>
      <c r="T127" s="84">
        <f t="shared" si="10"/>
        <v>316020.49</v>
      </c>
      <c r="U127" s="2"/>
      <c r="V127" s="2"/>
      <c r="W127" s="2"/>
      <c r="X127" s="122"/>
      <c r="Y127" s="122"/>
      <c r="Z127" s="122"/>
      <c r="AA127" s="122"/>
      <c r="AB127" s="122"/>
    </row>
    <row r="128" spans="1:28">
      <c r="A128" s="22" t="s">
        <v>232</v>
      </c>
      <c r="B128" s="22" t="s">
        <v>205</v>
      </c>
      <c r="C128" s="22" t="s">
        <v>206</v>
      </c>
      <c r="D128" s="23" t="s">
        <v>233</v>
      </c>
      <c r="E128" s="24">
        <v>112615.92</v>
      </c>
      <c r="F128" s="24">
        <v>131843.76999999999</v>
      </c>
      <c r="G128" s="24">
        <v>126076.99</v>
      </c>
      <c r="H128" s="24">
        <v>129632.57</v>
      </c>
      <c r="I128" s="24">
        <v>126112.49</v>
      </c>
      <c r="J128" s="24">
        <v>140946.16</v>
      </c>
      <c r="K128" s="24">
        <v>145445.68</v>
      </c>
      <c r="L128" s="24">
        <v>145413.57</v>
      </c>
      <c r="M128" s="24">
        <v>156039.95000000001</v>
      </c>
      <c r="N128" s="24">
        <v>154707.26</v>
      </c>
      <c r="O128" s="24">
        <v>144477.1</v>
      </c>
      <c r="P128" s="24">
        <v>141959.82</v>
      </c>
      <c r="Q128" s="24">
        <v>143740.49</v>
      </c>
      <c r="R128" s="74">
        <f t="shared" si="8"/>
        <v>141959.82</v>
      </c>
      <c r="S128" s="2"/>
      <c r="T128" s="84">
        <f t="shared" si="10"/>
        <v>141959.82</v>
      </c>
      <c r="U128" s="2"/>
      <c r="V128" s="2"/>
      <c r="W128" s="2"/>
      <c r="X128" s="122"/>
      <c r="Y128" s="122"/>
      <c r="Z128" s="122"/>
      <c r="AA128" s="122"/>
      <c r="AB128" s="122"/>
    </row>
    <row r="129" spans="1:28">
      <c r="A129" s="22" t="s">
        <v>234</v>
      </c>
      <c r="B129" s="22" t="s">
        <v>205</v>
      </c>
      <c r="C129" s="22" t="s">
        <v>206</v>
      </c>
      <c r="D129" s="23" t="s">
        <v>235</v>
      </c>
      <c r="E129" s="24">
        <v>68805.41</v>
      </c>
      <c r="F129" s="24">
        <v>65465.39</v>
      </c>
      <c r="G129" s="24">
        <v>63651.12</v>
      </c>
      <c r="H129" s="24">
        <v>61316.67</v>
      </c>
      <c r="I129" s="24">
        <v>66738.67</v>
      </c>
      <c r="J129" s="24">
        <v>78090.89</v>
      </c>
      <c r="K129" s="24">
        <v>76847.039999999994</v>
      </c>
      <c r="L129" s="24">
        <v>71256.88</v>
      </c>
      <c r="M129" s="24">
        <v>61211.199999999997</v>
      </c>
      <c r="N129" s="24">
        <v>59806.65</v>
      </c>
      <c r="O129" s="24">
        <v>58203.88</v>
      </c>
      <c r="P129" s="24">
        <v>59485.39</v>
      </c>
      <c r="Q129" s="24">
        <v>59610.83</v>
      </c>
      <c r="R129" s="74">
        <f t="shared" si="8"/>
        <v>59485.39</v>
      </c>
      <c r="S129" s="2"/>
      <c r="T129" s="84">
        <f t="shared" si="10"/>
        <v>59485.39</v>
      </c>
      <c r="U129" s="2"/>
      <c r="V129" s="2"/>
      <c r="W129" s="2"/>
      <c r="X129" s="122"/>
      <c r="Y129" s="122"/>
      <c r="Z129" s="122"/>
      <c r="AA129" s="122"/>
      <c r="AB129" s="122"/>
    </row>
    <row r="130" spans="1:28">
      <c r="A130" s="22" t="s">
        <v>236</v>
      </c>
      <c r="B130" s="22" t="s">
        <v>205</v>
      </c>
      <c r="C130" s="22" t="s">
        <v>206</v>
      </c>
      <c r="D130" s="23" t="s">
        <v>237</v>
      </c>
      <c r="E130" s="24">
        <v>178490.54</v>
      </c>
      <c r="F130" s="24">
        <v>137608.20000000001</v>
      </c>
      <c r="G130" s="24">
        <v>163000.07</v>
      </c>
      <c r="H130" s="24">
        <v>156634.38</v>
      </c>
      <c r="I130" s="24">
        <v>200353.41</v>
      </c>
      <c r="J130" s="24">
        <v>197281.96</v>
      </c>
      <c r="K130" s="24">
        <v>205986.73</v>
      </c>
      <c r="L130" s="24">
        <v>196836.96</v>
      </c>
      <c r="M130" s="24">
        <v>320493.99</v>
      </c>
      <c r="N130" s="24">
        <v>289163.17</v>
      </c>
      <c r="O130" s="24">
        <v>255478.3</v>
      </c>
      <c r="P130" s="24">
        <v>259044.32</v>
      </c>
      <c r="Q130" s="24">
        <v>252470.7</v>
      </c>
      <c r="R130" s="74">
        <f t="shared" si="8"/>
        <v>259044.32</v>
      </c>
      <c r="S130" s="2"/>
      <c r="T130" s="84">
        <f t="shared" si="10"/>
        <v>259044.32</v>
      </c>
      <c r="U130" s="2"/>
      <c r="V130" s="2"/>
      <c r="W130" s="2"/>
      <c r="X130" s="122"/>
      <c r="Y130" s="122"/>
      <c r="Z130" s="122"/>
      <c r="AA130" s="122"/>
      <c r="AB130" s="122"/>
    </row>
    <row r="131" spans="1:28">
      <c r="A131" s="22" t="s">
        <v>238</v>
      </c>
      <c r="B131" s="22" t="s">
        <v>205</v>
      </c>
      <c r="C131" s="22" t="s">
        <v>206</v>
      </c>
      <c r="D131" s="23" t="s">
        <v>239</v>
      </c>
      <c r="E131" s="24">
        <v>0</v>
      </c>
      <c r="F131" s="24">
        <v>0</v>
      </c>
      <c r="G131" s="24">
        <v>0.01</v>
      </c>
      <c r="H131" s="24">
        <v>0.01</v>
      </c>
      <c r="I131" s="24">
        <v>26.31</v>
      </c>
      <c r="J131" s="24">
        <v>3.5527136788005001E-15</v>
      </c>
      <c r="K131" s="24">
        <v>57.5</v>
      </c>
      <c r="L131" s="24">
        <v>0</v>
      </c>
      <c r="M131" s="24">
        <v>0</v>
      </c>
      <c r="N131" s="24">
        <v>-0.01</v>
      </c>
      <c r="O131" s="24">
        <v>-1541.61</v>
      </c>
      <c r="P131" s="24">
        <v>0</v>
      </c>
      <c r="Q131" s="24">
        <v>0</v>
      </c>
      <c r="R131" s="74">
        <f t="shared" si="8"/>
        <v>0</v>
      </c>
      <c r="S131" s="2"/>
      <c r="T131" s="84">
        <f t="shared" si="10"/>
        <v>0</v>
      </c>
      <c r="U131" s="2"/>
      <c r="V131" s="2"/>
      <c r="W131" s="2"/>
      <c r="X131" s="122"/>
      <c r="Y131" s="122"/>
      <c r="Z131" s="122"/>
      <c r="AA131" s="122"/>
      <c r="AB131" s="122"/>
    </row>
    <row r="132" spans="1:28">
      <c r="A132" s="22" t="s">
        <v>67</v>
      </c>
      <c r="B132" s="22" t="s">
        <v>205</v>
      </c>
      <c r="C132" s="22" t="s">
        <v>240</v>
      </c>
      <c r="D132" s="23" t="s">
        <v>241</v>
      </c>
      <c r="E132" s="24">
        <v>276976.78999999998</v>
      </c>
      <c r="F132" s="24">
        <v>276976.78999999998</v>
      </c>
      <c r="G132" s="24">
        <v>338550.75</v>
      </c>
      <c r="H132" s="24">
        <v>338550.75</v>
      </c>
      <c r="I132" s="24">
        <v>339075.46</v>
      </c>
      <c r="J132" s="24">
        <v>339075.46</v>
      </c>
      <c r="K132" s="24">
        <v>293322.5</v>
      </c>
      <c r="L132" s="24">
        <v>293322.5</v>
      </c>
      <c r="M132" s="24">
        <v>406216.49</v>
      </c>
      <c r="N132" s="24">
        <v>342609.97</v>
      </c>
      <c r="O132" s="24">
        <v>342609.97</v>
      </c>
      <c r="P132" s="24">
        <v>270974.21000000002</v>
      </c>
      <c r="Q132" s="24">
        <v>314373.59999999998</v>
      </c>
      <c r="R132" s="74">
        <f t="shared" si="8"/>
        <v>270974.21000000002</v>
      </c>
      <c r="S132" s="2"/>
      <c r="T132" s="84">
        <f t="shared" si="10"/>
        <v>270974.21000000002</v>
      </c>
      <c r="U132" s="2"/>
      <c r="V132" s="2"/>
      <c r="W132" s="2"/>
      <c r="X132" s="122"/>
      <c r="Y132" s="122"/>
      <c r="Z132" s="122"/>
      <c r="AA132" s="122"/>
      <c r="AB132" s="122"/>
    </row>
    <row r="133" spans="1:28">
      <c r="A133" s="22" t="s">
        <v>67</v>
      </c>
      <c r="B133" s="22" t="s">
        <v>242</v>
      </c>
      <c r="C133" s="22" t="s">
        <v>243</v>
      </c>
      <c r="D133" s="23" t="s">
        <v>244</v>
      </c>
      <c r="E133" s="24">
        <v>27723.01</v>
      </c>
      <c r="F133" s="24">
        <v>38382.980000000003</v>
      </c>
      <c r="G133" s="24">
        <v>41380.26</v>
      </c>
      <c r="H133" s="24">
        <v>45441.46</v>
      </c>
      <c r="I133" s="24">
        <v>46421.39</v>
      </c>
      <c r="J133" s="24">
        <v>50172.69</v>
      </c>
      <c r="K133" s="24">
        <v>56540.59</v>
      </c>
      <c r="L133" s="24">
        <v>57145.05</v>
      </c>
      <c r="M133" s="24">
        <v>63328.51</v>
      </c>
      <c r="N133" s="24">
        <v>64410.47</v>
      </c>
      <c r="O133" s="24">
        <v>0</v>
      </c>
      <c r="P133" s="24">
        <v>5554.66</v>
      </c>
      <c r="Q133" s="24">
        <v>7006</v>
      </c>
      <c r="R133" s="74">
        <f t="shared" si="8"/>
        <v>5554.66</v>
      </c>
      <c r="S133" s="2"/>
      <c r="T133" s="84">
        <f t="shared" si="10"/>
        <v>5554.66</v>
      </c>
      <c r="U133" s="2"/>
      <c r="V133" s="2"/>
      <c r="W133" s="2"/>
      <c r="X133" s="122"/>
      <c r="Y133" s="122"/>
      <c r="Z133" s="122"/>
      <c r="AA133" s="122"/>
      <c r="AB133" s="122"/>
    </row>
    <row r="134" spans="1:28">
      <c r="A134" s="22" t="s">
        <v>67</v>
      </c>
      <c r="B134" s="22" t="s">
        <v>242</v>
      </c>
      <c r="C134" s="22" t="s">
        <v>245</v>
      </c>
      <c r="D134" s="23" t="s">
        <v>964</v>
      </c>
      <c r="E134" s="24">
        <v>0</v>
      </c>
      <c r="F134" s="24">
        <v>0</v>
      </c>
      <c r="G134" s="24">
        <v>0</v>
      </c>
      <c r="H134" s="24">
        <v>0</v>
      </c>
      <c r="I134" s="24">
        <v>0</v>
      </c>
      <c r="J134" s="24">
        <v>74.27</v>
      </c>
      <c r="K134" s="24">
        <v>74.27</v>
      </c>
      <c r="L134" s="24">
        <v>0</v>
      </c>
      <c r="M134" s="24">
        <v>0</v>
      </c>
      <c r="N134" s="24">
        <v>0</v>
      </c>
      <c r="O134" s="24">
        <v>0</v>
      </c>
      <c r="P134" s="24">
        <v>1200.6099999999999</v>
      </c>
      <c r="Q134" s="24">
        <v>0</v>
      </c>
      <c r="R134" s="74">
        <f t="shared" si="8"/>
        <v>1200.6099999999999</v>
      </c>
      <c r="S134" s="2"/>
      <c r="T134" s="84">
        <f t="shared" si="10"/>
        <v>1200.6099999999999</v>
      </c>
      <c r="U134" s="2"/>
      <c r="V134" s="2"/>
      <c r="W134" s="2"/>
      <c r="X134" s="122"/>
      <c r="Y134" s="122"/>
      <c r="Z134" s="122"/>
      <c r="AA134" s="122"/>
      <c r="AB134" s="122"/>
    </row>
    <row r="135" spans="1:28">
      <c r="A135" s="22" t="s">
        <v>67</v>
      </c>
      <c r="B135" s="22" t="s">
        <v>242</v>
      </c>
      <c r="C135" s="22" t="s">
        <v>247</v>
      </c>
      <c r="D135" s="23" t="s">
        <v>248</v>
      </c>
      <c r="E135" s="24">
        <v>-764.65</v>
      </c>
      <c r="F135" s="24">
        <v>-1705.06</v>
      </c>
      <c r="G135" s="24">
        <v>-1790.76</v>
      </c>
      <c r="H135" s="24">
        <v>-4802.1000000000004</v>
      </c>
      <c r="I135" s="24">
        <v>16267.13</v>
      </c>
      <c r="J135" s="24">
        <v>17429.32</v>
      </c>
      <c r="K135" s="24">
        <v>16527.71</v>
      </c>
      <c r="L135" s="24">
        <v>16512</v>
      </c>
      <c r="M135" s="24">
        <v>36876.36</v>
      </c>
      <c r="N135" s="24">
        <v>71496.98</v>
      </c>
      <c r="O135" s="24">
        <v>1.45519152283669E-11</v>
      </c>
      <c r="P135" s="24">
        <v>5491.47</v>
      </c>
      <c r="Q135" s="24">
        <v>4727.83</v>
      </c>
      <c r="R135" s="74">
        <f t="shared" si="8"/>
        <v>5491.47</v>
      </c>
      <c r="S135" s="2"/>
      <c r="T135" s="84">
        <f t="shared" si="10"/>
        <v>5491.47</v>
      </c>
      <c r="U135" s="2"/>
      <c r="V135" s="2"/>
      <c r="W135" s="2"/>
      <c r="X135" s="122"/>
      <c r="Y135" s="122"/>
      <c r="Z135" s="122"/>
      <c r="AA135" s="122"/>
      <c r="AB135" s="122"/>
    </row>
    <row r="136" spans="1:28">
      <c r="A136" s="22" t="s">
        <v>67</v>
      </c>
      <c r="B136" s="22" t="s">
        <v>249</v>
      </c>
      <c r="C136" s="22" t="s">
        <v>99</v>
      </c>
      <c r="D136" s="23" t="s">
        <v>250</v>
      </c>
      <c r="E136" s="24">
        <v>288856.43</v>
      </c>
      <c r="F136" s="24">
        <v>368439.49</v>
      </c>
      <c r="G136" s="24">
        <v>257947.12</v>
      </c>
      <c r="H136" s="24">
        <v>492801.14</v>
      </c>
      <c r="I136" s="24">
        <v>233564.83</v>
      </c>
      <c r="J136" s="24">
        <v>432600.05</v>
      </c>
      <c r="K136" s="24">
        <v>414354.45</v>
      </c>
      <c r="L136" s="24">
        <v>831230.57</v>
      </c>
      <c r="M136" s="24">
        <v>351251.11</v>
      </c>
      <c r="N136" s="24">
        <v>641888.24</v>
      </c>
      <c r="O136" s="24">
        <v>299383.02</v>
      </c>
      <c r="P136" s="24">
        <v>352269.37</v>
      </c>
      <c r="Q136" s="24">
        <v>0</v>
      </c>
      <c r="R136" s="74">
        <f t="shared" si="8"/>
        <v>352269.37</v>
      </c>
      <c r="S136" s="2"/>
      <c r="T136" s="84">
        <f t="shared" si="10"/>
        <v>352269.37</v>
      </c>
      <c r="U136" s="2"/>
      <c r="V136" s="2"/>
      <c r="W136" s="2"/>
      <c r="X136" s="122"/>
      <c r="Y136" s="122"/>
      <c r="Z136" s="122"/>
      <c r="AA136" s="122"/>
      <c r="AB136" s="122"/>
    </row>
    <row r="137" spans="1:28">
      <c r="A137" s="22" t="s">
        <v>67</v>
      </c>
      <c r="B137" s="22" t="s">
        <v>249</v>
      </c>
      <c r="C137" s="22" t="s">
        <v>101</v>
      </c>
      <c r="D137" s="23" t="s">
        <v>251</v>
      </c>
      <c r="E137" s="24">
        <v>78291.8</v>
      </c>
      <c r="F137" s="24">
        <v>107285.46</v>
      </c>
      <c r="G137" s="24">
        <v>71546.37</v>
      </c>
      <c r="H137" s="24">
        <v>102732.94</v>
      </c>
      <c r="I137" s="24">
        <v>99423.78</v>
      </c>
      <c r="J137" s="24">
        <v>131121.12</v>
      </c>
      <c r="K137" s="24">
        <v>174000.83</v>
      </c>
      <c r="L137" s="24">
        <v>10428.200000000001</v>
      </c>
      <c r="M137" s="24">
        <v>47318.239999999998</v>
      </c>
      <c r="N137" s="24">
        <v>77846.460000000006</v>
      </c>
      <c r="O137" s="24">
        <v>97275.8</v>
      </c>
      <c r="P137" s="24">
        <v>124685.06</v>
      </c>
      <c r="Q137" s="24">
        <v>152853.23000000001</v>
      </c>
      <c r="R137" s="74">
        <f t="shared" si="8"/>
        <v>124685.06</v>
      </c>
      <c r="S137" s="2"/>
      <c r="T137" s="84">
        <f t="shared" si="10"/>
        <v>124685.06</v>
      </c>
      <c r="U137" s="2"/>
      <c r="V137" s="2"/>
      <c r="W137" s="2"/>
      <c r="X137" s="122"/>
      <c r="Y137" s="122"/>
      <c r="Z137" s="122"/>
      <c r="AA137" s="122"/>
      <c r="AB137" s="122"/>
    </row>
    <row r="138" spans="1:28">
      <c r="A138" s="22" t="s">
        <v>67</v>
      </c>
      <c r="B138" s="22" t="s">
        <v>252</v>
      </c>
      <c r="C138" s="22" t="s">
        <v>97</v>
      </c>
      <c r="D138" s="23" t="s">
        <v>253</v>
      </c>
      <c r="E138" s="24">
        <v>1826120.92</v>
      </c>
      <c r="F138" s="24">
        <v>1797127.26</v>
      </c>
      <c r="G138" s="24">
        <v>1849029.45</v>
      </c>
      <c r="H138" s="24">
        <v>1817842.88</v>
      </c>
      <c r="I138" s="24">
        <v>1989314.22</v>
      </c>
      <c r="J138" s="24">
        <v>2137293.75</v>
      </c>
      <c r="K138" s="24">
        <v>2094414.04</v>
      </c>
      <c r="L138" s="24">
        <v>2299995.2999999998</v>
      </c>
      <c r="M138" s="24">
        <v>1990506.19</v>
      </c>
      <c r="N138" s="24">
        <v>1959977.97</v>
      </c>
      <c r="O138" s="24">
        <v>1940548.63</v>
      </c>
      <c r="P138" s="24">
        <v>1806480.37</v>
      </c>
      <c r="Q138" s="24">
        <v>459068.21</v>
      </c>
      <c r="R138" s="74">
        <f t="shared" si="8"/>
        <v>1806480.37</v>
      </c>
      <c r="S138" s="2"/>
      <c r="T138" s="84">
        <f t="shared" si="10"/>
        <v>1806480.37</v>
      </c>
      <c r="U138" s="2"/>
      <c r="V138" s="2"/>
      <c r="W138" s="2"/>
      <c r="X138" s="122"/>
      <c r="Y138" s="122"/>
      <c r="Z138" s="122"/>
      <c r="AA138" s="122"/>
      <c r="AB138" s="122"/>
    </row>
    <row r="139" spans="1:28">
      <c r="A139" s="2"/>
      <c r="B139" s="2"/>
      <c r="C139" s="2"/>
      <c r="D139" s="23" t="s">
        <v>254</v>
      </c>
      <c r="E139" s="28">
        <v>10061813</v>
      </c>
      <c r="F139" s="28">
        <v>9981885.1100000013</v>
      </c>
      <c r="G139" s="28">
        <v>9823194.4800000004</v>
      </c>
      <c r="H139" s="28">
        <v>10276143.370000001</v>
      </c>
      <c r="I139" s="28">
        <v>8649998.0800000001</v>
      </c>
      <c r="J139" s="28">
        <v>9797598.3900000006</v>
      </c>
      <c r="K139" s="28">
        <v>10298833.859999999</v>
      </c>
      <c r="L139" s="28">
        <v>11141776.509999998</v>
      </c>
      <c r="M139" s="28">
        <v>9799091.4800000004</v>
      </c>
      <c r="N139" s="28">
        <v>10064449.860000001</v>
      </c>
      <c r="O139" s="28">
        <v>8031490.5800000001</v>
      </c>
      <c r="P139" s="28">
        <v>7862193.7300000014</v>
      </c>
      <c r="Q139" s="28">
        <v>6254790.1600000001</v>
      </c>
      <c r="R139" s="74">
        <f t="shared" si="8"/>
        <v>7862193.7300000014</v>
      </c>
      <c r="S139" s="2"/>
      <c r="T139" s="2"/>
      <c r="U139" s="2"/>
      <c r="V139" s="2"/>
      <c r="W139" s="2"/>
      <c r="X139" s="122"/>
      <c r="Y139" s="122"/>
      <c r="Z139" s="122"/>
      <c r="AA139" s="122"/>
      <c r="AB139" s="122"/>
    </row>
    <row r="140" spans="1:28">
      <c r="A140" s="2"/>
      <c r="B140" s="2"/>
      <c r="C140" s="2"/>
      <c r="D140" s="50"/>
      <c r="E140" s="74"/>
      <c r="F140" s="74"/>
      <c r="G140" s="75"/>
      <c r="H140" s="76"/>
      <c r="I140" s="77"/>
      <c r="J140" s="78"/>
      <c r="K140" s="79"/>
      <c r="L140" s="42"/>
      <c r="M140" s="80"/>
      <c r="N140" s="81"/>
      <c r="O140" s="24"/>
      <c r="P140" s="24"/>
      <c r="Q140" s="24"/>
      <c r="R140" s="74">
        <f t="shared" si="8"/>
        <v>0</v>
      </c>
      <c r="S140" s="2"/>
      <c r="T140" s="2"/>
      <c r="U140" s="2"/>
      <c r="V140" s="2"/>
      <c r="W140" s="2"/>
      <c r="X140" s="122"/>
      <c r="Y140" s="122"/>
      <c r="Z140" s="122"/>
      <c r="AA140" s="122"/>
      <c r="AB140" s="122"/>
    </row>
    <row r="141" spans="1:28">
      <c r="A141" s="22" t="s">
        <v>67</v>
      </c>
      <c r="B141" s="22" t="s">
        <v>255</v>
      </c>
      <c r="C141" s="22" t="s">
        <v>21</v>
      </c>
      <c r="D141" s="23" t="s">
        <v>965</v>
      </c>
      <c r="E141" s="24">
        <v>1031822.14</v>
      </c>
      <c r="F141" s="24">
        <v>935485.93</v>
      </c>
      <c r="G141" s="24">
        <v>820828.49</v>
      </c>
      <c r="H141" s="24">
        <v>707803.42</v>
      </c>
      <c r="I141" s="24">
        <v>636224.74</v>
      </c>
      <c r="J141" s="24">
        <v>521520.67</v>
      </c>
      <c r="K141" s="24">
        <v>406816.57</v>
      </c>
      <c r="L141" s="24">
        <v>335237.84999999998</v>
      </c>
      <c r="M141" s="24">
        <v>215587.38</v>
      </c>
      <c r="N141" s="24">
        <v>250565.11</v>
      </c>
      <c r="O141" s="24">
        <v>130504.06</v>
      </c>
      <c r="P141" s="24">
        <v>1134528.29</v>
      </c>
      <c r="Q141" s="24">
        <v>1068508.95</v>
      </c>
      <c r="R141" s="74">
        <f t="shared" si="8"/>
        <v>1134528.29</v>
      </c>
      <c r="S141" s="2"/>
      <c r="T141" s="84">
        <f t="shared" ref="T141:T157" si="11">+R141</f>
        <v>1134528.29</v>
      </c>
      <c r="U141" s="2"/>
      <c r="V141" s="2"/>
      <c r="W141" s="2"/>
      <c r="X141" s="122"/>
      <c r="Y141" s="122"/>
      <c r="Z141" s="122"/>
      <c r="AA141" s="122"/>
      <c r="AB141" s="122"/>
    </row>
    <row r="142" spans="1:28">
      <c r="A142" s="22" t="s">
        <v>67</v>
      </c>
      <c r="B142" s="22" t="s">
        <v>257</v>
      </c>
      <c r="C142" s="22" t="s">
        <v>101</v>
      </c>
      <c r="D142" s="23" t="s">
        <v>966</v>
      </c>
      <c r="E142" s="24">
        <v>0</v>
      </c>
      <c r="F142" s="24">
        <v>0</v>
      </c>
      <c r="G142" s="24">
        <v>0</v>
      </c>
      <c r="H142" s="24">
        <v>0</v>
      </c>
      <c r="I142" s="24">
        <v>0</v>
      </c>
      <c r="J142" s="24">
        <v>0</v>
      </c>
      <c r="K142" s="24">
        <v>0</v>
      </c>
      <c r="L142" s="24">
        <v>0</v>
      </c>
      <c r="M142" s="24">
        <v>0</v>
      </c>
      <c r="N142" s="24">
        <v>54001.75</v>
      </c>
      <c r="O142" s="24">
        <v>54001.75</v>
      </c>
      <c r="P142" s="24">
        <v>0</v>
      </c>
      <c r="Q142" s="24">
        <v>0</v>
      </c>
      <c r="R142" s="74">
        <f t="shared" si="8"/>
        <v>0</v>
      </c>
      <c r="S142" s="2"/>
      <c r="T142" s="84">
        <f t="shared" si="11"/>
        <v>0</v>
      </c>
      <c r="U142" s="2"/>
      <c r="V142" s="2"/>
      <c r="W142" s="2"/>
      <c r="X142" s="122"/>
      <c r="Y142" s="122"/>
      <c r="Z142" s="122"/>
      <c r="AA142" s="122"/>
      <c r="AB142" s="122"/>
    </row>
    <row r="143" spans="1:28">
      <c r="A143" s="22" t="s">
        <v>67</v>
      </c>
      <c r="B143" s="22" t="s">
        <v>257</v>
      </c>
      <c r="C143" s="22" t="s">
        <v>268</v>
      </c>
      <c r="D143" s="23" t="s">
        <v>269</v>
      </c>
      <c r="E143" s="24">
        <v>0</v>
      </c>
      <c r="F143" s="24">
        <v>0</v>
      </c>
      <c r="G143" s="24">
        <v>0</v>
      </c>
      <c r="H143" s="24">
        <v>0</v>
      </c>
      <c r="I143" s="24">
        <v>0</v>
      </c>
      <c r="J143" s="24">
        <v>0</v>
      </c>
      <c r="K143" s="24">
        <v>0</v>
      </c>
      <c r="L143" s="24">
        <v>0</v>
      </c>
      <c r="M143" s="24">
        <v>0</v>
      </c>
      <c r="N143" s="24">
        <v>123904.67</v>
      </c>
      <c r="O143" s="24">
        <v>157660.22</v>
      </c>
      <c r="P143" s="24">
        <v>0</v>
      </c>
      <c r="Q143" s="24">
        <v>0</v>
      </c>
      <c r="R143" s="74">
        <f t="shared" si="8"/>
        <v>0</v>
      </c>
      <c r="S143" s="2"/>
      <c r="T143" s="84">
        <f t="shared" si="11"/>
        <v>0</v>
      </c>
      <c r="U143" s="2"/>
      <c r="V143" s="2"/>
      <c r="W143" s="2"/>
      <c r="X143" s="122"/>
      <c r="Y143" s="122"/>
      <c r="Z143" s="122"/>
      <c r="AA143" s="122"/>
      <c r="AB143" s="122"/>
    </row>
    <row r="144" spans="1:28">
      <c r="A144" s="22" t="s">
        <v>67</v>
      </c>
      <c r="B144" s="22" t="s">
        <v>257</v>
      </c>
      <c r="C144" s="22" t="s">
        <v>270</v>
      </c>
      <c r="D144" s="23" t="s">
        <v>271</v>
      </c>
      <c r="E144" s="24">
        <v>0</v>
      </c>
      <c r="F144" s="24">
        <v>0</v>
      </c>
      <c r="G144" s="24">
        <v>0</v>
      </c>
      <c r="H144" s="24">
        <v>0</v>
      </c>
      <c r="I144" s="24">
        <v>0</v>
      </c>
      <c r="J144" s="24">
        <v>0</v>
      </c>
      <c r="K144" s="24">
        <v>0</v>
      </c>
      <c r="L144" s="24">
        <v>0</v>
      </c>
      <c r="M144" s="24">
        <v>0</v>
      </c>
      <c r="N144" s="24">
        <v>6000000</v>
      </c>
      <c r="O144" s="24">
        <v>0</v>
      </c>
      <c r="P144" s="24">
        <v>0</v>
      </c>
      <c r="Q144" s="24">
        <v>0</v>
      </c>
      <c r="R144" s="74">
        <f t="shared" ref="R144:R207" si="12">+P144</f>
        <v>0</v>
      </c>
      <c r="S144" s="2"/>
      <c r="T144" s="84">
        <f t="shared" si="11"/>
        <v>0</v>
      </c>
      <c r="U144" s="2"/>
      <c r="V144" s="2"/>
      <c r="W144" s="2"/>
      <c r="X144" s="122"/>
      <c r="Y144" s="122"/>
      <c r="Z144" s="122"/>
      <c r="AA144" s="122"/>
      <c r="AB144" s="122"/>
    </row>
    <row r="145" spans="1:28">
      <c r="A145" s="22" t="s">
        <v>67</v>
      </c>
      <c r="B145" s="22" t="s">
        <v>257</v>
      </c>
      <c r="C145" s="22" t="s">
        <v>258</v>
      </c>
      <c r="D145" s="90" t="s">
        <v>259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310453.84000000003</v>
      </c>
      <c r="M145" s="24">
        <v>141534.04</v>
      </c>
      <c r="N145" s="24">
        <v>854368.04</v>
      </c>
      <c r="O145" s="24">
        <v>10266422.640000001</v>
      </c>
      <c r="P145" s="24">
        <v>0</v>
      </c>
      <c r="Q145" s="24">
        <v>0</v>
      </c>
      <c r="R145" s="74">
        <f t="shared" si="12"/>
        <v>0</v>
      </c>
      <c r="S145" s="2"/>
      <c r="T145" s="84">
        <f t="shared" si="11"/>
        <v>0</v>
      </c>
      <c r="U145" s="2"/>
      <c r="V145" s="2"/>
      <c r="W145" s="2"/>
      <c r="X145" s="122"/>
      <c r="Y145" s="122"/>
      <c r="Z145" s="122"/>
      <c r="AA145" s="122"/>
      <c r="AB145" s="122"/>
    </row>
    <row r="146" spans="1:28">
      <c r="A146" s="22" t="s">
        <v>67</v>
      </c>
      <c r="B146" s="22" t="s">
        <v>257</v>
      </c>
      <c r="C146" s="22" t="s">
        <v>262</v>
      </c>
      <c r="D146" s="90" t="s">
        <v>263</v>
      </c>
      <c r="E146" s="24">
        <v>0</v>
      </c>
      <c r="F146" s="24">
        <v>0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-71714</v>
      </c>
      <c r="M146" s="24">
        <v>-71714</v>
      </c>
      <c r="N146" s="24">
        <v>-71714</v>
      </c>
      <c r="O146" s="24">
        <v>-71714</v>
      </c>
      <c r="P146" s="24">
        <v>0</v>
      </c>
      <c r="Q146" s="24">
        <v>0</v>
      </c>
      <c r="R146" s="74">
        <f t="shared" si="12"/>
        <v>0</v>
      </c>
      <c r="S146" s="2"/>
      <c r="T146" s="84">
        <f t="shared" si="11"/>
        <v>0</v>
      </c>
      <c r="U146" s="2"/>
      <c r="V146" s="2"/>
      <c r="W146" s="2"/>
      <c r="X146" s="122"/>
      <c r="Y146" s="122"/>
      <c r="Z146" s="122"/>
      <c r="AA146" s="122"/>
      <c r="AB146" s="122"/>
    </row>
    <row r="147" spans="1:28">
      <c r="A147" s="22" t="s">
        <v>67</v>
      </c>
      <c r="B147" s="22" t="s">
        <v>257</v>
      </c>
      <c r="C147" s="22" t="s">
        <v>264</v>
      </c>
      <c r="D147" s="90" t="s">
        <v>265</v>
      </c>
      <c r="E147" s="24">
        <v>647202.37</v>
      </c>
      <c r="F147" s="24">
        <v>188714.35</v>
      </c>
      <c r="G147" s="24">
        <v>470491.34</v>
      </c>
      <c r="H147" s="24">
        <v>879768.72</v>
      </c>
      <c r="I147" s="24">
        <v>1223820.28</v>
      </c>
      <c r="J147" s="24">
        <v>1629060.58</v>
      </c>
      <c r="K147" s="24">
        <v>2308285.12</v>
      </c>
      <c r="L147" s="24">
        <v>2511603.88</v>
      </c>
      <c r="M147" s="24">
        <v>2397214.88</v>
      </c>
      <c r="N147" s="24">
        <v>2454257.0299999998</v>
      </c>
      <c r="O147" s="24">
        <v>3059262.74</v>
      </c>
      <c r="P147" s="24">
        <v>1737616.51</v>
      </c>
      <c r="Q147" s="24">
        <v>419291.36</v>
      </c>
      <c r="R147" s="74">
        <f t="shared" si="12"/>
        <v>1737616.51</v>
      </c>
      <c r="S147" s="2"/>
      <c r="T147" s="84">
        <f t="shared" si="11"/>
        <v>1737616.51</v>
      </c>
      <c r="U147" s="2"/>
      <c r="V147" s="2"/>
      <c r="W147" s="2"/>
      <c r="X147" s="122"/>
      <c r="Y147" s="122"/>
      <c r="Z147" s="122"/>
      <c r="AA147" s="122"/>
      <c r="AB147" s="122"/>
    </row>
    <row r="148" spans="1:28">
      <c r="A148" s="22" t="s">
        <v>67</v>
      </c>
      <c r="B148" s="22" t="s">
        <v>257</v>
      </c>
      <c r="C148" s="22" t="s">
        <v>266</v>
      </c>
      <c r="D148" s="90" t="s">
        <v>267</v>
      </c>
      <c r="E148" s="24">
        <v>159100</v>
      </c>
      <c r="F148" s="24">
        <v>159100</v>
      </c>
      <c r="G148" s="24">
        <v>0</v>
      </c>
      <c r="H148" s="24">
        <v>0</v>
      </c>
      <c r="I148" s="24">
        <v>0</v>
      </c>
      <c r="J148" s="24">
        <v>0</v>
      </c>
      <c r="K148" s="24">
        <v>0</v>
      </c>
      <c r="L148" s="24">
        <v>0</v>
      </c>
      <c r="M148" s="24">
        <v>44569.33</v>
      </c>
      <c r="N148" s="24">
        <v>44569.33</v>
      </c>
      <c r="O148" s="24">
        <v>218269.33</v>
      </c>
      <c r="P148" s="24">
        <v>0</v>
      </c>
      <c r="Q148" s="24">
        <v>0</v>
      </c>
      <c r="R148" s="74">
        <f t="shared" si="12"/>
        <v>0</v>
      </c>
      <c r="S148" s="2"/>
      <c r="T148" s="84">
        <f t="shared" si="11"/>
        <v>0</v>
      </c>
      <c r="U148" s="2"/>
      <c r="V148" s="2"/>
      <c r="W148" s="2"/>
      <c r="X148" s="122"/>
      <c r="Y148" s="122"/>
      <c r="Z148" s="122"/>
      <c r="AA148" s="122"/>
      <c r="AB148" s="122"/>
    </row>
    <row r="149" spans="1:28">
      <c r="A149" s="22" t="s">
        <v>67</v>
      </c>
      <c r="B149" s="22" t="s">
        <v>280</v>
      </c>
      <c r="C149" s="22" t="s">
        <v>97</v>
      </c>
      <c r="D149" s="23" t="s">
        <v>281</v>
      </c>
      <c r="E149" s="24">
        <v>0</v>
      </c>
      <c r="F149" s="24">
        <v>0</v>
      </c>
      <c r="G149" s="24">
        <v>0</v>
      </c>
      <c r="H149" s="24">
        <v>0</v>
      </c>
      <c r="I149" s="24">
        <v>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0</v>
      </c>
      <c r="Q149" s="24">
        <v>0</v>
      </c>
      <c r="R149" s="74">
        <f t="shared" si="12"/>
        <v>0</v>
      </c>
      <c r="S149" s="2"/>
      <c r="T149" s="84">
        <f t="shared" si="11"/>
        <v>0</v>
      </c>
      <c r="U149" s="2"/>
      <c r="V149" s="2"/>
      <c r="W149" s="2"/>
      <c r="X149" s="122"/>
      <c r="Y149" s="122"/>
      <c r="Z149" s="122"/>
      <c r="AA149" s="122"/>
      <c r="AB149" s="122"/>
    </row>
    <row r="150" spans="1:28">
      <c r="A150" s="22" t="s">
        <v>957</v>
      </c>
      <c r="B150" s="22" t="s">
        <v>280</v>
      </c>
      <c r="C150" s="22" t="s">
        <v>69</v>
      </c>
      <c r="D150" s="23" t="s">
        <v>281</v>
      </c>
      <c r="E150" s="24">
        <v>0</v>
      </c>
      <c r="F150" s="24">
        <v>0</v>
      </c>
      <c r="G150" s="24">
        <v>0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6608847.7199999997</v>
      </c>
      <c r="Q150" s="24">
        <v>5786788.9500000002</v>
      </c>
      <c r="R150" s="74">
        <f t="shared" si="12"/>
        <v>6608847.7199999997</v>
      </c>
      <c r="S150" s="2"/>
      <c r="T150" s="84">
        <f t="shared" si="11"/>
        <v>6608847.7199999997</v>
      </c>
      <c r="U150" s="2"/>
      <c r="V150" s="2"/>
      <c r="W150" s="2"/>
      <c r="X150" s="122"/>
      <c r="Y150" s="122"/>
      <c r="Z150" s="122"/>
      <c r="AA150" s="122"/>
      <c r="AB150" s="122"/>
    </row>
    <row r="151" spans="1:28">
      <c r="A151" s="22" t="s">
        <v>67</v>
      </c>
      <c r="B151" s="22" t="s">
        <v>282</v>
      </c>
      <c r="C151" s="22" t="s">
        <v>97</v>
      </c>
      <c r="D151" s="23" t="s">
        <v>283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0</v>
      </c>
      <c r="R151" s="74">
        <f t="shared" si="12"/>
        <v>0</v>
      </c>
      <c r="S151" s="2"/>
      <c r="T151" s="84">
        <f t="shared" si="11"/>
        <v>0</v>
      </c>
      <c r="U151" s="2"/>
      <c r="V151" s="2"/>
      <c r="W151" s="2"/>
      <c r="X151" s="122"/>
      <c r="Y151" s="122"/>
      <c r="Z151" s="122"/>
      <c r="AA151" s="122"/>
      <c r="AB151" s="122"/>
    </row>
    <row r="152" spans="1:28">
      <c r="A152" s="22" t="s">
        <v>139</v>
      </c>
      <c r="B152" s="22" t="s">
        <v>257</v>
      </c>
      <c r="C152" s="22" t="s">
        <v>97</v>
      </c>
      <c r="D152" s="23" t="s">
        <v>272</v>
      </c>
      <c r="E152" s="24">
        <v>-32069.119999999999</v>
      </c>
      <c r="F152" s="24">
        <v>144679.67999999999</v>
      </c>
      <c r="G152" s="24">
        <v>128604.16</v>
      </c>
      <c r="H152" s="24">
        <v>112528.64</v>
      </c>
      <c r="I152" s="24">
        <v>96453.119999999995</v>
      </c>
      <c r="J152" s="24">
        <v>80377.600000000006</v>
      </c>
      <c r="K152" s="24">
        <v>64302.080000000002</v>
      </c>
      <c r="L152" s="24">
        <v>48226.559999999998</v>
      </c>
      <c r="M152" s="24">
        <v>32151.040000000001</v>
      </c>
      <c r="N152" s="24">
        <v>16075.52</v>
      </c>
      <c r="O152" s="24">
        <v>-3.2741809263825397E-11</v>
      </c>
      <c r="P152" s="24">
        <v>0</v>
      </c>
      <c r="Q152" s="24">
        <v>0</v>
      </c>
      <c r="R152" s="74">
        <f t="shared" si="12"/>
        <v>0</v>
      </c>
      <c r="S152" s="2"/>
      <c r="T152" s="84">
        <f t="shared" si="11"/>
        <v>0</v>
      </c>
      <c r="U152" s="2"/>
      <c r="V152" s="2"/>
      <c r="W152" s="2"/>
      <c r="X152" s="122"/>
      <c r="Y152" s="122"/>
      <c r="Z152" s="122"/>
      <c r="AA152" s="122"/>
      <c r="AB152" s="122"/>
    </row>
    <row r="153" spans="1:28">
      <c r="A153" s="22" t="s">
        <v>139</v>
      </c>
      <c r="B153" s="22" t="s">
        <v>257</v>
      </c>
      <c r="C153" s="22" t="s">
        <v>99</v>
      </c>
      <c r="D153" s="23" t="s">
        <v>273</v>
      </c>
      <c r="E153" s="24">
        <v>22030.92</v>
      </c>
      <c r="F153" s="24">
        <v>14687.28</v>
      </c>
      <c r="G153" s="24">
        <v>7343.64</v>
      </c>
      <c r="H153" s="24">
        <v>82771</v>
      </c>
      <c r="I153" s="24">
        <v>75873.38</v>
      </c>
      <c r="J153" s="24">
        <v>68975.8</v>
      </c>
      <c r="K153" s="24">
        <v>62078.22</v>
      </c>
      <c r="L153" s="24">
        <v>55180.639999999999</v>
      </c>
      <c r="M153" s="24">
        <v>48283.06</v>
      </c>
      <c r="N153" s="24">
        <v>41385.480000000003</v>
      </c>
      <c r="O153" s="24">
        <v>34487.9</v>
      </c>
      <c r="P153" s="24">
        <v>27590.32</v>
      </c>
      <c r="Q153" s="24">
        <v>20692.740000000002</v>
      </c>
      <c r="R153" s="74">
        <f t="shared" si="12"/>
        <v>27590.32</v>
      </c>
      <c r="S153" s="2"/>
      <c r="T153" s="84">
        <f t="shared" si="11"/>
        <v>27590.32</v>
      </c>
      <c r="U153" s="2"/>
      <c r="V153" s="2"/>
      <c r="W153" s="2"/>
      <c r="X153" s="122"/>
      <c r="Y153" s="122"/>
      <c r="Z153" s="122"/>
      <c r="AA153" s="122"/>
      <c r="AB153" s="122"/>
    </row>
    <row r="154" spans="1:28">
      <c r="A154" s="22" t="s">
        <v>139</v>
      </c>
      <c r="B154" s="22" t="s">
        <v>257</v>
      </c>
      <c r="C154" s="22" t="s">
        <v>148</v>
      </c>
      <c r="D154" s="23" t="s">
        <v>274</v>
      </c>
      <c r="E154" s="24">
        <v>516228</v>
      </c>
      <c r="F154" s="24">
        <v>387171</v>
      </c>
      <c r="G154" s="24">
        <v>258114</v>
      </c>
      <c r="H154" s="24">
        <v>129057</v>
      </c>
      <c r="I154" s="24">
        <v>0</v>
      </c>
      <c r="J154" s="24">
        <v>0</v>
      </c>
      <c r="K154" s="24">
        <v>0</v>
      </c>
      <c r="L154" s="24">
        <v>0</v>
      </c>
      <c r="M154" s="24">
        <v>0</v>
      </c>
      <c r="N154" s="24">
        <v>983619</v>
      </c>
      <c r="O154" s="24">
        <v>843102</v>
      </c>
      <c r="P154" s="24">
        <v>702585</v>
      </c>
      <c r="Q154" s="24">
        <v>562068</v>
      </c>
      <c r="R154" s="74">
        <f t="shared" si="12"/>
        <v>702585</v>
      </c>
      <c r="S154" s="2"/>
      <c r="T154" s="84">
        <f t="shared" si="11"/>
        <v>702585</v>
      </c>
      <c r="U154" s="2"/>
      <c r="V154" s="2"/>
      <c r="W154" s="2"/>
      <c r="X154" s="122"/>
      <c r="Y154" s="122"/>
      <c r="Z154" s="122"/>
      <c r="AA154" s="122"/>
      <c r="AB154" s="122"/>
    </row>
    <row r="155" spans="1:28">
      <c r="A155" s="22" t="s">
        <v>139</v>
      </c>
      <c r="B155" s="22" t="s">
        <v>257</v>
      </c>
      <c r="C155" s="22" t="s">
        <v>260</v>
      </c>
      <c r="D155" s="90" t="s">
        <v>261</v>
      </c>
      <c r="E155" s="24">
        <v>0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413690.29</v>
      </c>
      <c r="M155" s="24">
        <v>399581.88</v>
      </c>
      <c r="N155" s="24">
        <v>476882.1</v>
      </c>
      <c r="O155" s="24">
        <v>810941.04</v>
      </c>
      <c r="P155" s="24">
        <v>0</v>
      </c>
      <c r="Q155" s="24">
        <v>0</v>
      </c>
      <c r="R155" s="74">
        <f t="shared" si="12"/>
        <v>0</v>
      </c>
      <c r="S155" s="2"/>
      <c r="T155" s="84">
        <f t="shared" si="11"/>
        <v>0</v>
      </c>
      <c r="U155" s="2"/>
      <c r="V155" s="2"/>
      <c r="W155" s="2"/>
      <c r="X155" s="122"/>
      <c r="Y155" s="122"/>
      <c r="Z155" s="122"/>
      <c r="AA155" s="122"/>
      <c r="AB155" s="122"/>
    </row>
    <row r="156" spans="1:28">
      <c r="A156" s="22" t="s">
        <v>139</v>
      </c>
      <c r="B156" s="22" t="s">
        <v>276</v>
      </c>
      <c r="C156" s="22" t="s">
        <v>277</v>
      </c>
      <c r="D156" s="23" t="s">
        <v>278</v>
      </c>
      <c r="E156" s="24">
        <v>0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74">
        <f t="shared" si="12"/>
        <v>0</v>
      </c>
      <c r="S156" s="2"/>
      <c r="T156" s="84">
        <f t="shared" si="11"/>
        <v>0</v>
      </c>
      <c r="U156" s="2"/>
      <c r="V156" s="2"/>
      <c r="W156" s="2"/>
      <c r="X156" s="122"/>
      <c r="Y156" s="122"/>
      <c r="Z156" s="122"/>
      <c r="AA156" s="122"/>
      <c r="AB156" s="122"/>
    </row>
    <row r="157" spans="1:28">
      <c r="A157" s="22" t="s">
        <v>141</v>
      </c>
      <c r="B157" s="22" t="s">
        <v>276</v>
      </c>
      <c r="C157" s="22" t="s">
        <v>279</v>
      </c>
      <c r="D157" s="23" t="s">
        <v>278</v>
      </c>
      <c r="E157" s="24">
        <v>0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74">
        <f t="shared" si="12"/>
        <v>0</v>
      </c>
      <c r="S157" s="2"/>
      <c r="T157" s="84">
        <f t="shared" si="11"/>
        <v>0</v>
      </c>
      <c r="U157" s="2"/>
      <c r="V157" s="2"/>
      <c r="W157" s="2"/>
      <c r="X157" s="122"/>
      <c r="Y157" s="122"/>
      <c r="Z157" s="122"/>
      <c r="AA157" s="122"/>
      <c r="AB157" s="122"/>
    </row>
    <row r="158" spans="1:28">
      <c r="A158" s="2"/>
      <c r="B158" s="2"/>
      <c r="C158" s="2"/>
      <c r="D158" s="23" t="s">
        <v>284</v>
      </c>
      <c r="E158" s="28">
        <v>2344314.3099999996</v>
      </c>
      <c r="F158" s="28">
        <v>1829838.24</v>
      </c>
      <c r="G158" s="28">
        <v>1685381.63</v>
      </c>
      <c r="H158" s="28">
        <v>1911928.78</v>
      </c>
      <c r="I158" s="28">
        <v>2032371.52</v>
      </c>
      <c r="J158" s="28">
        <v>2299934.65</v>
      </c>
      <c r="K158" s="28">
        <v>2841481.99</v>
      </c>
      <c r="L158" s="28">
        <v>3602679.06</v>
      </c>
      <c r="M158" s="28">
        <v>3207207.61</v>
      </c>
      <c r="N158" s="28">
        <v>11227914.029999999</v>
      </c>
      <c r="O158" s="28">
        <v>15502937.68</v>
      </c>
      <c r="P158" s="28">
        <v>10211167.84</v>
      </c>
      <c r="Q158" s="28">
        <v>7857350</v>
      </c>
      <c r="R158" s="74">
        <f t="shared" si="12"/>
        <v>10211167.84</v>
      </c>
      <c r="S158" s="2"/>
      <c r="T158" s="2"/>
      <c r="U158" s="2"/>
      <c r="V158" s="2"/>
      <c r="W158" s="2"/>
      <c r="X158" s="122"/>
      <c r="Y158" s="122"/>
      <c r="Z158" s="122"/>
      <c r="AA158" s="122"/>
      <c r="AB158" s="122"/>
    </row>
    <row r="159" spans="1:28">
      <c r="A159" s="2"/>
      <c r="B159" s="2"/>
      <c r="C159" s="2"/>
      <c r="D159" s="50"/>
      <c r="E159" s="74"/>
      <c r="F159" s="74"/>
      <c r="G159" s="75"/>
      <c r="H159" s="76"/>
      <c r="I159" s="77"/>
      <c r="J159" s="78"/>
      <c r="K159" s="79"/>
      <c r="L159" s="42"/>
      <c r="M159" s="80"/>
      <c r="N159" s="92"/>
      <c r="O159" s="24"/>
      <c r="P159" s="24"/>
      <c r="Q159" s="24"/>
      <c r="R159" s="74">
        <f t="shared" si="12"/>
        <v>0</v>
      </c>
      <c r="S159" s="2"/>
      <c r="T159" s="2"/>
      <c r="U159" s="2"/>
      <c r="V159" s="2"/>
      <c r="W159" s="2"/>
      <c r="X159" s="122"/>
      <c r="Y159" s="122"/>
      <c r="Z159" s="122"/>
      <c r="AA159" s="122"/>
      <c r="AB159" s="122"/>
    </row>
    <row r="160" spans="1:28">
      <c r="A160" s="22" t="s">
        <v>139</v>
      </c>
      <c r="B160" s="22" t="s">
        <v>285</v>
      </c>
      <c r="C160" s="22" t="s">
        <v>97</v>
      </c>
      <c r="D160" s="23" t="s">
        <v>286</v>
      </c>
      <c r="E160" s="24">
        <v>3857826.72</v>
      </c>
      <c r="F160" s="24">
        <v>2689509.74</v>
      </c>
      <c r="G160" s="24">
        <v>1823247.53</v>
      </c>
      <c r="H160" s="24">
        <v>886772.31</v>
      </c>
      <c r="I160" s="24">
        <v>738260.57</v>
      </c>
      <c r="J160" s="24">
        <v>652416.31000000006</v>
      </c>
      <c r="K160" s="24">
        <v>295167.88</v>
      </c>
      <c r="L160" s="24">
        <v>568386.06000000006</v>
      </c>
      <c r="M160" s="24">
        <v>1527498.31</v>
      </c>
      <c r="N160" s="24">
        <v>3399844.74</v>
      </c>
      <c r="O160" s="24">
        <v>3996207.51</v>
      </c>
      <c r="P160" s="24">
        <v>4142082.6</v>
      </c>
      <c r="Q160" s="24">
        <v>4519025.45</v>
      </c>
      <c r="R160" s="74">
        <f t="shared" si="12"/>
        <v>4142082.6</v>
      </c>
      <c r="S160" s="2"/>
      <c r="T160" s="84">
        <f t="shared" ref="T160:T169" si="13">+R160</f>
        <v>4142082.6</v>
      </c>
      <c r="U160" s="2"/>
      <c r="V160" s="2"/>
      <c r="W160" s="2"/>
      <c r="X160" s="122"/>
      <c r="Y160" s="122"/>
      <c r="Z160" s="122"/>
      <c r="AA160" s="122"/>
      <c r="AB160" s="122"/>
    </row>
    <row r="161" spans="1:28">
      <c r="A161" s="22" t="s">
        <v>139</v>
      </c>
      <c r="B161" s="22" t="s">
        <v>285</v>
      </c>
      <c r="C161" s="22" t="s">
        <v>99</v>
      </c>
      <c r="D161" s="23" t="s">
        <v>287</v>
      </c>
      <c r="E161" s="24">
        <v>1993243.19</v>
      </c>
      <c r="F161" s="24">
        <v>1432195</v>
      </c>
      <c r="G161" s="24">
        <v>932777.02</v>
      </c>
      <c r="H161" s="24">
        <v>487110.29</v>
      </c>
      <c r="I161" s="24">
        <v>473421.44</v>
      </c>
      <c r="J161" s="24">
        <v>467229.31</v>
      </c>
      <c r="K161" s="24">
        <v>225728.08</v>
      </c>
      <c r="L161" s="24">
        <v>425466.04</v>
      </c>
      <c r="M161" s="24">
        <v>853827.67</v>
      </c>
      <c r="N161" s="24">
        <v>1668358.96</v>
      </c>
      <c r="O161" s="24">
        <v>2076923.47</v>
      </c>
      <c r="P161" s="24">
        <v>2053249.37</v>
      </c>
      <c r="Q161" s="24">
        <v>2290904.6800000002</v>
      </c>
      <c r="R161" s="74">
        <f t="shared" si="12"/>
        <v>2053249.37</v>
      </c>
      <c r="S161" s="2"/>
      <c r="T161" s="84">
        <f t="shared" si="13"/>
        <v>2053249.37</v>
      </c>
      <c r="U161" s="2"/>
      <c r="V161" s="2"/>
      <c r="W161" s="2"/>
      <c r="X161" s="122"/>
      <c r="Y161" s="122"/>
      <c r="Z161" s="122"/>
      <c r="AA161" s="122"/>
      <c r="AB161" s="122"/>
    </row>
    <row r="162" spans="1:28">
      <c r="A162" s="22" t="s">
        <v>139</v>
      </c>
      <c r="B162" s="22" t="s">
        <v>285</v>
      </c>
      <c r="C162" s="22" t="s">
        <v>148</v>
      </c>
      <c r="D162" s="23" t="s">
        <v>288</v>
      </c>
      <c r="E162" s="24">
        <v>150662.35999999999</v>
      </c>
      <c r="F162" s="24">
        <v>146668.04999999999</v>
      </c>
      <c r="G162" s="24">
        <v>104848.91</v>
      </c>
      <c r="H162" s="24">
        <v>71829.33</v>
      </c>
      <c r="I162" s="24">
        <v>64329.89</v>
      </c>
      <c r="J162" s="24">
        <v>61020.97</v>
      </c>
      <c r="K162" s="24">
        <v>60851.040000000001</v>
      </c>
      <c r="L162" s="24">
        <v>65777.23</v>
      </c>
      <c r="M162" s="24">
        <v>98711.75</v>
      </c>
      <c r="N162" s="24">
        <v>133943.29</v>
      </c>
      <c r="O162" s="24">
        <v>160375.5</v>
      </c>
      <c r="P162" s="24">
        <v>164204.10999999999</v>
      </c>
      <c r="Q162" s="24">
        <v>164627.15</v>
      </c>
      <c r="R162" s="74">
        <f t="shared" si="12"/>
        <v>164204.10999999999</v>
      </c>
      <c r="S162" s="2"/>
      <c r="T162" s="84">
        <f t="shared" si="13"/>
        <v>164204.10999999999</v>
      </c>
      <c r="U162" s="2"/>
      <c r="V162" s="2"/>
      <c r="W162" s="2"/>
      <c r="X162" s="122"/>
      <c r="Y162" s="122"/>
      <c r="Z162" s="122"/>
      <c r="AA162" s="122"/>
      <c r="AB162" s="122"/>
    </row>
    <row r="163" spans="1:28">
      <c r="A163" s="22" t="s">
        <v>139</v>
      </c>
      <c r="B163" s="22" t="s">
        <v>289</v>
      </c>
      <c r="C163" s="22" t="s">
        <v>148</v>
      </c>
      <c r="D163" s="23" t="s">
        <v>290</v>
      </c>
      <c r="E163" s="24">
        <v>217823.55</v>
      </c>
      <c r="F163" s="24">
        <v>247404.18</v>
      </c>
      <c r="G163" s="24">
        <v>223525.17</v>
      </c>
      <c r="H163" s="24">
        <v>211946.4</v>
      </c>
      <c r="I163" s="24">
        <v>229911.47</v>
      </c>
      <c r="J163" s="24">
        <v>217608.49</v>
      </c>
      <c r="K163" s="24">
        <v>214807.84</v>
      </c>
      <c r="L163" s="24">
        <v>231118.6</v>
      </c>
      <c r="M163" s="24">
        <v>246144.58</v>
      </c>
      <c r="N163" s="24">
        <v>226944.61</v>
      </c>
      <c r="O163" s="24">
        <v>217372.61</v>
      </c>
      <c r="P163" s="24">
        <v>237798.2</v>
      </c>
      <c r="Q163" s="24">
        <v>220817.29</v>
      </c>
      <c r="R163" s="74">
        <f t="shared" si="12"/>
        <v>237798.2</v>
      </c>
      <c r="S163" s="2"/>
      <c r="T163" s="84">
        <f t="shared" si="13"/>
        <v>237798.2</v>
      </c>
      <c r="U163" s="2"/>
      <c r="V163" s="2"/>
      <c r="W163" s="2"/>
      <c r="X163" s="122"/>
      <c r="Y163" s="122"/>
      <c r="Z163" s="122"/>
      <c r="AA163" s="122"/>
      <c r="AB163" s="122"/>
    </row>
    <row r="164" spans="1:28">
      <c r="A164" s="22" t="s">
        <v>139</v>
      </c>
      <c r="B164" s="22" t="s">
        <v>289</v>
      </c>
      <c r="C164" s="22" t="s">
        <v>101</v>
      </c>
      <c r="D164" s="23" t="s">
        <v>291</v>
      </c>
      <c r="E164" s="24">
        <v>111900.71</v>
      </c>
      <c r="F164" s="24">
        <v>111718.95</v>
      </c>
      <c r="G164" s="24">
        <v>114559.89</v>
      </c>
      <c r="H164" s="24">
        <v>104016.08</v>
      </c>
      <c r="I164" s="24">
        <v>102566.75</v>
      </c>
      <c r="J164" s="24">
        <v>127776.94</v>
      </c>
      <c r="K164" s="24">
        <v>130661.24</v>
      </c>
      <c r="L164" s="24">
        <v>130849.44</v>
      </c>
      <c r="M164" s="24">
        <v>124977.43</v>
      </c>
      <c r="N164" s="24">
        <v>126594.12</v>
      </c>
      <c r="O164" s="24">
        <v>131375.94</v>
      </c>
      <c r="P164" s="24">
        <v>121852.75</v>
      </c>
      <c r="Q164" s="24">
        <v>127017.49</v>
      </c>
      <c r="R164" s="74">
        <f t="shared" si="12"/>
        <v>121852.75</v>
      </c>
      <c r="S164" s="2"/>
      <c r="T164" s="84">
        <f t="shared" si="13"/>
        <v>121852.75</v>
      </c>
      <c r="U164" s="2"/>
      <c r="V164" s="2"/>
      <c r="W164" s="2"/>
      <c r="X164" s="122"/>
      <c r="Y164" s="122"/>
      <c r="Z164" s="122"/>
      <c r="AA164" s="122"/>
      <c r="AB164" s="122"/>
    </row>
    <row r="165" spans="1:28">
      <c r="A165" s="22" t="s">
        <v>141</v>
      </c>
      <c r="B165" s="22" t="s">
        <v>285</v>
      </c>
      <c r="C165" s="22" t="s">
        <v>97</v>
      </c>
      <c r="D165" s="23" t="s">
        <v>286</v>
      </c>
      <c r="E165" s="24">
        <v>11904607.039999999</v>
      </c>
      <c r="F165" s="24">
        <v>8197233.3899999997</v>
      </c>
      <c r="G165" s="24">
        <v>5388538.0099999998</v>
      </c>
      <c r="H165" s="24">
        <v>2567903.9700000002</v>
      </c>
      <c r="I165" s="24">
        <v>2204908.29</v>
      </c>
      <c r="J165" s="24">
        <v>1993803.28</v>
      </c>
      <c r="K165" s="24">
        <v>849822.63999999897</v>
      </c>
      <c r="L165" s="24">
        <v>1584716.52</v>
      </c>
      <c r="M165" s="24">
        <v>3781695.35</v>
      </c>
      <c r="N165" s="24">
        <v>8107576.8200000003</v>
      </c>
      <c r="O165" s="24">
        <v>9812907.4100000001</v>
      </c>
      <c r="P165" s="24">
        <v>9814210.4800000004</v>
      </c>
      <c r="Q165" s="24">
        <v>12289714.92</v>
      </c>
      <c r="R165" s="74">
        <f t="shared" si="12"/>
        <v>9814210.4800000004</v>
      </c>
      <c r="S165" s="2"/>
      <c r="T165" s="84">
        <f t="shared" si="13"/>
        <v>9814210.4800000004</v>
      </c>
      <c r="U165" s="2"/>
      <c r="V165" s="2"/>
      <c r="W165" s="2"/>
      <c r="X165" s="122"/>
      <c r="Y165" s="122"/>
      <c r="Z165" s="122"/>
      <c r="AA165" s="122"/>
      <c r="AB165" s="122"/>
    </row>
    <row r="166" spans="1:28">
      <c r="A166" s="22" t="s">
        <v>141</v>
      </c>
      <c r="B166" s="22" t="s">
        <v>285</v>
      </c>
      <c r="C166" s="22" t="s">
        <v>99</v>
      </c>
      <c r="D166" s="23" t="s">
        <v>287</v>
      </c>
      <c r="E166" s="24">
        <v>8226382.8300000001</v>
      </c>
      <c r="F166" s="24">
        <v>5525729.21</v>
      </c>
      <c r="G166" s="24">
        <v>3820235.27</v>
      </c>
      <c r="H166" s="24">
        <v>1955324.15</v>
      </c>
      <c r="I166" s="24">
        <v>1934275.19</v>
      </c>
      <c r="J166" s="24">
        <v>1889968.93</v>
      </c>
      <c r="K166" s="24">
        <v>916788.11999999895</v>
      </c>
      <c r="L166" s="24">
        <v>1642628.83</v>
      </c>
      <c r="M166" s="24">
        <v>3243168.02</v>
      </c>
      <c r="N166" s="24">
        <v>5604087.7400000002</v>
      </c>
      <c r="O166" s="24">
        <v>6666508.6600000001</v>
      </c>
      <c r="P166" s="24">
        <v>6649850.4900000002</v>
      </c>
      <c r="Q166" s="24">
        <v>8273711.4400000004</v>
      </c>
      <c r="R166" s="74">
        <f t="shared" si="12"/>
        <v>6649850.4900000002</v>
      </c>
      <c r="S166" s="2"/>
      <c r="T166" s="84">
        <f t="shared" si="13"/>
        <v>6649850.4900000002</v>
      </c>
      <c r="U166" s="2"/>
      <c r="V166" s="2"/>
      <c r="W166" s="2"/>
      <c r="X166" s="122"/>
      <c r="Y166" s="122"/>
      <c r="Z166" s="122"/>
      <c r="AA166" s="122"/>
      <c r="AB166" s="122"/>
    </row>
    <row r="167" spans="1:28">
      <c r="A167" s="22" t="s">
        <v>141</v>
      </c>
      <c r="B167" s="22" t="s">
        <v>285</v>
      </c>
      <c r="C167" s="22" t="s">
        <v>148</v>
      </c>
      <c r="D167" s="23" t="s">
        <v>288</v>
      </c>
      <c r="E167" s="24">
        <v>141837.28</v>
      </c>
      <c r="F167" s="24">
        <v>139757.45000000001</v>
      </c>
      <c r="G167" s="24">
        <v>116519.88</v>
      </c>
      <c r="H167" s="24">
        <v>84025.44</v>
      </c>
      <c r="I167" s="24">
        <v>68236</v>
      </c>
      <c r="J167" s="24">
        <v>68133.440000000002</v>
      </c>
      <c r="K167" s="24">
        <v>54560.23</v>
      </c>
      <c r="L167" s="24">
        <v>68674.52</v>
      </c>
      <c r="M167" s="24">
        <v>114021.23</v>
      </c>
      <c r="N167" s="24">
        <v>114717.81</v>
      </c>
      <c r="O167" s="24">
        <v>136949.03</v>
      </c>
      <c r="P167" s="24">
        <v>135933.35999999999</v>
      </c>
      <c r="Q167" s="24">
        <v>142057.14000000001</v>
      </c>
      <c r="R167" s="74">
        <f t="shared" si="12"/>
        <v>135933.35999999999</v>
      </c>
      <c r="S167" s="2"/>
      <c r="T167" s="84">
        <f t="shared" si="13"/>
        <v>135933.35999999999</v>
      </c>
      <c r="U167" s="2"/>
      <c r="V167" s="2"/>
      <c r="W167" s="2"/>
      <c r="X167" s="122"/>
      <c r="Y167" s="122"/>
      <c r="Z167" s="122"/>
      <c r="AA167" s="122"/>
      <c r="AB167" s="122"/>
    </row>
    <row r="168" spans="1:28">
      <c r="A168" s="22" t="s">
        <v>141</v>
      </c>
      <c r="B168" s="22" t="s">
        <v>289</v>
      </c>
      <c r="C168" s="85" t="s">
        <v>148</v>
      </c>
      <c r="D168" s="23" t="s">
        <v>290</v>
      </c>
      <c r="E168" s="24">
        <v>1334781.53</v>
      </c>
      <c r="F168" s="24">
        <v>1353081.2</v>
      </c>
      <c r="G168" s="24">
        <v>1270634.6399999999</v>
      </c>
      <c r="H168" s="24">
        <v>1233259.5</v>
      </c>
      <c r="I168" s="24">
        <v>1214311.67</v>
      </c>
      <c r="J168" s="24">
        <v>1198223.68</v>
      </c>
      <c r="K168" s="24">
        <v>1162851.3700000001</v>
      </c>
      <c r="L168" s="24">
        <v>1292835.99</v>
      </c>
      <c r="M168" s="24">
        <v>1349922.41</v>
      </c>
      <c r="N168" s="24">
        <v>1255888.28</v>
      </c>
      <c r="O168" s="24">
        <v>1287630.96</v>
      </c>
      <c r="P168" s="24">
        <v>1369074.9</v>
      </c>
      <c r="Q168" s="24">
        <v>1344197.03</v>
      </c>
      <c r="R168" s="74">
        <f t="shared" si="12"/>
        <v>1369074.9</v>
      </c>
      <c r="S168" s="2"/>
      <c r="T168" s="84">
        <f t="shared" si="13"/>
        <v>1369074.9</v>
      </c>
      <c r="U168" s="2"/>
      <c r="V168" s="2"/>
      <c r="W168" s="2"/>
      <c r="X168" s="122"/>
      <c r="Y168" s="122"/>
      <c r="Z168" s="122"/>
      <c r="AA168" s="122"/>
      <c r="AB168" s="122"/>
    </row>
    <row r="169" spans="1:28">
      <c r="A169" s="22" t="s">
        <v>141</v>
      </c>
      <c r="B169" s="22" t="s">
        <v>289</v>
      </c>
      <c r="C169" s="22" t="s">
        <v>101</v>
      </c>
      <c r="D169" s="23" t="s">
        <v>291</v>
      </c>
      <c r="E169" s="24">
        <v>631133.32999999996</v>
      </c>
      <c r="F169" s="24">
        <v>650208.65</v>
      </c>
      <c r="G169" s="24">
        <v>583537.52</v>
      </c>
      <c r="H169" s="24">
        <v>618769.71</v>
      </c>
      <c r="I169" s="24">
        <v>584942.21</v>
      </c>
      <c r="J169" s="24">
        <v>875059.05</v>
      </c>
      <c r="K169" s="24">
        <v>737193.48</v>
      </c>
      <c r="L169" s="24">
        <v>646555.30000000005</v>
      </c>
      <c r="M169" s="24">
        <v>595701.15</v>
      </c>
      <c r="N169" s="24">
        <v>531917.47</v>
      </c>
      <c r="O169" s="24">
        <v>678698.73</v>
      </c>
      <c r="P169" s="24">
        <v>671884.93</v>
      </c>
      <c r="Q169" s="24">
        <v>674056.5</v>
      </c>
      <c r="R169" s="74">
        <f t="shared" si="12"/>
        <v>671884.93</v>
      </c>
      <c r="S169" s="2"/>
      <c r="T169" s="84">
        <f t="shared" si="13"/>
        <v>671884.93</v>
      </c>
      <c r="U169" s="2"/>
      <c r="V169" s="2"/>
      <c r="W169" s="2"/>
      <c r="X169" s="122"/>
      <c r="Y169" s="122"/>
      <c r="Z169" s="122"/>
      <c r="AA169" s="122"/>
      <c r="AB169" s="122"/>
    </row>
    <row r="170" spans="1:28">
      <c r="A170" s="2"/>
      <c r="B170" s="2"/>
      <c r="C170" s="2"/>
      <c r="D170" s="23" t="s">
        <v>292</v>
      </c>
      <c r="E170" s="28">
        <v>28570198.539999999</v>
      </c>
      <c r="F170" s="28">
        <v>20493505.819999997</v>
      </c>
      <c r="G170" s="28">
        <v>14378423.84</v>
      </c>
      <c r="H170" s="28">
        <v>8220957.1800000016</v>
      </c>
      <c r="I170" s="28">
        <v>7615163.4799999995</v>
      </c>
      <c r="J170" s="28">
        <v>7551240.3999999994</v>
      </c>
      <c r="K170" s="28">
        <v>4648431.9199999981</v>
      </c>
      <c r="L170" s="28">
        <v>6657008.5300000003</v>
      </c>
      <c r="M170" s="28">
        <v>11935667.9</v>
      </c>
      <c r="N170" s="28">
        <v>21169873.84</v>
      </c>
      <c r="O170" s="28">
        <v>25164949.820000004</v>
      </c>
      <c r="P170" s="28">
        <v>25360141.189999998</v>
      </c>
      <c r="Q170" s="28">
        <v>30046129.090000004</v>
      </c>
      <c r="R170" s="74">
        <f t="shared" si="12"/>
        <v>25360141.189999998</v>
      </c>
      <c r="S170" s="2"/>
      <c r="T170" s="2"/>
      <c r="U170" s="2"/>
      <c r="V170" s="2"/>
      <c r="W170" s="2"/>
      <c r="X170" s="122"/>
      <c r="Y170" s="122"/>
      <c r="Z170" s="122"/>
      <c r="AA170" s="122"/>
      <c r="AB170" s="122"/>
    </row>
    <row r="171" spans="1:28">
      <c r="A171" s="2"/>
      <c r="B171" s="2"/>
      <c r="C171" s="2"/>
      <c r="D171" s="50"/>
      <c r="E171" s="74"/>
      <c r="F171" s="74"/>
      <c r="G171" s="75"/>
      <c r="H171" s="76"/>
      <c r="I171" s="77"/>
      <c r="J171" s="78"/>
      <c r="K171" s="79"/>
      <c r="L171" s="42"/>
      <c r="M171" s="80"/>
      <c r="N171" s="92"/>
      <c r="O171" s="24"/>
      <c r="P171" s="24"/>
      <c r="Q171" s="24"/>
      <c r="R171" s="74">
        <f t="shared" si="12"/>
        <v>0</v>
      </c>
      <c r="S171" s="2"/>
      <c r="T171" s="2"/>
      <c r="U171" s="2"/>
      <c r="V171" s="2"/>
      <c r="W171" s="2"/>
      <c r="X171" s="122"/>
      <c r="Y171" s="122"/>
      <c r="Z171" s="122"/>
      <c r="AA171" s="122"/>
      <c r="AB171" s="122"/>
    </row>
    <row r="172" spans="1:28">
      <c r="A172" s="22" t="s">
        <v>67</v>
      </c>
      <c r="B172" s="22" t="s">
        <v>293</v>
      </c>
      <c r="C172" s="22" t="s">
        <v>294</v>
      </c>
      <c r="D172" s="23" t="s">
        <v>295</v>
      </c>
      <c r="E172" s="24">
        <v>-92869.71</v>
      </c>
      <c r="F172" s="24">
        <v>-92082.7</v>
      </c>
      <c r="G172" s="24">
        <v>-91295.65</v>
      </c>
      <c r="H172" s="24">
        <v>-90508.62</v>
      </c>
      <c r="I172" s="24">
        <v>-89721.58</v>
      </c>
      <c r="J172" s="24">
        <v>-88934.57</v>
      </c>
      <c r="K172" s="24">
        <v>-88147.520000000004</v>
      </c>
      <c r="L172" s="24">
        <v>-87360.51</v>
      </c>
      <c r="M172" s="24">
        <v>-86573.46</v>
      </c>
      <c r="N172" s="24">
        <v>-85786.43</v>
      </c>
      <c r="O172" s="24">
        <v>-82824.95</v>
      </c>
      <c r="P172" s="24">
        <v>-81863.039999999994</v>
      </c>
      <c r="Q172" s="24">
        <v>-80901.16</v>
      </c>
      <c r="R172" s="74">
        <f t="shared" si="12"/>
        <v>-81863.039999999994</v>
      </c>
      <c r="S172" s="2"/>
      <c r="T172" s="2"/>
      <c r="U172" s="2"/>
      <c r="V172" s="2"/>
      <c r="W172" s="84">
        <f t="shared" ref="W172:W175" si="14">+R172</f>
        <v>-81863.039999999994</v>
      </c>
      <c r="X172" s="122"/>
      <c r="Y172" s="122"/>
      <c r="Z172" s="122"/>
      <c r="AA172" s="122"/>
      <c r="AB172" s="122"/>
    </row>
    <row r="173" spans="1:28">
      <c r="A173" s="22" t="s">
        <v>67</v>
      </c>
      <c r="B173" s="22" t="s">
        <v>293</v>
      </c>
      <c r="C173" s="22" t="s">
        <v>296</v>
      </c>
      <c r="D173" s="23" t="s">
        <v>297</v>
      </c>
      <c r="E173" s="24">
        <v>-352179.64</v>
      </c>
      <c r="F173" s="24">
        <v>-349195.1</v>
      </c>
      <c r="G173" s="24">
        <v>-346210.53</v>
      </c>
      <c r="H173" s="24">
        <v>-343225.97</v>
      </c>
      <c r="I173" s="24">
        <v>-340241.41</v>
      </c>
      <c r="J173" s="24">
        <v>-337256.82</v>
      </c>
      <c r="K173" s="24">
        <v>-334272.25</v>
      </c>
      <c r="L173" s="24">
        <v>-331287.65999999997</v>
      </c>
      <c r="M173" s="24">
        <v>-328303.08</v>
      </c>
      <c r="N173" s="24">
        <v>-325318.53000000003</v>
      </c>
      <c r="O173" s="24">
        <v>-314153.82</v>
      </c>
      <c r="P173" s="24">
        <v>-310487.56</v>
      </c>
      <c r="Q173" s="24">
        <v>-306821.32</v>
      </c>
      <c r="R173" s="74">
        <f t="shared" si="12"/>
        <v>-310487.56</v>
      </c>
      <c r="S173" s="2"/>
      <c r="T173" s="2"/>
      <c r="U173" s="2"/>
      <c r="V173" s="2"/>
      <c r="W173" s="84">
        <f t="shared" si="14"/>
        <v>-310487.56</v>
      </c>
      <c r="X173" s="122"/>
      <c r="Y173" s="122"/>
      <c r="Z173" s="122"/>
      <c r="AA173" s="122"/>
      <c r="AB173" s="122"/>
    </row>
    <row r="174" spans="1:28">
      <c r="A174" s="22" t="s">
        <v>67</v>
      </c>
      <c r="B174" s="22" t="s">
        <v>293</v>
      </c>
      <c r="C174" s="22" t="s">
        <v>298</v>
      </c>
      <c r="D174" s="23" t="s">
        <v>299</v>
      </c>
      <c r="E174" s="24">
        <v>697922.4</v>
      </c>
      <c r="F174" s="24">
        <v>698519.61</v>
      </c>
      <c r="G174" s="24">
        <v>678178.7</v>
      </c>
      <c r="H174" s="24">
        <v>678500.27</v>
      </c>
      <c r="I174" s="24">
        <v>681401.76</v>
      </c>
      <c r="J174" s="24">
        <v>685925.9</v>
      </c>
      <c r="K174" s="24">
        <v>686548.36</v>
      </c>
      <c r="L174" s="24">
        <v>688137.33</v>
      </c>
      <c r="M174" s="24">
        <v>680572.31</v>
      </c>
      <c r="N174" s="24">
        <v>680572.31</v>
      </c>
      <c r="O174" s="24">
        <v>680831.94</v>
      </c>
      <c r="P174" s="24">
        <v>681059.07</v>
      </c>
      <c r="Q174" s="24">
        <v>682798.4</v>
      </c>
      <c r="R174" s="74">
        <f t="shared" si="12"/>
        <v>681059.07</v>
      </c>
      <c r="S174" s="2"/>
      <c r="T174" s="2"/>
      <c r="U174" s="2"/>
      <c r="V174" s="2"/>
      <c r="W174" s="84">
        <f t="shared" si="14"/>
        <v>681059.07</v>
      </c>
      <c r="X174" s="122"/>
      <c r="Y174" s="122"/>
      <c r="Z174" s="122"/>
      <c r="AA174" s="122"/>
      <c r="AB174" s="122"/>
    </row>
    <row r="175" spans="1:28">
      <c r="A175" s="22" t="s">
        <v>67</v>
      </c>
      <c r="B175" s="22" t="s">
        <v>293</v>
      </c>
      <c r="C175" s="22" t="s">
        <v>300</v>
      </c>
      <c r="D175" s="23" t="s">
        <v>301</v>
      </c>
      <c r="E175" s="24">
        <v>2043230.19</v>
      </c>
      <c r="F175" s="24">
        <v>2045061.03</v>
      </c>
      <c r="G175" s="24">
        <v>2046891.85</v>
      </c>
      <c r="H175" s="24">
        <v>2049938.21</v>
      </c>
      <c r="I175" s="24">
        <v>2052012.15</v>
      </c>
      <c r="J175" s="24">
        <v>2054086.08</v>
      </c>
      <c r="K175" s="24">
        <v>2056160.02</v>
      </c>
      <c r="L175" s="24">
        <v>2058233.95</v>
      </c>
      <c r="M175" s="24">
        <v>2060307.89</v>
      </c>
      <c r="N175" s="24">
        <v>2107410</v>
      </c>
      <c r="O175" s="24">
        <v>1956266.79</v>
      </c>
      <c r="P175" s="24">
        <v>1934611.41</v>
      </c>
      <c r="Q175" s="24">
        <v>1936237.98</v>
      </c>
      <c r="R175" s="74">
        <f t="shared" si="12"/>
        <v>1934611.41</v>
      </c>
      <c r="S175" s="2"/>
      <c r="T175" s="2"/>
      <c r="U175" s="2"/>
      <c r="V175" s="2"/>
      <c r="W175" s="84">
        <f t="shared" si="14"/>
        <v>1934611.41</v>
      </c>
      <c r="X175" s="122"/>
      <c r="Y175" s="122"/>
      <c r="Z175" s="122"/>
      <c r="AA175" s="122"/>
      <c r="AB175" s="122"/>
    </row>
    <row r="176" spans="1:28">
      <c r="A176" s="22" t="s">
        <v>67</v>
      </c>
      <c r="B176" s="22" t="s">
        <v>293</v>
      </c>
      <c r="C176" s="22" t="s">
        <v>302</v>
      </c>
      <c r="D176" s="23" t="s">
        <v>303</v>
      </c>
      <c r="E176" s="24">
        <v>11752882.02</v>
      </c>
      <c r="F176" s="24">
        <v>11708882.130000001</v>
      </c>
      <c r="G176" s="24">
        <v>11670592.35</v>
      </c>
      <c r="H176" s="24">
        <v>11651913.210000001</v>
      </c>
      <c r="I176" s="24">
        <v>11725587.689999999</v>
      </c>
      <c r="J176" s="24">
        <v>11705651.25</v>
      </c>
      <c r="K176" s="24">
        <v>11617547.18</v>
      </c>
      <c r="L176" s="24">
        <v>11599931.310000001</v>
      </c>
      <c r="M176" s="24">
        <v>11581247.359999999</v>
      </c>
      <c r="N176" s="24">
        <v>11554057.15</v>
      </c>
      <c r="O176" s="24">
        <v>11510145.4</v>
      </c>
      <c r="P176" s="24">
        <v>11507312.039999999</v>
      </c>
      <c r="Q176" s="24">
        <v>11493190.75</v>
      </c>
      <c r="R176" s="74">
        <f t="shared" si="12"/>
        <v>11507312.039999999</v>
      </c>
      <c r="S176" s="2"/>
      <c r="T176" s="84">
        <f t="shared" ref="T176:T177" si="15">+R176</f>
        <v>11507312.039999999</v>
      </c>
      <c r="U176" s="2"/>
      <c r="V176" s="2"/>
      <c r="W176" s="2"/>
      <c r="X176" s="122"/>
      <c r="Y176" s="122"/>
      <c r="Z176" s="122"/>
      <c r="AA176" s="122"/>
      <c r="AB176" s="122"/>
    </row>
    <row r="177" spans="1:28">
      <c r="A177" s="22" t="s">
        <v>67</v>
      </c>
      <c r="B177" s="22" t="s">
        <v>293</v>
      </c>
      <c r="C177" s="22" t="s">
        <v>304</v>
      </c>
      <c r="D177" s="23" t="s">
        <v>305</v>
      </c>
      <c r="E177" s="24">
        <v>714291.03</v>
      </c>
      <c r="F177" s="24">
        <v>798586.64</v>
      </c>
      <c r="G177" s="24">
        <v>858542.37</v>
      </c>
      <c r="H177" s="24">
        <v>1096073.54</v>
      </c>
      <c r="I177" s="24">
        <v>1434977.89</v>
      </c>
      <c r="J177" s="24">
        <v>1534235.08</v>
      </c>
      <c r="K177" s="24">
        <v>1511238.18</v>
      </c>
      <c r="L177" s="24">
        <v>1568158.85</v>
      </c>
      <c r="M177" s="24">
        <v>1621200.81</v>
      </c>
      <c r="N177" s="24">
        <v>1670296.35</v>
      </c>
      <c r="O177" s="24">
        <v>1661184.9</v>
      </c>
      <c r="P177" s="24">
        <v>1695741.01</v>
      </c>
      <c r="Q177" s="24">
        <v>1471236.01</v>
      </c>
      <c r="R177" s="74">
        <f t="shared" si="12"/>
        <v>1695741.01</v>
      </c>
      <c r="S177" s="2"/>
      <c r="T177" s="84">
        <f t="shared" si="15"/>
        <v>1695741.01</v>
      </c>
      <c r="U177" s="2"/>
      <c r="V177" s="2"/>
      <c r="W177" s="2"/>
      <c r="X177" s="122"/>
      <c r="Y177" s="122"/>
      <c r="Z177" s="122"/>
      <c r="AA177" s="122"/>
      <c r="AB177" s="122"/>
    </row>
    <row r="178" spans="1:28">
      <c r="A178" s="22" t="s">
        <v>139</v>
      </c>
      <c r="B178" s="22" t="s">
        <v>293</v>
      </c>
      <c r="C178" s="22" t="s">
        <v>306</v>
      </c>
      <c r="D178" s="23" t="s">
        <v>307</v>
      </c>
      <c r="E178" s="24">
        <v>-8128.51</v>
      </c>
      <c r="F178" s="24">
        <v>-8059.63</v>
      </c>
      <c r="G178" s="24">
        <v>-7990.74</v>
      </c>
      <c r="H178" s="24">
        <v>-7921.85</v>
      </c>
      <c r="I178" s="24">
        <v>-7852.97</v>
      </c>
      <c r="J178" s="24">
        <v>-7784.08</v>
      </c>
      <c r="K178" s="24">
        <v>-7715.2</v>
      </c>
      <c r="L178" s="24">
        <v>-7646.31</v>
      </c>
      <c r="M178" s="24">
        <v>-7577.43</v>
      </c>
      <c r="N178" s="24">
        <v>-7508.54</v>
      </c>
      <c r="O178" s="24">
        <v>-7249.34</v>
      </c>
      <c r="P178" s="24">
        <v>-7165.15</v>
      </c>
      <c r="Q178" s="24">
        <v>-7080.94</v>
      </c>
      <c r="R178" s="74">
        <f t="shared" si="12"/>
        <v>-7165.15</v>
      </c>
      <c r="S178" s="2"/>
      <c r="T178" s="2"/>
      <c r="U178" s="2"/>
      <c r="V178" s="2"/>
      <c r="W178" s="84">
        <f t="shared" ref="W178:W182" si="16">+R178</f>
        <v>-7165.15</v>
      </c>
      <c r="X178" s="122"/>
      <c r="Y178" s="122"/>
      <c r="Z178" s="122"/>
      <c r="AA178" s="122"/>
      <c r="AB178" s="122"/>
    </row>
    <row r="179" spans="1:28">
      <c r="A179" s="22" t="s">
        <v>139</v>
      </c>
      <c r="B179" s="22" t="s">
        <v>293</v>
      </c>
      <c r="C179" s="22" t="s">
        <v>308</v>
      </c>
      <c r="D179" s="23" t="s">
        <v>309</v>
      </c>
      <c r="E179" s="24">
        <v>2812.6</v>
      </c>
      <c r="F179" s="24">
        <v>2788.78</v>
      </c>
      <c r="G179" s="24">
        <v>2764.94</v>
      </c>
      <c r="H179" s="24">
        <v>2741.09</v>
      </c>
      <c r="I179" s="24">
        <v>2717.26</v>
      </c>
      <c r="J179" s="24">
        <v>2693.42</v>
      </c>
      <c r="K179" s="24">
        <v>2669.58</v>
      </c>
      <c r="L179" s="24">
        <v>2645.76</v>
      </c>
      <c r="M179" s="24">
        <v>2621.92</v>
      </c>
      <c r="N179" s="24">
        <v>2598.0700000000002</v>
      </c>
      <c r="O179" s="24">
        <v>2574.23</v>
      </c>
      <c r="P179" s="24">
        <v>2526.5500000000002</v>
      </c>
      <c r="Q179" s="24">
        <v>2478.9</v>
      </c>
      <c r="R179" s="74">
        <f t="shared" si="12"/>
        <v>2526.5500000000002</v>
      </c>
      <c r="S179" s="2"/>
      <c r="T179" s="2"/>
      <c r="U179" s="2"/>
      <c r="V179" s="2"/>
      <c r="W179" s="84">
        <f t="shared" si="16"/>
        <v>2526.5500000000002</v>
      </c>
      <c r="X179" s="122"/>
      <c r="Y179" s="122"/>
      <c r="Z179" s="122"/>
      <c r="AA179" s="122"/>
      <c r="AB179" s="122"/>
    </row>
    <row r="180" spans="1:28">
      <c r="A180" s="22" t="s">
        <v>139</v>
      </c>
      <c r="B180" s="22" t="s">
        <v>293</v>
      </c>
      <c r="C180" s="22" t="s">
        <v>310</v>
      </c>
      <c r="D180" s="23" t="s">
        <v>311</v>
      </c>
      <c r="E180" s="24">
        <v>61086.33</v>
      </c>
      <c r="F180" s="24">
        <v>61138.6</v>
      </c>
      <c r="G180" s="24">
        <v>59358.239999999998</v>
      </c>
      <c r="H180" s="24">
        <v>59386.39</v>
      </c>
      <c r="I180" s="24">
        <v>59640.34</v>
      </c>
      <c r="J180" s="24">
        <v>60036.32</v>
      </c>
      <c r="K180" s="24">
        <v>60090.8</v>
      </c>
      <c r="L180" s="24">
        <v>60229.88</v>
      </c>
      <c r="M180" s="24">
        <v>59567.74</v>
      </c>
      <c r="N180" s="24">
        <v>59567.74</v>
      </c>
      <c r="O180" s="24">
        <v>59590.47</v>
      </c>
      <c r="P180" s="24">
        <v>59610.35</v>
      </c>
      <c r="Q180" s="24">
        <v>59762.59</v>
      </c>
      <c r="R180" s="74">
        <f t="shared" si="12"/>
        <v>59610.35</v>
      </c>
      <c r="S180" s="2"/>
      <c r="T180" s="2"/>
      <c r="U180" s="2"/>
      <c r="V180" s="2"/>
      <c r="W180" s="84">
        <f t="shared" si="16"/>
        <v>59610.35</v>
      </c>
      <c r="X180" s="122"/>
      <c r="Y180" s="122"/>
      <c r="Z180" s="122"/>
      <c r="AA180" s="122"/>
      <c r="AB180" s="122"/>
    </row>
    <row r="181" spans="1:28">
      <c r="A181" s="22" t="s">
        <v>139</v>
      </c>
      <c r="B181" s="22" t="s">
        <v>293</v>
      </c>
      <c r="C181" s="22" t="s">
        <v>312</v>
      </c>
      <c r="D181" s="23" t="s">
        <v>313</v>
      </c>
      <c r="E181" s="24">
        <v>-2812.6</v>
      </c>
      <c r="F181" s="24">
        <v>-2788.77</v>
      </c>
      <c r="G181" s="24">
        <v>-2764.93</v>
      </c>
      <c r="H181" s="24">
        <v>-2741.09</v>
      </c>
      <c r="I181" s="24">
        <v>-2717.26</v>
      </c>
      <c r="J181" s="24">
        <v>-2693.42</v>
      </c>
      <c r="K181" s="24">
        <v>-2669.58</v>
      </c>
      <c r="L181" s="24">
        <v>-2645.75</v>
      </c>
      <c r="M181" s="24">
        <v>-2621.91</v>
      </c>
      <c r="N181" s="24">
        <v>-2598.0700000000002</v>
      </c>
      <c r="O181" s="24">
        <v>-2574.25</v>
      </c>
      <c r="P181" s="24">
        <v>-2526.58</v>
      </c>
      <c r="Q181" s="24">
        <v>-2478.91</v>
      </c>
      <c r="R181" s="74">
        <f t="shared" si="12"/>
        <v>-2526.58</v>
      </c>
      <c r="S181" s="2"/>
      <c r="T181" s="2"/>
      <c r="U181" s="2"/>
      <c r="V181" s="2"/>
      <c r="W181" s="84">
        <f t="shared" si="16"/>
        <v>-2526.58</v>
      </c>
      <c r="X181" s="122"/>
      <c r="Y181" s="122"/>
      <c r="Z181" s="122"/>
      <c r="AA181" s="122"/>
      <c r="AB181" s="122"/>
    </row>
    <row r="182" spans="1:28">
      <c r="A182" s="22" t="s">
        <v>139</v>
      </c>
      <c r="B182" s="22" t="s">
        <v>293</v>
      </c>
      <c r="C182" s="22" t="s">
        <v>314</v>
      </c>
      <c r="D182" s="23" t="s">
        <v>315</v>
      </c>
      <c r="E182" s="24">
        <v>178835.7</v>
      </c>
      <c r="F182" s="24">
        <v>178995.94</v>
      </c>
      <c r="G182" s="24">
        <v>179156.19</v>
      </c>
      <c r="H182" s="24">
        <v>179422.82</v>
      </c>
      <c r="I182" s="24">
        <v>179604.35</v>
      </c>
      <c r="J182" s="24">
        <v>179785.87</v>
      </c>
      <c r="K182" s="24">
        <v>179967.39</v>
      </c>
      <c r="L182" s="24">
        <v>180148.92</v>
      </c>
      <c r="M182" s="24">
        <v>180330.44</v>
      </c>
      <c r="N182" s="24">
        <v>184453.09</v>
      </c>
      <c r="O182" s="24">
        <v>171224.15</v>
      </c>
      <c r="P182" s="24">
        <v>169328.75</v>
      </c>
      <c r="Q182" s="24">
        <v>169471.11</v>
      </c>
      <c r="R182" s="74">
        <f t="shared" si="12"/>
        <v>169328.75</v>
      </c>
      <c r="S182" s="2"/>
      <c r="T182" s="2"/>
      <c r="U182" s="2"/>
      <c r="V182" s="2"/>
      <c r="W182" s="84">
        <f t="shared" si="16"/>
        <v>169328.75</v>
      </c>
      <c r="X182" s="122"/>
      <c r="Y182" s="122"/>
      <c r="Z182" s="122"/>
      <c r="AA182" s="122"/>
      <c r="AB182" s="122"/>
    </row>
    <row r="183" spans="1:28">
      <c r="A183" s="22" t="s">
        <v>139</v>
      </c>
      <c r="B183" s="22" t="s">
        <v>293</v>
      </c>
      <c r="C183" s="22" t="s">
        <v>316</v>
      </c>
      <c r="D183" s="23" t="s">
        <v>317</v>
      </c>
      <c r="E183" s="24">
        <v>1024851.3</v>
      </c>
      <c r="F183" s="24">
        <v>1024831.27</v>
      </c>
      <c r="G183" s="24">
        <v>1021479.92</v>
      </c>
      <c r="H183" s="24">
        <v>1019845.01</v>
      </c>
      <c r="I183" s="24">
        <v>1026293.44</v>
      </c>
      <c r="J183" s="24">
        <v>1024548.48</v>
      </c>
      <c r="K183" s="24">
        <v>1016837.09</v>
      </c>
      <c r="L183" s="24">
        <v>1015295.24</v>
      </c>
      <c r="M183" s="24">
        <v>1013659.91</v>
      </c>
      <c r="N183" s="24">
        <v>1011280.06</v>
      </c>
      <c r="O183" s="24">
        <v>1007436.65</v>
      </c>
      <c r="P183" s="24">
        <v>1007188.66</v>
      </c>
      <c r="Q183" s="24">
        <v>1005952.68</v>
      </c>
      <c r="R183" s="74">
        <f t="shared" si="12"/>
        <v>1007188.66</v>
      </c>
      <c r="S183" s="2"/>
      <c r="T183" s="84">
        <f t="shared" ref="T183:T184" si="17">+R183</f>
        <v>1007188.66</v>
      </c>
      <c r="U183" s="2"/>
      <c r="V183" s="2"/>
      <c r="W183" s="2"/>
      <c r="X183" s="122"/>
      <c r="Y183" s="122"/>
      <c r="Z183" s="122"/>
      <c r="AA183" s="122"/>
      <c r="AB183" s="122"/>
    </row>
    <row r="184" spans="1:28">
      <c r="A184" s="22" t="s">
        <v>139</v>
      </c>
      <c r="B184" s="22" t="s">
        <v>293</v>
      </c>
      <c r="C184" s="22" t="s">
        <v>318</v>
      </c>
      <c r="D184" s="23" t="s">
        <v>319</v>
      </c>
      <c r="E184" s="24">
        <v>62519.01</v>
      </c>
      <c r="F184" s="24">
        <v>69897.05</v>
      </c>
      <c r="G184" s="24">
        <v>75144.73</v>
      </c>
      <c r="H184" s="24">
        <v>95934.89</v>
      </c>
      <c r="I184" s="24">
        <v>125597.82</v>
      </c>
      <c r="J184" s="24">
        <v>134285.41</v>
      </c>
      <c r="K184" s="24">
        <v>132272.57999999999</v>
      </c>
      <c r="L184" s="24">
        <v>137254.6</v>
      </c>
      <c r="M184" s="24">
        <v>141897.17000000001</v>
      </c>
      <c r="N184" s="24">
        <v>146194.31</v>
      </c>
      <c r="O184" s="24">
        <v>145396.82</v>
      </c>
      <c r="P184" s="24">
        <v>148421.38</v>
      </c>
      <c r="Q184" s="24">
        <v>128771.35</v>
      </c>
      <c r="R184" s="74">
        <f t="shared" si="12"/>
        <v>148421.38</v>
      </c>
      <c r="S184" s="2"/>
      <c r="T184" s="84">
        <f t="shared" si="17"/>
        <v>148421.38</v>
      </c>
      <c r="U184" s="2"/>
      <c r="V184" s="2"/>
      <c r="W184" s="2"/>
      <c r="X184" s="122"/>
      <c r="Y184" s="122"/>
      <c r="Z184" s="122"/>
      <c r="AA184" s="122"/>
      <c r="AB184" s="122"/>
    </row>
    <row r="185" spans="1:28">
      <c r="A185" s="22" t="s">
        <v>139</v>
      </c>
      <c r="B185" s="22" t="s">
        <v>293</v>
      </c>
      <c r="C185" s="22" t="s">
        <v>320</v>
      </c>
      <c r="D185" s="23" t="s">
        <v>321</v>
      </c>
      <c r="E185" s="24">
        <v>80437.84</v>
      </c>
      <c r="F185" s="24">
        <v>79756.17</v>
      </c>
      <c r="G185" s="24">
        <v>79074.490000000005</v>
      </c>
      <c r="H185" s="24">
        <v>78392.81</v>
      </c>
      <c r="I185" s="24">
        <v>77711.14</v>
      </c>
      <c r="J185" s="24">
        <v>77029.460000000006</v>
      </c>
      <c r="K185" s="24">
        <v>76347.78</v>
      </c>
      <c r="L185" s="24">
        <v>75666.11</v>
      </c>
      <c r="M185" s="24">
        <v>74984.430000000095</v>
      </c>
      <c r="N185" s="24">
        <v>74302.750000000102</v>
      </c>
      <c r="O185" s="24">
        <v>65440.960000000101</v>
      </c>
      <c r="P185" s="24">
        <v>64077.61</v>
      </c>
      <c r="Q185" s="24">
        <v>62714.26</v>
      </c>
      <c r="R185" s="74">
        <f t="shared" si="12"/>
        <v>64077.61</v>
      </c>
      <c r="S185" s="2"/>
      <c r="T185" s="2"/>
      <c r="U185" s="2"/>
      <c r="V185" s="2"/>
      <c r="W185" s="84">
        <f t="shared" ref="W185:W186" si="18">+R185</f>
        <v>64077.61</v>
      </c>
      <c r="X185" s="122"/>
      <c r="Y185" s="122"/>
      <c r="Z185" s="122"/>
      <c r="AA185" s="122"/>
      <c r="AB185" s="122"/>
    </row>
    <row r="186" spans="1:28">
      <c r="A186" s="22" t="s">
        <v>141</v>
      </c>
      <c r="B186" s="22" t="s">
        <v>293</v>
      </c>
      <c r="C186" s="22" t="s">
        <v>320</v>
      </c>
      <c r="D186" s="23" t="s">
        <v>321</v>
      </c>
      <c r="E186" s="24">
        <v>271741.84000000003</v>
      </c>
      <c r="F186" s="24">
        <v>269438.95</v>
      </c>
      <c r="G186" s="24">
        <v>267136.05</v>
      </c>
      <c r="H186" s="24">
        <v>264833.15000000002</v>
      </c>
      <c r="I186" s="24">
        <v>262530.26</v>
      </c>
      <c r="J186" s="24">
        <v>260227.36</v>
      </c>
      <c r="K186" s="24">
        <v>257924.46</v>
      </c>
      <c r="L186" s="24">
        <v>255621.57</v>
      </c>
      <c r="M186" s="24">
        <v>253318.67</v>
      </c>
      <c r="N186" s="24">
        <v>251015.77</v>
      </c>
      <c r="O186" s="24">
        <v>248712.88</v>
      </c>
      <c r="P186" s="24">
        <v>246409.98</v>
      </c>
      <c r="Q186" s="24">
        <v>244107.08</v>
      </c>
      <c r="R186" s="74">
        <f t="shared" si="12"/>
        <v>246409.98</v>
      </c>
      <c r="S186" s="2"/>
      <c r="T186" s="2"/>
      <c r="U186" s="2"/>
      <c r="V186" s="2"/>
      <c r="W186" s="84">
        <f t="shared" si="18"/>
        <v>246409.98</v>
      </c>
      <c r="X186" s="122"/>
      <c r="Y186" s="122"/>
      <c r="Z186" s="122"/>
      <c r="AA186" s="122"/>
      <c r="AB186" s="122"/>
    </row>
    <row r="187" spans="1:28">
      <c r="A187" s="2"/>
      <c r="B187" s="2"/>
      <c r="C187" s="2"/>
      <c r="D187" s="50"/>
      <c r="E187" s="74"/>
      <c r="F187" s="74"/>
      <c r="G187" s="75"/>
      <c r="H187" s="76"/>
      <c r="I187" s="77"/>
      <c r="J187" s="78"/>
      <c r="K187" s="79"/>
      <c r="L187" s="42"/>
      <c r="M187" s="80"/>
      <c r="N187" s="92"/>
      <c r="O187" s="24"/>
      <c r="P187" s="24"/>
      <c r="Q187" s="24"/>
      <c r="R187" s="74">
        <f t="shared" si="12"/>
        <v>0</v>
      </c>
      <c r="S187" s="2"/>
      <c r="T187" s="2"/>
      <c r="U187" s="2"/>
      <c r="V187" s="2"/>
      <c r="W187" s="2"/>
      <c r="X187" s="122"/>
      <c r="Y187" s="122"/>
      <c r="Z187" s="122"/>
      <c r="AA187" s="122"/>
      <c r="AB187" s="122"/>
    </row>
    <row r="188" spans="1:28">
      <c r="A188" s="2" t="s">
        <v>957</v>
      </c>
      <c r="B188" s="22" t="s">
        <v>322</v>
      </c>
      <c r="C188" s="22" t="s">
        <v>69</v>
      </c>
      <c r="D188" s="23" t="s">
        <v>967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47946602.299999997</v>
      </c>
      <c r="Q188" s="24">
        <v>69847726.349999994</v>
      </c>
      <c r="R188" s="74">
        <f t="shared" si="12"/>
        <v>47946602.299999997</v>
      </c>
      <c r="S188" s="2"/>
      <c r="T188" s="84"/>
      <c r="U188" s="2"/>
      <c r="V188" s="2"/>
      <c r="W188" s="84">
        <f t="shared" ref="W188:W190" si="19">+R188</f>
        <v>47946602.299999997</v>
      </c>
      <c r="X188" s="122"/>
      <c r="Y188" s="122"/>
      <c r="Z188" s="122"/>
      <c r="AA188" s="122"/>
      <c r="AB188" s="122"/>
    </row>
    <row r="189" spans="1:28">
      <c r="A189" s="2" t="s">
        <v>139</v>
      </c>
      <c r="B189" s="22" t="s">
        <v>322</v>
      </c>
      <c r="C189" s="22" t="s">
        <v>99</v>
      </c>
      <c r="D189" s="23" t="s">
        <v>967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593186.79</v>
      </c>
      <c r="P189" s="24">
        <v>0</v>
      </c>
      <c r="Q189" s="24">
        <v>0</v>
      </c>
      <c r="R189" s="74">
        <f t="shared" si="12"/>
        <v>0</v>
      </c>
      <c r="S189" s="2"/>
      <c r="T189" s="84"/>
      <c r="U189" s="2"/>
      <c r="V189" s="2"/>
      <c r="W189" s="84">
        <f t="shared" si="19"/>
        <v>0</v>
      </c>
      <c r="X189" s="122"/>
      <c r="Y189" s="122"/>
      <c r="Z189" s="122"/>
      <c r="AA189" s="122"/>
      <c r="AB189" s="122"/>
    </row>
    <row r="190" spans="1:28">
      <c r="A190" s="2" t="s">
        <v>141</v>
      </c>
      <c r="B190" s="22" t="s">
        <v>322</v>
      </c>
      <c r="C190" s="22" t="s">
        <v>97</v>
      </c>
      <c r="D190" s="23" t="s">
        <v>967</v>
      </c>
      <c r="E190" s="24">
        <v>4221637.78</v>
      </c>
      <c r="F190" s="24">
        <v>1021757.96</v>
      </c>
      <c r="G190" s="24">
        <v>-4.65661287307739E-10</v>
      </c>
      <c r="H190" s="24">
        <v>122870.05</v>
      </c>
      <c r="I190" s="24">
        <v>1144930</v>
      </c>
      <c r="J190" s="24">
        <v>2804968.14</v>
      </c>
      <c r="K190" s="24">
        <v>5871938.7599999998</v>
      </c>
      <c r="L190" s="24">
        <v>6859993.6600000001</v>
      </c>
      <c r="M190" s="24">
        <v>7376195.8399999999</v>
      </c>
      <c r="N190" s="24">
        <v>17507602.550000001</v>
      </c>
      <c r="O190" s="24">
        <v>40887966.869999997</v>
      </c>
      <c r="P190" s="24">
        <v>0</v>
      </c>
      <c r="Q190" s="24">
        <v>0</v>
      </c>
      <c r="R190" s="74">
        <f t="shared" si="12"/>
        <v>0</v>
      </c>
      <c r="S190" s="2"/>
      <c r="T190" s="84"/>
      <c r="U190" s="2"/>
      <c r="V190" s="2"/>
      <c r="W190" s="84">
        <f t="shared" si="19"/>
        <v>0</v>
      </c>
      <c r="X190" s="122"/>
      <c r="Y190" s="122"/>
      <c r="Z190" s="122"/>
      <c r="AA190" s="122"/>
      <c r="AB190" s="122"/>
    </row>
    <row r="191" spans="1:28">
      <c r="A191" s="2"/>
      <c r="B191" s="2"/>
      <c r="C191" s="2"/>
      <c r="D191" s="50"/>
      <c r="E191" s="74"/>
      <c r="F191" s="74"/>
      <c r="G191" s="75"/>
      <c r="H191" s="76"/>
      <c r="I191" s="77"/>
      <c r="J191" s="78"/>
      <c r="K191" s="79"/>
      <c r="L191" s="42"/>
      <c r="M191" s="80"/>
      <c r="N191" s="92"/>
      <c r="O191" s="24"/>
      <c r="P191" s="24"/>
      <c r="Q191" s="24"/>
      <c r="R191" s="74">
        <f t="shared" si="12"/>
        <v>0</v>
      </c>
      <c r="S191" s="2"/>
      <c r="T191" s="2"/>
      <c r="U191" s="2"/>
      <c r="V191" s="2"/>
      <c r="W191" s="2"/>
      <c r="X191" s="122"/>
      <c r="Y191" s="122"/>
      <c r="Z191" s="122"/>
      <c r="AA191" s="122"/>
      <c r="AB191" s="122"/>
    </row>
    <row r="192" spans="1:28">
      <c r="A192" s="22" t="s">
        <v>67</v>
      </c>
      <c r="B192" s="85" t="s">
        <v>324</v>
      </c>
      <c r="C192" s="22" t="s">
        <v>10</v>
      </c>
      <c r="D192" s="23" t="s">
        <v>325</v>
      </c>
      <c r="E192" s="24">
        <v>64058.17</v>
      </c>
      <c r="F192" s="24">
        <v>63498.71</v>
      </c>
      <c r="G192" s="24">
        <v>62939.25</v>
      </c>
      <c r="H192" s="24">
        <v>62379.79</v>
      </c>
      <c r="I192" s="24">
        <v>61820.33</v>
      </c>
      <c r="J192" s="24">
        <v>61260.87</v>
      </c>
      <c r="K192" s="24">
        <v>60701.41</v>
      </c>
      <c r="L192" s="24">
        <v>60141.95</v>
      </c>
      <c r="M192" s="24">
        <v>59582.49</v>
      </c>
      <c r="N192" s="24">
        <v>59023.03</v>
      </c>
      <c r="O192" s="24">
        <v>58463.57</v>
      </c>
      <c r="P192" s="24">
        <v>57904.11</v>
      </c>
      <c r="Q192" s="24">
        <v>57344.65</v>
      </c>
      <c r="R192" s="74">
        <f t="shared" si="12"/>
        <v>57904.11</v>
      </c>
      <c r="S192" s="2"/>
      <c r="T192" s="84"/>
      <c r="U192" s="2"/>
      <c r="V192" s="84">
        <f>+R192</f>
        <v>57904.11</v>
      </c>
      <c r="W192" s="2"/>
      <c r="X192" s="122"/>
      <c r="Y192" s="122"/>
      <c r="Z192" s="122"/>
      <c r="AA192" s="122"/>
      <c r="AB192" s="122"/>
    </row>
    <row r="193" spans="1:28">
      <c r="A193" s="22" t="s">
        <v>67</v>
      </c>
      <c r="B193" s="85" t="s">
        <v>324</v>
      </c>
      <c r="C193" s="22" t="s">
        <v>326</v>
      </c>
      <c r="D193" s="23" t="s">
        <v>327</v>
      </c>
      <c r="E193" s="24">
        <v>55385.82</v>
      </c>
      <c r="F193" s="24">
        <v>54966.22</v>
      </c>
      <c r="G193" s="24">
        <v>54546.62</v>
      </c>
      <c r="H193" s="24">
        <v>54127.02</v>
      </c>
      <c r="I193" s="24">
        <v>53707.42</v>
      </c>
      <c r="J193" s="24">
        <v>53287.82</v>
      </c>
      <c r="K193" s="24">
        <v>52868.22</v>
      </c>
      <c r="L193" s="24">
        <v>52448.62</v>
      </c>
      <c r="M193" s="24">
        <v>52029.02</v>
      </c>
      <c r="N193" s="24">
        <v>51609.42</v>
      </c>
      <c r="O193" s="24">
        <v>51189.82</v>
      </c>
      <c r="P193" s="24">
        <v>50770.22</v>
      </c>
      <c r="Q193" s="24">
        <v>50350.62</v>
      </c>
      <c r="R193" s="74">
        <f t="shared" si="12"/>
        <v>50770.22</v>
      </c>
      <c r="S193" s="2"/>
      <c r="T193" s="84"/>
      <c r="U193" s="2"/>
      <c r="V193" s="84">
        <f t="shared" ref="V193:V205" si="20">+R193</f>
        <v>50770.22</v>
      </c>
      <c r="W193" s="2"/>
      <c r="X193" s="122"/>
      <c r="Y193" s="122"/>
      <c r="Z193" s="122"/>
      <c r="AA193" s="122"/>
      <c r="AB193" s="122"/>
    </row>
    <row r="194" spans="1:28">
      <c r="A194" s="22" t="s">
        <v>67</v>
      </c>
      <c r="B194" s="85" t="s">
        <v>324</v>
      </c>
      <c r="C194" s="22" t="s">
        <v>328</v>
      </c>
      <c r="D194" s="23" t="s">
        <v>329</v>
      </c>
      <c r="E194" s="24">
        <v>898503.35</v>
      </c>
      <c r="F194" s="24">
        <v>894077.23</v>
      </c>
      <c r="G194" s="24">
        <v>889651.11</v>
      </c>
      <c r="H194" s="24">
        <v>885043.63</v>
      </c>
      <c r="I194" s="24">
        <v>880618.41</v>
      </c>
      <c r="J194" s="24">
        <v>876193.19</v>
      </c>
      <c r="K194" s="24">
        <v>871767.97</v>
      </c>
      <c r="L194" s="24">
        <v>867342.75</v>
      </c>
      <c r="M194" s="24">
        <v>862917.53</v>
      </c>
      <c r="N194" s="24">
        <v>857085.01</v>
      </c>
      <c r="O194" s="24">
        <v>852667.05</v>
      </c>
      <c r="P194" s="24">
        <v>848249.09</v>
      </c>
      <c r="Q194" s="24">
        <v>843138.35</v>
      </c>
      <c r="R194" s="74">
        <f t="shared" si="12"/>
        <v>848249.09</v>
      </c>
      <c r="S194" s="2"/>
      <c r="T194" s="84"/>
      <c r="U194" s="2"/>
      <c r="V194" s="84">
        <f t="shared" si="20"/>
        <v>848249.09</v>
      </c>
      <c r="W194" s="2"/>
      <c r="X194" s="122"/>
      <c r="Y194" s="122"/>
      <c r="Z194" s="122"/>
      <c r="AA194" s="122"/>
      <c r="AB194" s="122"/>
    </row>
    <row r="195" spans="1:28">
      <c r="A195" s="22" t="s">
        <v>67</v>
      </c>
      <c r="B195" s="85" t="s">
        <v>324</v>
      </c>
      <c r="C195" s="22" t="s">
        <v>258</v>
      </c>
      <c r="D195" s="23" t="s">
        <v>330</v>
      </c>
      <c r="E195" s="24">
        <v>38777.08</v>
      </c>
      <c r="F195" s="24">
        <v>37429.019999999997</v>
      </c>
      <c r="G195" s="24">
        <v>36080.959999999999</v>
      </c>
      <c r="H195" s="24">
        <v>34732.9</v>
      </c>
      <c r="I195" s="24">
        <v>33384.839999999997</v>
      </c>
      <c r="J195" s="24">
        <v>32036.78</v>
      </c>
      <c r="K195" s="24">
        <v>30688.720000000001</v>
      </c>
      <c r="L195" s="24">
        <v>29340.66</v>
      </c>
      <c r="M195" s="24">
        <v>27992.6</v>
      </c>
      <c r="N195" s="24">
        <v>26644.54</v>
      </c>
      <c r="O195" s="24">
        <v>25296.48</v>
      </c>
      <c r="P195" s="24">
        <v>23948.42</v>
      </c>
      <c r="Q195" s="24">
        <v>22600.36</v>
      </c>
      <c r="R195" s="74">
        <f t="shared" si="12"/>
        <v>23948.42</v>
      </c>
      <c r="S195" s="2"/>
      <c r="T195" s="84"/>
      <c r="U195" s="2"/>
      <c r="V195" s="84">
        <f t="shared" si="20"/>
        <v>23948.42</v>
      </c>
      <c r="W195" s="2"/>
      <c r="X195" s="122"/>
      <c r="Y195" s="122"/>
      <c r="Z195" s="122"/>
      <c r="AA195" s="122"/>
      <c r="AB195" s="122"/>
    </row>
    <row r="196" spans="1:28">
      <c r="A196" s="22" t="s">
        <v>67</v>
      </c>
      <c r="B196" s="85" t="s">
        <v>324</v>
      </c>
      <c r="C196" s="22" t="s">
        <v>260</v>
      </c>
      <c r="D196" s="23" t="s">
        <v>331</v>
      </c>
      <c r="E196" s="24">
        <v>147680.07999999999</v>
      </c>
      <c r="F196" s="24">
        <v>147032.57999999999</v>
      </c>
      <c r="G196" s="24">
        <v>146385.07999999999</v>
      </c>
      <c r="H196" s="24">
        <v>145737.57999999999</v>
      </c>
      <c r="I196" s="24">
        <v>145090.07999999999</v>
      </c>
      <c r="J196" s="24">
        <v>144442.57999999999</v>
      </c>
      <c r="K196" s="24">
        <v>143795.07999999999</v>
      </c>
      <c r="L196" s="24">
        <v>143147.57999999999</v>
      </c>
      <c r="M196" s="24">
        <v>142500.07999999999</v>
      </c>
      <c r="N196" s="24">
        <v>141852.57999999999</v>
      </c>
      <c r="O196" s="24">
        <v>141205.07999999999</v>
      </c>
      <c r="P196" s="24">
        <v>140557.57999999999</v>
      </c>
      <c r="Q196" s="24">
        <v>139910.07999999999</v>
      </c>
      <c r="R196" s="74">
        <f t="shared" si="12"/>
        <v>140557.57999999999</v>
      </c>
      <c r="S196" s="2"/>
      <c r="T196" s="84"/>
      <c r="U196" s="2"/>
      <c r="V196" s="84">
        <f t="shared" si="20"/>
        <v>140557.57999999999</v>
      </c>
      <c r="W196" s="2"/>
      <c r="X196" s="122"/>
      <c r="Y196" s="122"/>
      <c r="Z196" s="122"/>
      <c r="AA196" s="122"/>
      <c r="AB196" s="122"/>
    </row>
    <row r="197" spans="1:28">
      <c r="A197" s="22" t="s">
        <v>67</v>
      </c>
      <c r="B197" s="85" t="s">
        <v>324</v>
      </c>
      <c r="C197" s="22" t="s">
        <v>262</v>
      </c>
      <c r="D197" s="93" t="s">
        <v>332</v>
      </c>
      <c r="E197" s="24">
        <v>93331.29</v>
      </c>
      <c r="F197" s="24">
        <v>92282.62</v>
      </c>
      <c r="G197" s="24">
        <v>91233.95</v>
      </c>
      <c r="H197" s="24">
        <v>90185.279999999999</v>
      </c>
      <c r="I197" s="24">
        <v>89136.61</v>
      </c>
      <c r="J197" s="24">
        <v>88087.94</v>
      </c>
      <c r="K197" s="24">
        <v>87039.27</v>
      </c>
      <c r="L197" s="24">
        <v>85990.6</v>
      </c>
      <c r="M197" s="24">
        <v>84941.93</v>
      </c>
      <c r="N197" s="24">
        <v>83893.26</v>
      </c>
      <c r="O197" s="24">
        <v>82844.59</v>
      </c>
      <c r="P197" s="24">
        <v>81795.92</v>
      </c>
      <c r="Q197" s="24">
        <v>80747.25</v>
      </c>
      <c r="R197" s="74">
        <f t="shared" si="12"/>
        <v>81795.92</v>
      </c>
      <c r="S197" s="2"/>
      <c r="T197" s="84"/>
      <c r="U197" s="2"/>
      <c r="V197" s="84">
        <f t="shared" si="20"/>
        <v>81795.92</v>
      </c>
      <c r="W197" s="2"/>
      <c r="X197" s="122"/>
      <c r="Y197" s="122"/>
      <c r="Z197" s="122"/>
      <c r="AA197" s="122"/>
      <c r="AB197" s="122"/>
    </row>
    <row r="198" spans="1:28">
      <c r="A198" s="22" t="s">
        <v>67</v>
      </c>
      <c r="B198" s="85" t="s">
        <v>324</v>
      </c>
      <c r="C198" s="22" t="s">
        <v>333</v>
      </c>
      <c r="D198" s="93" t="s">
        <v>334</v>
      </c>
      <c r="E198" s="24">
        <v>104866.79</v>
      </c>
      <c r="F198" s="24">
        <v>104027.86</v>
      </c>
      <c r="G198" s="24">
        <v>103188.93</v>
      </c>
      <c r="H198" s="24">
        <v>102350</v>
      </c>
      <c r="I198" s="24">
        <v>101511.07</v>
      </c>
      <c r="J198" s="24">
        <v>100672.14</v>
      </c>
      <c r="K198" s="24">
        <v>99833.210000000094</v>
      </c>
      <c r="L198" s="24">
        <v>98994.280000000101</v>
      </c>
      <c r="M198" s="24">
        <v>98155.350000000093</v>
      </c>
      <c r="N198" s="24">
        <v>97316.4200000001</v>
      </c>
      <c r="O198" s="24">
        <v>96477.490000000107</v>
      </c>
      <c r="P198" s="24">
        <v>95638.56</v>
      </c>
      <c r="Q198" s="24">
        <v>94799.63</v>
      </c>
      <c r="R198" s="74">
        <f t="shared" si="12"/>
        <v>95638.56</v>
      </c>
      <c r="S198" s="2"/>
      <c r="T198" s="84"/>
      <c r="U198" s="2"/>
      <c r="V198" s="84">
        <f t="shared" si="20"/>
        <v>95638.56</v>
      </c>
      <c r="W198" s="2"/>
      <c r="X198" s="122"/>
      <c r="Y198" s="122"/>
      <c r="Z198" s="122"/>
      <c r="AA198" s="122"/>
      <c r="AB198" s="122"/>
    </row>
    <row r="199" spans="1:28">
      <c r="A199" s="22" t="s">
        <v>67</v>
      </c>
      <c r="B199" s="85" t="s">
        <v>324</v>
      </c>
      <c r="C199" s="22" t="s">
        <v>264</v>
      </c>
      <c r="D199" s="93" t="s">
        <v>335</v>
      </c>
      <c r="E199" s="24">
        <v>164560.60999999999</v>
      </c>
      <c r="F199" s="24">
        <v>157978.18</v>
      </c>
      <c r="G199" s="24">
        <v>151395.75</v>
      </c>
      <c r="H199" s="24">
        <v>144813.32</v>
      </c>
      <c r="I199" s="24">
        <v>138230.89000000001</v>
      </c>
      <c r="J199" s="24">
        <v>131648.46</v>
      </c>
      <c r="K199" s="24">
        <v>125066.03</v>
      </c>
      <c r="L199" s="24">
        <v>118483.6</v>
      </c>
      <c r="M199" s="24">
        <v>111901.17</v>
      </c>
      <c r="N199" s="24">
        <v>105318.74</v>
      </c>
      <c r="O199" s="24">
        <v>98736.3100000001</v>
      </c>
      <c r="P199" s="24">
        <v>92153.88</v>
      </c>
      <c r="Q199" s="24">
        <v>85571.45</v>
      </c>
      <c r="R199" s="74">
        <f t="shared" si="12"/>
        <v>92153.88</v>
      </c>
      <c r="S199" s="2"/>
      <c r="T199" s="84"/>
      <c r="U199" s="2"/>
      <c r="V199" s="84">
        <f t="shared" si="20"/>
        <v>92153.88</v>
      </c>
      <c r="W199" s="2"/>
      <c r="X199" s="122"/>
      <c r="Y199" s="122"/>
      <c r="Z199" s="122"/>
      <c r="AA199" s="122"/>
      <c r="AB199" s="122"/>
    </row>
    <row r="200" spans="1:28">
      <c r="A200" s="22" t="s">
        <v>67</v>
      </c>
      <c r="B200" s="85" t="s">
        <v>324</v>
      </c>
      <c r="C200" s="22" t="s">
        <v>266</v>
      </c>
      <c r="D200" s="93" t="s">
        <v>968</v>
      </c>
      <c r="E200" s="24">
        <v>55515.74</v>
      </c>
      <c r="F200" s="24">
        <v>55342.25</v>
      </c>
      <c r="G200" s="24">
        <v>55168.76</v>
      </c>
      <c r="H200" s="24">
        <v>54995.27</v>
      </c>
      <c r="I200" s="24">
        <v>54821.78</v>
      </c>
      <c r="J200" s="24">
        <v>54648.29</v>
      </c>
      <c r="K200" s="24">
        <v>54474.8</v>
      </c>
      <c r="L200" s="24">
        <v>54301.31</v>
      </c>
      <c r="M200" s="24">
        <v>54127.82</v>
      </c>
      <c r="N200" s="24">
        <v>53954.33</v>
      </c>
      <c r="O200" s="24">
        <v>53780.84</v>
      </c>
      <c r="P200" s="24">
        <v>53607.35</v>
      </c>
      <c r="Q200" s="24">
        <v>53433.86</v>
      </c>
      <c r="R200" s="74">
        <f t="shared" si="12"/>
        <v>53607.35</v>
      </c>
      <c r="S200" s="2"/>
      <c r="T200" s="84"/>
      <c r="U200" s="2"/>
      <c r="V200" s="84">
        <f t="shared" si="20"/>
        <v>53607.35</v>
      </c>
      <c r="W200" s="2"/>
      <c r="X200" s="122"/>
      <c r="Y200" s="122"/>
      <c r="Z200" s="122"/>
      <c r="AA200" s="122"/>
      <c r="AB200" s="122"/>
    </row>
    <row r="201" spans="1:28">
      <c r="A201" s="22" t="s">
        <v>67</v>
      </c>
      <c r="B201" s="85" t="s">
        <v>324</v>
      </c>
      <c r="C201" s="22" t="s">
        <v>337</v>
      </c>
      <c r="D201" s="93" t="s">
        <v>969</v>
      </c>
      <c r="E201" s="24">
        <v>56013.34</v>
      </c>
      <c r="F201" s="24">
        <v>55886.04</v>
      </c>
      <c r="G201" s="24">
        <v>55758.74</v>
      </c>
      <c r="H201" s="24">
        <v>55631.44</v>
      </c>
      <c r="I201" s="24">
        <v>55504.14</v>
      </c>
      <c r="J201" s="24">
        <v>55376.84</v>
      </c>
      <c r="K201" s="24">
        <v>55249.54</v>
      </c>
      <c r="L201" s="24">
        <v>55122.239999999998</v>
      </c>
      <c r="M201" s="24">
        <v>54994.94</v>
      </c>
      <c r="N201" s="24">
        <v>54867.64</v>
      </c>
      <c r="O201" s="24">
        <v>54740.34</v>
      </c>
      <c r="P201" s="24">
        <v>54613.04</v>
      </c>
      <c r="Q201" s="24">
        <v>54485.74</v>
      </c>
      <c r="R201" s="74">
        <f t="shared" si="12"/>
        <v>54613.04</v>
      </c>
      <c r="S201" s="2"/>
      <c r="T201" s="84"/>
      <c r="U201" s="2"/>
      <c r="V201" s="84">
        <f t="shared" si="20"/>
        <v>54613.04</v>
      </c>
      <c r="W201" s="2"/>
      <c r="X201" s="122"/>
      <c r="Y201" s="122"/>
      <c r="Z201" s="122"/>
      <c r="AA201" s="122"/>
      <c r="AB201" s="122"/>
    </row>
    <row r="202" spans="1:28">
      <c r="A202" s="22" t="s">
        <v>67</v>
      </c>
      <c r="B202" s="85" t="s">
        <v>324</v>
      </c>
      <c r="C202" s="22" t="s">
        <v>339</v>
      </c>
      <c r="D202" s="93" t="s">
        <v>970</v>
      </c>
      <c r="E202" s="24">
        <v>55862.720000000001</v>
      </c>
      <c r="F202" s="24">
        <v>55689.23</v>
      </c>
      <c r="G202" s="24">
        <v>55515.74</v>
      </c>
      <c r="H202" s="24">
        <v>55342.25</v>
      </c>
      <c r="I202" s="24">
        <v>55168.76</v>
      </c>
      <c r="J202" s="24">
        <v>54995.27</v>
      </c>
      <c r="K202" s="24">
        <v>54821.78</v>
      </c>
      <c r="L202" s="24">
        <v>54648.29</v>
      </c>
      <c r="M202" s="24">
        <v>54474.8</v>
      </c>
      <c r="N202" s="24">
        <v>54301.31</v>
      </c>
      <c r="O202" s="24">
        <v>54127.82</v>
      </c>
      <c r="P202" s="24">
        <v>53954.33</v>
      </c>
      <c r="Q202" s="24">
        <v>53780.84</v>
      </c>
      <c r="R202" s="74">
        <f t="shared" si="12"/>
        <v>53954.33</v>
      </c>
      <c r="S202" s="2"/>
      <c r="T202" s="84"/>
      <c r="U202" s="2"/>
      <c r="V202" s="84">
        <f t="shared" si="20"/>
        <v>53954.33</v>
      </c>
      <c r="W202" s="2"/>
      <c r="X202" s="122"/>
      <c r="Y202" s="122"/>
      <c r="Z202" s="122"/>
      <c r="AA202" s="122"/>
      <c r="AB202" s="122"/>
    </row>
    <row r="203" spans="1:28">
      <c r="A203" s="22" t="s">
        <v>67</v>
      </c>
      <c r="B203" s="85" t="s">
        <v>324</v>
      </c>
      <c r="C203" s="22" t="s">
        <v>340</v>
      </c>
      <c r="D203" s="93" t="s">
        <v>971</v>
      </c>
      <c r="E203" s="24">
        <v>56267.94</v>
      </c>
      <c r="F203" s="24">
        <v>56140.639999999999</v>
      </c>
      <c r="G203" s="24">
        <v>56013.34</v>
      </c>
      <c r="H203" s="24">
        <v>55886.04</v>
      </c>
      <c r="I203" s="24">
        <v>55758.74</v>
      </c>
      <c r="J203" s="24">
        <v>55631.44</v>
      </c>
      <c r="K203" s="24">
        <v>55504.14</v>
      </c>
      <c r="L203" s="24">
        <v>55376.84</v>
      </c>
      <c r="M203" s="24">
        <v>55249.54</v>
      </c>
      <c r="N203" s="24">
        <v>55122.239999999998</v>
      </c>
      <c r="O203" s="24">
        <v>54994.94</v>
      </c>
      <c r="P203" s="24">
        <v>54867.64</v>
      </c>
      <c r="Q203" s="24">
        <v>54740.34</v>
      </c>
      <c r="R203" s="74">
        <f t="shared" si="12"/>
        <v>54867.64</v>
      </c>
      <c r="S203" s="2"/>
      <c r="T203" s="84"/>
      <c r="U203" s="2"/>
      <c r="V203" s="84">
        <f t="shared" si="20"/>
        <v>54867.64</v>
      </c>
      <c r="W203" s="2"/>
      <c r="X203" s="122"/>
      <c r="Y203" s="122"/>
      <c r="Z203" s="122"/>
      <c r="AA203" s="122"/>
      <c r="AB203" s="122"/>
    </row>
    <row r="204" spans="1:28">
      <c r="A204" s="22" t="s">
        <v>67</v>
      </c>
      <c r="B204" s="85" t="s">
        <v>324</v>
      </c>
      <c r="C204" s="22" t="s">
        <v>341</v>
      </c>
      <c r="D204" s="93" t="s">
        <v>588</v>
      </c>
      <c r="E204" s="88">
        <v>-1626262.32</v>
      </c>
      <c r="F204" s="88">
        <v>-1616372.4</v>
      </c>
      <c r="G204" s="88">
        <v>-1606482.48</v>
      </c>
      <c r="H204" s="88">
        <v>-1596411.2</v>
      </c>
      <c r="I204" s="88">
        <v>-1586522.18</v>
      </c>
      <c r="J204" s="88">
        <v>-1576633.16</v>
      </c>
      <c r="K204" s="88">
        <v>-1566744.14</v>
      </c>
      <c r="L204" s="88">
        <v>-1556855.12</v>
      </c>
      <c r="M204" s="88">
        <v>-1546966.1</v>
      </c>
      <c r="N204" s="88">
        <v>-1535669.78</v>
      </c>
      <c r="O204" s="88">
        <v>-1525788.02</v>
      </c>
      <c r="P204" s="88">
        <v>0</v>
      </c>
      <c r="Q204" s="88">
        <v>0</v>
      </c>
      <c r="R204" s="74">
        <f t="shared" si="12"/>
        <v>0</v>
      </c>
      <c r="S204" s="2"/>
      <c r="T204" s="84"/>
      <c r="U204" s="2"/>
      <c r="V204" s="84">
        <f t="shared" si="20"/>
        <v>0</v>
      </c>
      <c r="W204" s="2"/>
      <c r="X204" s="122"/>
      <c r="Y204" s="122"/>
      <c r="Z204" s="122"/>
      <c r="AA204" s="122"/>
      <c r="AB204" s="122"/>
    </row>
    <row r="205" spans="1:28">
      <c r="A205" s="22" t="s">
        <v>957</v>
      </c>
      <c r="B205" s="85" t="s">
        <v>324</v>
      </c>
      <c r="C205" s="22" t="s">
        <v>69</v>
      </c>
      <c r="D205" s="93" t="s">
        <v>588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-1515906.26</v>
      </c>
      <c r="Q205" s="43">
        <v>-1505331.72</v>
      </c>
      <c r="R205" s="74">
        <f t="shared" si="12"/>
        <v>-1515906.26</v>
      </c>
      <c r="S205" s="2"/>
      <c r="T205" s="84"/>
      <c r="U205" s="2"/>
      <c r="V205" s="84">
        <f t="shared" si="20"/>
        <v>-1515906.26</v>
      </c>
      <c r="W205" s="2"/>
      <c r="X205" s="122"/>
      <c r="Y205" s="122"/>
      <c r="Z205" s="122"/>
      <c r="AA205" s="122"/>
      <c r="AB205" s="122"/>
    </row>
    <row r="206" spans="1:28">
      <c r="A206" s="2"/>
      <c r="B206" s="2"/>
      <c r="C206" s="2"/>
      <c r="D206" s="94" t="s">
        <v>343</v>
      </c>
      <c r="E206" s="24">
        <v>164560.60999999987</v>
      </c>
      <c r="F206" s="24">
        <v>157978.17999999993</v>
      </c>
      <c r="G206" s="24">
        <v>151395.75</v>
      </c>
      <c r="H206" s="24">
        <v>144813.32000000007</v>
      </c>
      <c r="I206" s="24">
        <v>138230.89000000036</v>
      </c>
      <c r="J206" s="24">
        <v>131648.45999999996</v>
      </c>
      <c r="K206" s="24">
        <v>125066.03000000026</v>
      </c>
      <c r="L206" s="24">
        <v>118483.60000000033</v>
      </c>
      <c r="M206" s="24">
        <v>111901.16999999993</v>
      </c>
      <c r="N206" s="24">
        <v>105318.74000000022</v>
      </c>
      <c r="O206" s="24">
        <v>98736.310000000289</v>
      </c>
      <c r="P206" s="24">
        <v>92153.879999999888</v>
      </c>
      <c r="Q206" s="24">
        <v>85571.450000000186</v>
      </c>
      <c r="R206" s="74">
        <f t="shared" si="12"/>
        <v>92153.879999999888</v>
      </c>
      <c r="S206" s="2"/>
      <c r="T206" s="2"/>
      <c r="U206" s="2"/>
      <c r="V206" s="2"/>
      <c r="W206" s="2"/>
      <c r="X206" s="122"/>
      <c r="Y206" s="122"/>
      <c r="Z206" s="122"/>
      <c r="AA206" s="122"/>
      <c r="AB206" s="122"/>
    </row>
    <row r="207" spans="1:28">
      <c r="A207" s="2"/>
      <c r="B207" s="2"/>
      <c r="C207" s="2"/>
      <c r="D207" s="95"/>
      <c r="E207" s="74"/>
      <c r="F207" s="74"/>
      <c r="G207" s="75"/>
      <c r="H207" s="76"/>
      <c r="I207" s="77"/>
      <c r="J207" s="78"/>
      <c r="K207" s="79"/>
      <c r="L207" s="42"/>
      <c r="M207" s="80"/>
      <c r="N207" s="92"/>
      <c r="O207" s="24"/>
      <c r="P207" s="24"/>
      <c r="Q207" s="24"/>
      <c r="R207" s="74">
        <f t="shared" si="12"/>
        <v>0</v>
      </c>
      <c r="S207" s="2"/>
      <c r="T207" s="2"/>
      <c r="U207" s="2"/>
      <c r="V207" s="2"/>
      <c r="W207" s="2"/>
      <c r="X207" s="122"/>
      <c r="Y207" s="122"/>
      <c r="Z207" s="122"/>
      <c r="AA207" s="122"/>
      <c r="AB207" s="122"/>
    </row>
    <row r="208" spans="1:28">
      <c r="A208" s="22" t="s">
        <v>67</v>
      </c>
      <c r="B208" s="22" t="s">
        <v>344</v>
      </c>
      <c r="C208" s="22" t="s">
        <v>101</v>
      </c>
      <c r="D208" s="23" t="s">
        <v>345</v>
      </c>
      <c r="E208" s="24">
        <v>778442.67</v>
      </c>
      <c r="F208" s="24">
        <v>775028.45</v>
      </c>
      <c r="G208" s="24">
        <v>771614.23</v>
      </c>
      <c r="H208" s="24">
        <v>768200.01</v>
      </c>
      <c r="I208" s="24">
        <v>764785.79</v>
      </c>
      <c r="J208" s="24">
        <v>761371.57</v>
      </c>
      <c r="K208" s="24">
        <v>757957.35</v>
      </c>
      <c r="L208" s="24">
        <v>754543.13</v>
      </c>
      <c r="M208" s="24">
        <v>751128.91</v>
      </c>
      <c r="N208" s="24">
        <v>747714.69</v>
      </c>
      <c r="O208" s="24">
        <v>744300.47</v>
      </c>
      <c r="P208" s="24">
        <v>740886.25</v>
      </c>
      <c r="Q208" s="24">
        <v>737472.03</v>
      </c>
      <c r="R208" s="74">
        <f t="shared" ref="R208:R271" si="21">+P208</f>
        <v>740886.25</v>
      </c>
      <c r="S208" s="2"/>
      <c r="T208" s="84"/>
      <c r="U208" s="2"/>
      <c r="V208" s="84">
        <f>+R208</f>
        <v>740886.25</v>
      </c>
      <c r="W208" s="2"/>
      <c r="X208" s="122"/>
      <c r="Y208" s="122"/>
      <c r="Z208" s="122"/>
      <c r="AA208" s="122"/>
      <c r="AB208" s="122"/>
    </row>
    <row r="209" spans="1:28">
      <c r="A209" s="2"/>
      <c r="B209" s="2"/>
      <c r="C209" s="2"/>
      <c r="D209" s="23" t="s">
        <v>343</v>
      </c>
      <c r="E209" s="28">
        <v>778442.67</v>
      </c>
      <c r="F209" s="28">
        <v>775028.45</v>
      </c>
      <c r="G209" s="28">
        <v>771614.23</v>
      </c>
      <c r="H209" s="28">
        <v>768200.01</v>
      </c>
      <c r="I209" s="28">
        <v>764785.79</v>
      </c>
      <c r="J209" s="28">
        <v>761371.57</v>
      </c>
      <c r="K209" s="28">
        <v>757957.35</v>
      </c>
      <c r="L209" s="28">
        <v>754543.13</v>
      </c>
      <c r="M209" s="28">
        <v>751128.91</v>
      </c>
      <c r="N209" s="28">
        <v>747714.69</v>
      </c>
      <c r="O209" s="28">
        <v>744300.47</v>
      </c>
      <c r="P209" s="28">
        <v>740886.25</v>
      </c>
      <c r="Q209" s="28">
        <v>737472.03</v>
      </c>
      <c r="R209" s="74">
        <f t="shared" si="21"/>
        <v>740886.25</v>
      </c>
      <c r="S209" s="2"/>
      <c r="T209" s="2"/>
      <c r="U209" s="2"/>
      <c r="V209" s="2"/>
      <c r="W209" s="2"/>
      <c r="X209" s="122"/>
      <c r="Y209" s="122"/>
      <c r="Z209" s="122"/>
      <c r="AA209" s="122"/>
      <c r="AB209" s="122"/>
    </row>
    <row r="210" spans="1:28">
      <c r="A210" s="2"/>
      <c r="B210" s="2"/>
      <c r="C210" s="2"/>
      <c r="D210" s="50"/>
      <c r="E210" s="74"/>
      <c r="F210" s="74"/>
      <c r="G210" s="75"/>
      <c r="H210" s="76"/>
      <c r="I210" s="77"/>
      <c r="J210" s="78"/>
      <c r="K210" s="79"/>
      <c r="L210" s="42"/>
      <c r="M210" s="80"/>
      <c r="N210" s="92"/>
      <c r="O210" s="24"/>
      <c r="P210" s="24"/>
      <c r="Q210" s="24"/>
      <c r="R210" s="74">
        <f t="shared" si="21"/>
        <v>0</v>
      </c>
      <c r="S210" s="2"/>
      <c r="T210" s="2"/>
      <c r="U210" s="2"/>
      <c r="V210" s="2"/>
      <c r="W210" s="2"/>
      <c r="X210" s="122"/>
      <c r="Y210" s="122"/>
      <c r="Z210" s="122"/>
      <c r="AA210" s="122"/>
      <c r="AB210" s="122"/>
    </row>
    <row r="211" spans="1:28">
      <c r="A211" s="22" t="s">
        <v>67</v>
      </c>
      <c r="B211" s="22" t="s">
        <v>282</v>
      </c>
      <c r="C211" s="22" t="s">
        <v>99</v>
      </c>
      <c r="D211" s="23" t="s">
        <v>346</v>
      </c>
      <c r="E211" s="24">
        <v>0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74">
        <f t="shared" si="21"/>
        <v>0</v>
      </c>
      <c r="S211" s="2"/>
      <c r="T211" s="84">
        <f t="shared" ref="T211:T246" si="22">+R211</f>
        <v>0</v>
      </c>
      <c r="U211" s="2"/>
      <c r="V211" s="2"/>
      <c r="W211" s="2"/>
      <c r="X211" s="122"/>
      <c r="Y211" s="122"/>
      <c r="Z211" s="122"/>
      <c r="AA211" s="122"/>
      <c r="AB211" s="122"/>
    </row>
    <row r="212" spans="1:28">
      <c r="A212" s="22" t="s">
        <v>67</v>
      </c>
      <c r="B212" s="22" t="s">
        <v>366</v>
      </c>
      <c r="C212" s="22" t="s">
        <v>69</v>
      </c>
      <c r="D212" s="23" t="s">
        <v>367</v>
      </c>
      <c r="E212" s="24">
        <v>366.69</v>
      </c>
      <c r="F212" s="24">
        <v>366.69</v>
      </c>
      <c r="G212" s="24">
        <v>366.69</v>
      </c>
      <c r="H212" s="24">
        <v>366.69</v>
      </c>
      <c r="I212" s="24">
        <v>366.69</v>
      </c>
      <c r="J212" s="24">
        <v>366.69</v>
      </c>
      <c r="K212" s="24">
        <v>366.69</v>
      </c>
      <c r="L212" s="24">
        <v>366.69</v>
      </c>
      <c r="M212" s="24">
        <v>366.69</v>
      </c>
      <c r="N212" s="24">
        <v>0</v>
      </c>
      <c r="O212" s="24">
        <v>0</v>
      </c>
      <c r="P212" s="24">
        <v>0</v>
      </c>
      <c r="Q212" s="24">
        <v>0</v>
      </c>
      <c r="R212" s="74">
        <f t="shared" si="21"/>
        <v>0</v>
      </c>
      <c r="S212" s="2"/>
      <c r="T212" s="84">
        <f t="shared" si="22"/>
        <v>0</v>
      </c>
      <c r="U212" s="2"/>
      <c r="V212" s="2"/>
      <c r="W212" s="2"/>
      <c r="X212" s="122"/>
      <c r="Y212" s="122"/>
      <c r="Z212" s="122"/>
      <c r="AA212" s="122"/>
      <c r="AB212" s="122"/>
    </row>
    <row r="213" spans="1:28">
      <c r="A213" s="22" t="s">
        <v>957</v>
      </c>
      <c r="B213" s="22" t="s">
        <v>347</v>
      </c>
      <c r="C213" s="22" t="s">
        <v>69</v>
      </c>
      <c r="D213" s="23" t="s">
        <v>972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-6471445.4199999999</v>
      </c>
      <c r="Q213" s="24">
        <v>-5663151</v>
      </c>
      <c r="R213" s="74">
        <f t="shared" si="21"/>
        <v>-6471445.4199999999</v>
      </c>
      <c r="S213" s="2"/>
      <c r="T213" s="84">
        <f t="shared" si="22"/>
        <v>-6471445.4199999999</v>
      </c>
      <c r="U213" s="2"/>
      <c r="V213" s="2"/>
      <c r="W213" s="2"/>
      <c r="X213" s="122"/>
      <c r="Y213" s="122"/>
      <c r="Z213" s="122"/>
      <c r="AA213" s="122"/>
      <c r="AB213" s="122"/>
    </row>
    <row r="214" spans="1:28">
      <c r="A214" s="22" t="s">
        <v>139</v>
      </c>
      <c r="B214" s="22" t="s">
        <v>347</v>
      </c>
      <c r="C214" s="22" t="s">
        <v>348</v>
      </c>
      <c r="D214" s="23" t="s">
        <v>349</v>
      </c>
      <c r="E214" s="24">
        <v>0.01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74">
        <f t="shared" si="21"/>
        <v>0</v>
      </c>
      <c r="S214" s="2"/>
      <c r="T214" s="84">
        <f t="shared" si="22"/>
        <v>0</v>
      </c>
      <c r="U214" s="2"/>
      <c r="V214" s="2"/>
      <c r="W214" s="2"/>
      <c r="X214" s="122"/>
      <c r="Y214" s="122"/>
      <c r="Z214" s="122"/>
      <c r="AA214" s="122"/>
      <c r="AB214" s="122"/>
    </row>
    <row r="215" spans="1:28">
      <c r="A215" s="22" t="s">
        <v>139</v>
      </c>
      <c r="B215" s="22" t="s">
        <v>347</v>
      </c>
      <c r="C215" s="22" t="s">
        <v>354</v>
      </c>
      <c r="D215" s="23" t="s">
        <v>355</v>
      </c>
      <c r="E215" s="24">
        <v>539083.79</v>
      </c>
      <c r="F215" s="24">
        <v>542418.78</v>
      </c>
      <c r="G215" s="24">
        <v>545666.16</v>
      </c>
      <c r="H215" s="24">
        <v>549041.88</v>
      </c>
      <c r="I215" s="24">
        <v>552328.91</v>
      </c>
      <c r="J215" s="24">
        <v>555745.84</v>
      </c>
      <c r="K215" s="24">
        <v>559183.91</v>
      </c>
      <c r="L215" s="24">
        <v>562531.66</v>
      </c>
      <c r="M215" s="24">
        <v>566011.71</v>
      </c>
      <c r="N215" s="24">
        <v>569400.34</v>
      </c>
      <c r="O215" s="24">
        <v>572922.88</v>
      </c>
      <c r="P215" s="24">
        <v>576467.22</v>
      </c>
      <c r="Q215" s="24">
        <v>579688.36</v>
      </c>
      <c r="R215" s="74">
        <f t="shared" si="21"/>
        <v>576467.22</v>
      </c>
      <c r="S215" s="2"/>
      <c r="T215" s="84">
        <f t="shared" si="22"/>
        <v>576467.22</v>
      </c>
      <c r="U215" s="2"/>
      <c r="V215" s="2"/>
      <c r="W215" s="2"/>
      <c r="X215" s="122"/>
      <c r="Y215" s="122"/>
      <c r="Z215" s="122"/>
      <c r="AA215" s="122"/>
      <c r="AB215" s="122"/>
    </row>
    <row r="216" spans="1:28">
      <c r="A216" s="22" t="s">
        <v>141</v>
      </c>
      <c r="B216" s="22" t="s">
        <v>347</v>
      </c>
      <c r="C216" s="22" t="s">
        <v>350</v>
      </c>
      <c r="D216" s="23" t="s">
        <v>351</v>
      </c>
      <c r="E216" s="24">
        <v>46332277.100000001</v>
      </c>
      <c r="F216" s="24">
        <v>46332277.100000001</v>
      </c>
      <c r="G216" s="24">
        <v>46332277.100000001</v>
      </c>
      <c r="H216" s="24">
        <v>46332277.100000001</v>
      </c>
      <c r="I216" s="24">
        <v>46332277.100000001</v>
      </c>
      <c r="J216" s="24">
        <v>46332277.100000001</v>
      </c>
      <c r="K216" s="24">
        <v>46332277.100000001</v>
      </c>
      <c r="L216" s="24">
        <v>46332277.100000001</v>
      </c>
      <c r="M216" s="24">
        <v>46332277.100000001</v>
      </c>
      <c r="N216" s="24">
        <v>46332277.100000001</v>
      </c>
      <c r="O216" s="24">
        <v>47614629.100000001</v>
      </c>
      <c r="P216" s="24">
        <v>47614629.100000001</v>
      </c>
      <c r="Q216" s="24">
        <v>47614629.100000001</v>
      </c>
      <c r="R216" s="74">
        <f t="shared" si="21"/>
        <v>47614629.100000001</v>
      </c>
      <c r="S216" s="2"/>
      <c r="T216" s="84">
        <f t="shared" si="22"/>
        <v>47614629.100000001</v>
      </c>
      <c r="U216" s="2"/>
      <c r="V216" s="2"/>
      <c r="W216" s="2"/>
      <c r="X216" s="122"/>
      <c r="Y216" s="122"/>
      <c r="Z216" s="122"/>
      <c r="AA216" s="122"/>
      <c r="AB216" s="122"/>
    </row>
    <row r="217" spans="1:28">
      <c r="A217" s="22" t="s">
        <v>141</v>
      </c>
      <c r="B217" s="22" t="s">
        <v>347</v>
      </c>
      <c r="C217" s="22" t="s">
        <v>352</v>
      </c>
      <c r="D217" s="23" t="s">
        <v>353</v>
      </c>
      <c r="E217" s="24">
        <v>930129</v>
      </c>
      <c r="F217" s="24">
        <v>930129</v>
      </c>
      <c r="G217" s="24">
        <v>930129</v>
      </c>
      <c r="H217" s="24">
        <v>930129</v>
      </c>
      <c r="I217" s="24">
        <v>930129</v>
      </c>
      <c r="J217" s="24">
        <v>930129</v>
      </c>
      <c r="K217" s="24">
        <v>930129</v>
      </c>
      <c r="L217" s="24">
        <v>930129</v>
      </c>
      <c r="M217" s="24">
        <v>930129</v>
      </c>
      <c r="N217" s="24">
        <v>930129</v>
      </c>
      <c r="O217" s="24">
        <v>974030</v>
      </c>
      <c r="P217" s="24">
        <v>974030</v>
      </c>
      <c r="Q217" s="24">
        <v>974030</v>
      </c>
      <c r="R217" s="74">
        <f t="shared" si="21"/>
        <v>974030</v>
      </c>
      <c r="S217" s="2"/>
      <c r="T217" s="84">
        <f t="shared" si="22"/>
        <v>974030</v>
      </c>
      <c r="U217" s="2"/>
      <c r="V217" s="2"/>
      <c r="W217" s="2"/>
      <c r="X217" s="122"/>
      <c r="Y217" s="122"/>
      <c r="Z217" s="122"/>
      <c r="AA217" s="122"/>
      <c r="AB217" s="122"/>
    </row>
    <row r="218" spans="1:28">
      <c r="A218" s="22" t="s">
        <v>141</v>
      </c>
      <c r="B218" s="22" t="s">
        <v>347</v>
      </c>
      <c r="C218" s="22" t="s">
        <v>356</v>
      </c>
      <c r="D218" s="23" t="s">
        <v>357</v>
      </c>
      <c r="E218" s="24">
        <v>460698.81</v>
      </c>
      <c r="F218" s="24">
        <v>462361.74</v>
      </c>
      <c r="G218" s="24">
        <v>522328.37</v>
      </c>
      <c r="H218" s="24">
        <v>584010.86</v>
      </c>
      <c r="I218" s="24">
        <v>749514.8</v>
      </c>
      <c r="J218" s="24">
        <v>858054.38</v>
      </c>
      <c r="K218" s="24">
        <v>904314.46</v>
      </c>
      <c r="L218" s="24">
        <v>907800.41</v>
      </c>
      <c r="M218" s="24">
        <v>1157381.75</v>
      </c>
      <c r="N218" s="24">
        <v>353024.26</v>
      </c>
      <c r="O218" s="24">
        <v>384645.37</v>
      </c>
      <c r="P218" s="24">
        <v>398905.59999999998</v>
      </c>
      <c r="Q218" s="24">
        <v>463777.73</v>
      </c>
      <c r="R218" s="74">
        <f t="shared" si="21"/>
        <v>398905.59999999998</v>
      </c>
      <c r="S218" s="2"/>
      <c r="T218" s="84">
        <f t="shared" si="22"/>
        <v>398905.59999999998</v>
      </c>
      <c r="U218" s="2"/>
      <c r="V218" s="2"/>
      <c r="W218" s="2"/>
      <c r="X218" s="122"/>
      <c r="Y218" s="122"/>
      <c r="Z218" s="122"/>
      <c r="AA218" s="122"/>
      <c r="AB218" s="122"/>
    </row>
    <row r="219" spans="1:28">
      <c r="A219" s="22" t="s">
        <v>141</v>
      </c>
      <c r="B219" s="22" t="s">
        <v>347</v>
      </c>
      <c r="C219" s="22" t="s">
        <v>358</v>
      </c>
      <c r="D219" s="23" t="s">
        <v>359</v>
      </c>
      <c r="E219" s="24">
        <v>158770.69</v>
      </c>
      <c r="F219" s="24">
        <v>172291.69</v>
      </c>
      <c r="G219" s="24">
        <v>192912.46</v>
      </c>
      <c r="H219" s="24">
        <v>236018.77</v>
      </c>
      <c r="I219" s="24">
        <v>249760.26</v>
      </c>
      <c r="J219" s="24">
        <v>254796.39</v>
      </c>
      <c r="K219" s="24">
        <v>255811.32</v>
      </c>
      <c r="L219" s="24">
        <v>279069.86</v>
      </c>
      <c r="M219" s="24">
        <v>298243.67</v>
      </c>
      <c r="N219" s="24">
        <v>77280.75</v>
      </c>
      <c r="O219" s="24">
        <v>99041.79</v>
      </c>
      <c r="P219" s="24">
        <v>112300.24</v>
      </c>
      <c r="Q219" s="24">
        <v>134456.17000000001</v>
      </c>
      <c r="R219" s="74">
        <f t="shared" si="21"/>
        <v>112300.24</v>
      </c>
      <c r="S219" s="2"/>
      <c r="T219" s="84">
        <f t="shared" si="22"/>
        <v>112300.24</v>
      </c>
      <c r="U219" s="2"/>
      <c r="V219" s="2"/>
      <c r="W219" s="2"/>
      <c r="X219" s="122"/>
      <c r="Y219" s="122"/>
      <c r="Z219" s="122"/>
      <c r="AA219" s="122"/>
      <c r="AB219" s="122"/>
    </row>
    <row r="220" spans="1:28">
      <c r="A220" s="22" t="s">
        <v>141</v>
      </c>
      <c r="B220" s="22" t="s">
        <v>347</v>
      </c>
      <c r="C220" s="22" t="s">
        <v>360</v>
      </c>
      <c r="D220" s="23" t="s">
        <v>361</v>
      </c>
      <c r="E220" s="24">
        <v>1275151.3400000001</v>
      </c>
      <c r="F220" s="24">
        <v>1505606.22</v>
      </c>
      <c r="G220" s="24">
        <v>1648182.07</v>
      </c>
      <c r="H220" s="24">
        <v>1988945.76</v>
      </c>
      <c r="I220" s="24">
        <v>2296169.4900000002</v>
      </c>
      <c r="J220" s="24">
        <v>2507139.35</v>
      </c>
      <c r="K220" s="24">
        <v>2673844.92</v>
      </c>
      <c r="L220" s="24">
        <v>2956027.24</v>
      </c>
      <c r="M220" s="24">
        <v>3061278.08</v>
      </c>
      <c r="N220" s="24">
        <v>636930.14999999898</v>
      </c>
      <c r="O220" s="24">
        <v>951817.28999999899</v>
      </c>
      <c r="P220" s="24">
        <v>1077157.79</v>
      </c>
      <c r="Q220" s="24">
        <v>1145627.6499999999</v>
      </c>
      <c r="R220" s="74">
        <f t="shared" si="21"/>
        <v>1077157.79</v>
      </c>
      <c r="S220" s="2"/>
      <c r="T220" s="84">
        <f t="shared" si="22"/>
        <v>1077157.79</v>
      </c>
      <c r="U220" s="2"/>
      <c r="V220" s="2"/>
      <c r="W220" s="2"/>
      <c r="X220" s="122"/>
      <c r="Y220" s="122"/>
      <c r="Z220" s="122"/>
      <c r="AA220" s="122"/>
      <c r="AB220" s="122"/>
    </row>
    <row r="221" spans="1:28">
      <c r="A221" s="22" t="s">
        <v>141</v>
      </c>
      <c r="B221" s="22" t="s">
        <v>347</v>
      </c>
      <c r="C221" s="22" t="s">
        <v>362</v>
      </c>
      <c r="D221" s="23" t="s">
        <v>363</v>
      </c>
      <c r="E221" s="24">
        <v>955991.1</v>
      </c>
      <c r="F221" s="24">
        <v>1103442.48</v>
      </c>
      <c r="G221" s="24">
        <v>1335689.25</v>
      </c>
      <c r="H221" s="24">
        <v>1590874.11</v>
      </c>
      <c r="I221" s="24">
        <v>1850119.19</v>
      </c>
      <c r="J221" s="24">
        <v>2146780.5</v>
      </c>
      <c r="K221" s="24">
        <v>2389751.2400000002</v>
      </c>
      <c r="L221" s="24">
        <v>2608046.4900000002</v>
      </c>
      <c r="M221" s="24">
        <v>2837510.4</v>
      </c>
      <c r="N221" s="24">
        <v>846306.01</v>
      </c>
      <c r="O221" s="24">
        <v>1070638.9099999999</v>
      </c>
      <c r="P221" s="24">
        <v>1310660.6299999999</v>
      </c>
      <c r="Q221" s="24">
        <v>1504518.3</v>
      </c>
      <c r="R221" s="74">
        <f t="shared" si="21"/>
        <v>1310660.6299999999</v>
      </c>
      <c r="S221" s="2"/>
      <c r="T221" s="84">
        <f t="shared" si="22"/>
        <v>1310660.6299999999</v>
      </c>
      <c r="U221" s="2"/>
      <c r="V221" s="2"/>
      <c r="W221" s="2"/>
      <c r="X221" s="122"/>
      <c r="Y221" s="122"/>
      <c r="Z221" s="122"/>
      <c r="AA221" s="122"/>
      <c r="AB221" s="122"/>
    </row>
    <row r="222" spans="1:28">
      <c r="A222" s="22" t="s">
        <v>141</v>
      </c>
      <c r="B222" s="22" t="s">
        <v>347</v>
      </c>
      <c r="C222" s="22" t="s">
        <v>364</v>
      </c>
      <c r="D222" s="23" t="s">
        <v>365</v>
      </c>
      <c r="E222" s="24">
        <v>1554003.88</v>
      </c>
      <c r="F222" s="24">
        <v>1209256.4099999999</v>
      </c>
      <c r="G222" s="24">
        <v>973306.74</v>
      </c>
      <c r="H222" s="24">
        <v>857941.86</v>
      </c>
      <c r="I222" s="24">
        <v>750487.89</v>
      </c>
      <c r="J222" s="24">
        <v>662139.71</v>
      </c>
      <c r="K222" s="24">
        <v>608839.5</v>
      </c>
      <c r="L222" s="24">
        <v>495044.16</v>
      </c>
      <c r="M222" s="24">
        <v>276806.53999999998</v>
      </c>
      <c r="N222" s="24">
        <v>5423949.5199999996</v>
      </c>
      <c r="O222" s="24">
        <v>4501119.47</v>
      </c>
      <c r="P222" s="24">
        <v>3572421.16</v>
      </c>
      <c r="Q222" s="24">
        <v>2414771.15</v>
      </c>
      <c r="R222" s="74">
        <f t="shared" si="21"/>
        <v>3572421.16</v>
      </c>
      <c r="S222" s="2"/>
      <c r="T222" s="84">
        <f t="shared" si="22"/>
        <v>3572421.16</v>
      </c>
      <c r="U222" s="2"/>
      <c r="V222" s="2"/>
      <c r="W222" s="2"/>
      <c r="X222" s="122"/>
      <c r="Y222" s="122"/>
      <c r="Z222" s="122"/>
      <c r="AA222" s="122"/>
      <c r="AB222" s="122"/>
    </row>
    <row r="223" spans="1:28">
      <c r="A223" s="22" t="s">
        <v>67</v>
      </c>
      <c r="B223" s="22" t="s">
        <v>368</v>
      </c>
      <c r="C223" s="22" t="s">
        <v>369</v>
      </c>
      <c r="D223" s="23" t="s">
        <v>370</v>
      </c>
      <c r="E223" s="24">
        <v>-641860.75</v>
      </c>
      <c r="F223" s="24">
        <v>-45312.1</v>
      </c>
      <c r="G223" s="24">
        <v>111008.69</v>
      </c>
      <c r="H223" s="24">
        <v>86148.93</v>
      </c>
      <c r="I223" s="24">
        <v>83938.96</v>
      </c>
      <c r="J223" s="24">
        <v>18194.88</v>
      </c>
      <c r="K223" s="24">
        <v>-9692.7899999999609</v>
      </c>
      <c r="L223" s="24">
        <v>-923.52999999996405</v>
      </c>
      <c r="M223" s="24">
        <v>-25054.75</v>
      </c>
      <c r="N223" s="24">
        <v>-43985.06</v>
      </c>
      <c r="O223" s="24">
        <v>2.91038304567337E-11</v>
      </c>
      <c r="P223" s="24">
        <v>139109.38</v>
      </c>
      <c r="Q223" s="24">
        <v>155252.45000000001</v>
      </c>
      <c r="R223" s="74">
        <f t="shared" si="21"/>
        <v>139109.38</v>
      </c>
      <c r="S223" s="2"/>
      <c r="T223" s="84">
        <f t="shared" si="22"/>
        <v>139109.38</v>
      </c>
      <c r="U223" s="2"/>
      <c r="V223" s="2"/>
      <c r="W223" s="2"/>
      <c r="X223" s="122"/>
      <c r="Y223" s="122"/>
      <c r="Z223" s="122"/>
      <c r="AA223" s="122"/>
      <c r="AB223" s="122"/>
    </row>
    <row r="224" spans="1:28">
      <c r="A224" s="22" t="s">
        <v>67</v>
      </c>
      <c r="B224" s="22" t="s">
        <v>368</v>
      </c>
      <c r="C224" s="85" t="s">
        <v>371</v>
      </c>
      <c r="D224" s="23" t="s">
        <v>372</v>
      </c>
      <c r="E224" s="24">
        <v>585232.24</v>
      </c>
      <c r="F224" s="24">
        <v>0</v>
      </c>
      <c r="G224" s="24">
        <v>0</v>
      </c>
      <c r="H224" s="24">
        <v>0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74">
        <f t="shared" si="21"/>
        <v>0</v>
      </c>
      <c r="S224" s="2"/>
      <c r="T224" s="84">
        <f t="shared" si="22"/>
        <v>0</v>
      </c>
      <c r="U224" s="2"/>
      <c r="V224" s="2"/>
      <c r="W224" s="2"/>
      <c r="X224" s="122"/>
      <c r="Y224" s="122"/>
      <c r="Z224" s="122"/>
      <c r="AA224" s="122"/>
      <c r="AB224" s="122"/>
    </row>
    <row r="225" spans="1:28">
      <c r="A225" s="22" t="s">
        <v>67</v>
      </c>
      <c r="B225" s="22" t="s">
        <v>368</v>
      </c>
      <c r="C225" s="22" t="s">
        <v>373</v>
      </c>
      <c r="D225" s="23" t="s">
        <v>374</v>
      </c>
      <c r="E225" s="24">
        <v>25772.51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  <c r="L225" s="24">
        <v>0</v>
      </c>
      <c r="M225" s="24">
        <v>0</v>
      </c>
      <c r="N225" s="24">
        <v>0</v>
      </c>
      <c r="O225" s="24">
        <v>0</v>
      </c>
      <c r="P225" s="24">
        <v>0</v>
      </c>
      <c r="Q225" s="24">
        <v>0</v>
      </c>
      <c r="R225" s="74">
        <f t="shared" si="21"/>
        <v>0</v>
      </c>
      <c r="S225" s="2"/>
      <c r="T225" s="84">
        <f t="shared" si="22"/>
        <v>0</v>
      </c>
      <c r="U225" s="2"/>
      <c r="V225" s="2"/>
      <c r="W225" s="2"/>
      <c r="X225" s="122"/>
      <c r="Y225" s="122"/>
      <c r="Z225" s="122"/>
      <c r="AA225" s="122"/>
      <c r="AB225" s="122"/>
    </row>
    <row r="226" spans="1:28">
      <c r="A226" s="22" t="s">
        <v>67</v>
      </c>
      <c r="B226" s="22" t="s">
        <v>368</v>
      </c>
      <c r="C226" s="22" t="s">
        <v>375</v>
      </c>
      <c r="D226" s="23" t="s">
        <v>376</v>
      </c>
      <c r="E226" s="24">
        <v>-49725.9</v>
      </c>
      <c r="F226" s="24">
        <v>-1975.75</v>
      </c>
      <c r="G226" s="24">
        <v>-856.32</v>
      </c>
      <c r="H226" s="24">
        <v>-776.67</v>
      </c>
      <c r="I226" s="24">
        <v>648.38</v>
      </c>
      <c r="J226" s="24">
        <v>-5074.3999999999996</v>
      </c>
      <c r="K226" s="24">
        <v>-5383.61</v>
      </c>
      <c r="L226" s="24">
        <v>-3714.36</v>
      </c>
      <c r="M226" s="24">
        <v>-3671.23</v>
      </c>
      <c r="N226" s="24">
        <v>-3478.09</v>
      </c>
      <c r="O226" s="24">
        <v>4.5474735088646402E-13</v>
      </c>
      <c r="P226" s="24">
        <v>-639.22</v>
      </c>
      <c r="Q226" s="24">
        <v>854.74</v>
      </c>
      <c r="R226" s="74">
        <f t="shared" si="21"/>
        <v>-639.22</v>
      </c>
      <c r="S226" s="2"/>
      <c r="T226" s="84">
        <f t="shared" si="22"/>
        <v>-639.22</v>
      </c>
      <c r="U226" s="2"/>
      <c r="V226" s="2"/>
      <c r="W226" s="2"/>
      <c r="X226" s="122"/>
      <c r="Y226" s="122"/>
      <c r="Z226" s="122"/>
      <c r="AA226" s="122"/>
      <c r="AB226" s="122"/>
    </row>
    <row r="227" spans="1:28">
      <c r="A227" s="22" t="s">
        <v>67</v>
      </c>
      <c r="B227" s="22" t="s">
        <v>368</v>
      </c>
      <c r="C227" s="22" t="s">
        <v>377</v>
      </c>
      <c r="D227" s="23" t="s">
        <v>378</v>
      </c>
      <c r="E227" s="24">
        <v>45822.68</v>
      </c>
      <c r="F227" s="24">
        <v>0</v>
      </c>
      <c r="G227" s="24">
        <v>0</v>
      </c>
      <c r="H227" s="24">
        <v>0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74">
        <f t="shared" si="21"/>
        <v>0</v>
      </c>
      <c r="S227" s="2"/>
      <c r="T227" s="84">
        <f t="shared" si="22"/>
        <v>0</v>
      </c>
      <c r="U227" s="2"/>
      <c r="V227" s="2"/>
      <c r="W227" s="2"/>
      <c r="X227" s="122"/>
      <c r="Y227" s="122"/>
      <c r="Z227" s="122"/>
      <c r="AA227" s="122"/>
      <c r="AB227" s="122"/>
    </row>
    <row r="228" spans="1:28">
      <c r="A228" s="22" t="s">
        <v>67</v>
      </c>
      <c r="B228" s="22" t="s">
        <v>368</v>
      </c>
      <c r="C228" s="22" t="s">
        <v>379</v>
      </c>
      <c r="D228" s="23" t="s">
        <v>380</v>
      </c>
      <c r="E228" s="24">
        <v>1412.95</v>
      </c>
      <c r="F228" s="24">
        <v>0</v>
      </c>
      <c r="G228" s="24">
        <v>0</v>
      </c>
      <c r="H228" s="24">
        <v>0</v>
      </c>
      <c r="I228" s="24">
        <v>0</v>
      </c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0</v>
      </c>
      <c r="P228" s="24">
        <v>0</v>
      </c>
      <c r="Q228" s="24">
        <v>0</v>
      </c>
      <c r="R228" s="74">
        <f t="shared" si="21"/>
        <v>0</v>
      </c>
      <c r="S228" s="2"/>
      <c r="T228" s="84">
        <f t="shared" si="22"/>
        <v>0</v>
      </c>
      <c r="U228" s="2"/>
      <c r="V228" s="2"/>
      <c r="W228" s="2"/>
      <c r="X228" s="122"/>
      <c r="Y228" s="122"/>
      <c r="Z228" s="122"/>
      <c r="AA228" s="122"/>
      <c r="AB228" s="122"/>
    </row>
    <row r="229" spans="1:28">
      <c r="A229" s="22" t="s">
        <v>67</v>
      </c>
      <c r="B229" s="22" t="s">
        <v>368</v>
      </c>
      <c r="C229" s="22" t="s">
        <v>381</v>
      </c>
      <c r="D229" s="23" t="s">
        <v>382</v>
      </c>
      <c r="E229" s="24">
        <v>-8543.41</v>
      </c>
      <c r="F229" s="24">
        <v>-1102.52</v>
      </c>
      <c r="G229" s="24">
        <v>-790.81999999999903</v>
      </c>
      <c r="H229" s="24">
        <v>-413.27999999999901</v>
      </c>
      <c r="I229" s="24">
        <v>-81.039999999999495</v>
      </c>
      <c r="J229" s="24">
        <v>-1832.6</v>
      </c>
      <c r="K229" s="24">
        <v>-1518.76</v>
      </c>
      <c r="L229" s="24">
        <v>-1263.48</v>
      </c>
      <c r="M229" s="24">
        <v>-884.72</v>
      </c>
      <c r="N229" s="24">
        <v>-570.5</v>
      </c>
      <c r="O229" s="24">
        <v>4.5474735088646402E-13</v>
      </c>
      <c r="P229" s="24">
        <v>426.58</v>
      </c>
      <c r="Q229" s="24">
        <v>796.45</v>
      </c>
      <c r="R229" s="74">
        <f t="shared" si="21"/>
        <v>426.58</v>
      </c>
      <c r="S229" s="2"/>
      <c r="T229" s="84">
        <f t="shared" si="22"/>
        <v>426.58</v>
      </c>
      <c r="U229" s="2"/>
      <c r="V229" s="2"/>
      <c r="W229" s="2"/>
      <c r="X229" s="122"/>
      <c r="Y229" s="122"/>
      <c r="Z229" s="122"/>
      <c r="AA229" s="122"/>
      <c r="AB229" s="122"/>
    </row>
    <row r="230" spans="1:28">
      <c r="A230" s="22" t="s">
        <v>67</v>
      </c>
      <c r="B230" s="22" t="s">
        <v>368</v>
      </c>
      <c r="C230" s="22" t="s">
        <v>103</v>
      </c>
      <c r="D230" s="23" t="s">
        <v>383</v>
      </c>
      <c r="E230" s="24">
        <v>7085.65</v>
      </c>
      <c r="F230" s="24">
        <v>0</v>
      </c>
      <c r="G230" s="24">
        <v>0</v>
      </c>
      <c r="H230" s="24">
        <v>0</v>
      </c>
      <c r="I230" s="24">
        <v>0</v>
      </c>
      <c r="J230" s="24">
        <v>0</v>
      </c>
      <c r="K230" s="24">
        <v>0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74">
        <f t="shared" si="21"/>
        <v>0</v>
      </c>
      <c r="S230" s="2"/>
      <c r="T230" s="84">
        <f t="shared" si="22"/>
        <v>0</v>
      </c>
      <c r="U230" s="2"/>
      <c r="V230" s="2"/>
      <c r="W230" s="2"/>
      <c r="X230" s="122"/>
      <c r="Y230" s="122"/>
      <c r="Z230" s="122"/>
      <c r="AA230" s="122"/>
      <c r="AB230" s="122"/>
    </row>
    <row r="231" spans="1:28">
      <c r="A231" s="22" t="s">
        <v>67</v>
      </c>
      <c r="B231" s="22" t="s">
        <v>368</v>
      </c>
      <c r="C231" s="85" t="s">
        <v>384</v>
      </c>
      <c r="D231" s="23" t="s">
        <v>385</v>
      </c>
      <c r="E231" s="24">
        <v>35.630000000000003</v>
      </c>
      <c r="F231" s="24">
        <v>-7.1054273576010003E-15</v>
      </c>
      <c r="G231" s="24">
        <v>2569.6</v>
      </c>
      <c r="H231" s="24">
        <v>2569.6</v>
      </c>
      <c r="I231" s="24">
        <v>0</v>
      </c>
      <c r="J231" s="24">
        <v>0</v>
      </c>
      <c r="K231" s="24">
        <v>0</v>
      </c>
      <c r="L231" s="24">
        <v>0</v>
      </c>
      <c r="M231" s="24">
        <v>0</v>
      </c>
      <c r="N231" s="24">
        <v>0</v>
      </c>
      <c r="O231" s="24">
        <v>0</v>
      </c>
      <c r="P231" s="24">
        <v>0</v>
      </c>
      <c r="Q231" s="24">
        <v>0</v>
      </c>
      <c r="R231" s="74">
        <f t="shared" si="21"/>
        <v>0</v>
      </c>
      <c r="S231" s="2"/>
      <c r="T231" s="84">
        <f t="shared" si="22"/>
        <v>0</v>
      </c>
      <c r="U231" s="2"/>
      <c r="V231" s="2"/>
      <c r="W231" s="2"/>
      <c r="X231" s="122"/>
      <c r="Y231" s="122"/>
      <c r="Z231" s="122"/>
      <c r="AA231" s="122"/>
      <c r="AB231" s="122"/>
    </row>
    <row r="232" spans="1:28">
      <c r="A232" s="22" t="s">
        <v>67</v>
      </c>
      <c r="B232" s="22" t="s">
        <v>368</v>
      </c>
      <c r="C232" s="22" t="s">
        <v>386</v>
      </c>
      <c r="D232" s="23" t="s">
        <v>387</v>
      </c>
      <c r="E232" s="24">
        <v>-1900.79</v>
      </c>
      <c r="F232" s="24">
        <v>-1524.87</v>
      </c>
      <c r="G232" s="24">
        <v>-1087.28</v>
      </c>
      <c r="H232" s="24">
        <v>-675.12</v>
      </c>
      <c r="I232" s="24">
        <v>-222.42</v>
      </c>
      <c r="J232" s="24">
        <v>-2594.8200000000002</v>
      </c>
      <c r="K232" s="24">
        <v>-2068.52</v>
      </c>
      <c r="L232" s="24">
        <v>-1750.23</v>
      </c>
      <c r="M232" s="24">
        <v>-1359.32</v>
      </c>
      <c r="N232" s="24">
        <v>-1020.51</v>
      </c>
      <c r="O232" s="24">
        <v>-4.5474735088646402E-13</v>
      </c>
      <c r="P232" s="24">
        <v>312.62</v>
      </c>
      <c r="Q232" s="24">
        <v>752.48</v>
      </c>
      <c r="R232" s="74">
        <f t="shared" si="21"/>
        <v>312.62</v>
      </c>
      <c r="S232" s="2"/>
      <c r="T232" s="84">
        <f t="shared" si="22"/>
        <v>312.62</v>
      </c>
      <c r="U232" s="2"/>
      <c r="V232" s="2"/>
      <c r="W232" s="2"/>
      <c r="X232" s="122"/>
      <c r="Y232" s="122"/>
      <c r="Z232" s="122"/>
      <c r="AA232" s="122"/>
      <c r="AB232" s="122"/>
    </row>
    <row r="233" spans="1:28">
      <c r="A233" s="22" t="s">
        <v>67</v>
      </c>
      <c r="B233" s="22" t="s">
        <v>368</v>
      </c>
      <c r="C233" s="22" t="s">
        <v>388</v>
      </c>
      <c r="D233" s="23" t="s">
        <v>389</v>
      </c>
      <c r="E233" s="24">
        <v>-1662.86</v>
      </c>
      <c r="F233" s="24">
        <v>-229.36</v>
      </c>
      <c r="G233" s="24">
        <v>487</v>
      </c>
      <c r="H233" s="24">
        <v>540.66</v>
      </c>
      <c r="I233" s="24">
        <v>613.07000000000005</v>
      </c>
      <c r="J233" s="24">
        <v>230.59</v>
      </c>
      <c r="K233" s="24">
        <v>279.41000000000003</v>
      </c>
      <c r="L233" s="24">
        <v>344.74</v>
      </c>
      <c r="M233" s="24">
        <v>394.87</v>
      </c>
      <c r="N233" s="24">
        <v>439.52</v>
      </c>
      <c r="O233" s="24">
        <v>-2.2737367544323201E-13</v>
      </c>
      <c r="P233" s="24">
        <v>671.92</v>
      </c>
      <c r="Q233" s="24">
        <v>754.85</v>
      </c>
      <c r="R233" s="74">
        <f t="shared" si="21"/>
        <v>671.92</v>
      </c>
      <c r="S233" s="2"/>
      <c r="T233" s="84">
        <f t="shared" si="22"/>
        <v>671.92</v>
      </c>
      <c r="U233" s="2"/>
      <c r="V233" s="2"/>
      <c r="W233" s="2"/>
      <c r="X233" s="122"/>
      <c r="Y233" s="122"/>
      <c r="Z233" s="122"/>
      <c r="AA233" s="122"/>
      <c r="AB233" s="122"/>
    </row>
    <row r="234" spans="1:28">
      <c r="A234" s="22" t="s">
        <v>67</v>
      </c>
      <c r="B234" s="22" t="s">
        <v>368</v>
      </c>
      <c r="C234" s="22" t="s">
        <v>390</v>
      </c>
      <c r="D234" s="23" t="s">
        <v>391</v>
      </c>
      <c r="E234" s="24">
        <v>1368.18</v>
      </c>
      <c r="F234" s="24">
        <v>0</v>
      </c>
      <c r="G234" s="24">
        <v>0</v>
      </c>
      <c r="H234" s="24">
        <v>0</v>
      </c>
      <c r="I234" s="24">
        <v>0</v>
      </c>
      <c r="J234" s="24">
        <v>0</v>
      </c>
      <c r="K234" s="24">
        <v>0</v>
      </c>
      <c r="L234" s="24">
        <v>0</v>
      </c>
      <c r="M234" s="24">
        <v>0</v>
      </c>
      <c r="N234" s="24">
        <v>0</v>
      </c>
      <c r="O234" s="24">
        <v>0</v>
      </c>
      <c r="P234" s="24">
        <v>0</v>
      </c>
      <c r="Q234" s="24">
        <v>0</v>
      </c>
      <c r="R234" s="74">
        <f t="shared" si="21"/>
        <v>0</v>
      </c>
      <c r="S234" s="2"/>
      <c r="T234" s="84">
        <f t="shared" si="22"/>
        <v>0</v>
      </c>
      <c r="U234" s="2"/>
      <c r="V234" s="2"/>
      <c r="W234" s="2"/>
      <c r="X234" s="122"/>
      <c r="Y234" s="122"/>
      <c r="Z234" s="122"/>
      <c r="AA234" s="122"/>
      <c r="AB234" s="122"/>
    </row>
    <row r="235" spans="1:28">
      <c r="A235" s="22" t="s">
        <v>67</v>
      </c>
      <c r="B235" s="22" t="s">
        <v>368</v>
      </c>
      <c r="C235" s="22" t="s">
        <v>206</v>
      </c>
      <c r="D235" s="23" t="s">
        <v>392</v>
      </c>
      <c r="E235" s="24">
        <v>-535.55999999999995</v>
      </c>
      <c r="F235" s="24">
        <v>-375.68</v>
      </c>
      <c r="G235" s="24">
        <v>-241.59</v>
      </c>
      <c r="H235" s="24">
        <v>-160.52000000000001</v>
      </c>
      <c r="I235" s="24">
        <v>-57.19</v>
      </c>
      <c r="J235" s="24">
        <v>-700.39</v>
      </c>
      <c r="K235" s="24">
        <v>-561.44000000000005</v>
      </c>
      <c r="L235" s="24">
        <v>-474</v>
      </c>
      <c r="M235" s="24">
        <v>-384.51</v>
      </c>
      <c r="N235" s="24">
        <v>-299.86</v>
      </c>
      <c r="O235" s="24">
        <v>0</v>
      </c>
      <c r="P235" s="24">
        <v>85.58</v>
      </c>
      <c r="Q235" s="24">
        <v>235.23</v>
      </c>
      <c r="R235" s="74">
        <f t="shared" si="21"/>
        <v>85.58</v>
      </c>
      <c r="S235" s="2"/>
      <c r="T235" s="84">
        <f t="shared" si="22"/>
        <v>85.58</v>
      </c>
      <c r="U235" s="2"/>
      <c r="V235" s="2"/>
      <c r="W235" s="2"/>
      <c r="X235" s="122"/>
      <c r="Y235" s="122"/>
      <c r="Z235" s="122"/>
      <c r="AA235" s="122"/>
      <c r="AB235" s="122"/>
    </row>
    <row r="236" spans="1:28">
      <c r="A236" s="22" t="s">
        <v>67</v>
      </c>
      <c r="B236" s="22" t="s">
        <v>368</v>
      </c>
      <c r="C236" s="22" t="s">
        <v>393</v>
      </c>
      <c r="D236" s="23" t="s">
        <v>394</v>
      </c>
      <c r="E236" s="24">
        <v>-17.399999999999999</v>
      </c>
      <c r="F236" s="24">
        <v>-13.92</v>
      </c>
      <c r="G236" s="24">
        <v>-11</v>
      </c>
      <c r="H236" s="24">
        <v>-7</v>
      </c>
      <c r="I236" s="24">
        <v>-49.78</v>
      </c>
      <c r="J236" s="24">
        <v>-70.14</v>
      </c>
      <c r="K236" s="24">
        <v>-66.739999999999995</v>
      </c>
      <c r="L236" s="24">
        <v>-63.34</v>
      </c>
      <c r="M236" s="24">
        <v>-59.66</v>
      </c>
      <c r="N236" s="24">
        <v>-57.14</v>
      </c>
      <c r="O236" s="24">
        <v>7.1054273576010003E-15</v>
      </c>
      <c r="P236" s="24">
        <v>3.14</v>
      </c>
      <c r="Q236" s="24">
        <v>6.88</v>
      </c>
      <c r="R236" s="74">
        <f t="shared" si="21"/>
        <v>3.14</v>
      </c>
      <c r="S236" s="2"/>
      <c r="T236" s="84">
        <f t="shared" si="22"/>
        <v>3.14</v>
      </c>
      <c r="U236" s="2"/>
      <c r="V236" s="2"/>
      <c r="W236" s="2"/>
      <c r="X236" s="122"/>
      <c r="Y236" s="122"/>
      <c r="Z236" s="122"/>
      <c r="AA236" s="122"/>
      <c r="AB236" s="122"/>
    </row>
    <row r="237" spans="1:28">
      <c r="A237" s="22" t="s">
        <v>67</v>
      </c>
      <c r="B237" s="22" t="s">
        <v>368</v>
      </c>
      <c r="C237" s="22" t="s">
        <v>395</v>
      </c>
      <c r="D237" s="23" t="s">
        <v>396</v>
      </c>
      <c r="E237" s="24">
        <v>-1110.3800000000001</v>
      </c>
      <c r="F237" s="24">
        <v>-1673.78</v>
      </c>
      <c r="G237" s="24">
        <v>-2210.85</v>
      </c>
      <c r="H237" s="24">
        <v>-2795.1</v>
      </c>
      <c r="I237" s="24">
        <v>-3331.2</v>
      </c>
      <c r="J237" s="24">
        <v>-3971.03</v>
      </c>
      <c r="K237" s="24">
        <v>-4560</v>
      </c>
      <c r="L237" s="24">
        <v>-5073</v>
      </c>
      <c r="M237" s="24">
        <v>-5593.05</v>
      </c>
      <c r="N237" s="24">
        <v>-6166.13</v>
      </c>
      <c r="O237" s="24">
        <v>0</v>
      </c>
      <c r="P237" s="24">
        <v>6104.55</v>
      </c>
      <c r="Q237" s="24">
        <v>5604.67</v>
      </c>
      <c r="R237" s="74">
        <f t="shared" si="21"/>
        <v>6104.55</v>
      </c>
      <c r="S237" s="2"/>
      <c r="T237" s="84">
        <f t="shared" si="22"/>
        <v>6104.55</v>
      </c>
      <c r="U237" s="2"/>
      <c r="V237" s="2"/>
      <c r="W237" s="2"/>
      <c r="X237" s="122"/>
      <c r="Y237" s="122"/>
      <c r="Z237" s="122"/>
      <c r="AA237" s="122"/>
      <c r="AB237" s="122"/>
    </row>
    <row r="238" spans="1:28">
      <c r="A238" s="22" t="s">
        <v>67</v>
      </c>
      <c r="B238" s="22" t="s">
        <v>368</v>
      </c>
      <c r="C238" s="22" t="s">
        <v>397</v>
      </c>
      <c r="D238" s="23" t="s">
        <v>398</v>
      </c>
      <c r="E238" s="24">
        <v>-6246.98</v>
      </c>
      <c r="F238" s="24">
        <v>-1382.39</v>
      </c>
      <c r="G238" s="24">
        <v>-1546.73</v>
      </c>
      <c r="H238" s="24">
        <v>-1645.87</v>
      </c>
      <c r="I238" s="24">
        <v>-1634.43</v>
      </c>
      <c r="J238" s="24">
        <v>-2205.77</v>
      </c>
      <c r="K238" s="24">
        <v>-2465.0100000000002</v>
      </c>
      <c r="L238" s="24">
        <v>-2024.71</v>
      </c>
      <c r="M238" s="24">
        <v>-1751.01</v>
      </c>
      <c r="N238" s="24">
        <v>-1200.27</v>
      </c>
      <c r="O238" s="24">
        <v>6.8212102632969598E-13</v>
      </c>
      <c r="P238" s="24">
        <v>-398.3</v>
      </c>
      <c r="Q238" s="24">
        <v>-422.39</v>
      </c>
      <c r="R238" s="74">
        <f t="shared" si="21"/>
        <v>-398.3</v>
      </c>
      <c r="S238" s="2"/>
      <c r="T238" s="84">
        <f t="shared" si="22"/>
        <v>-398.3</v>
      </c>
      <c r="U238" s="2"/>
      <c r="V238" s="2"/>
      <c r="W238" s="2"/>
      <c r="X238" s="122"/>
      <c r="Y238" s="122"/>
      <c r="Z238" s="122"/>
      <c r="AA238" s="122"/>
      <c r="AB238" s="122"/>
    </row>
    <row r="239" spans="1:28">
      <c r="A239" s="22" t="s">
        <v>67</v>
      </c>
      <c r="B239" s="22" t="s">
        <v>368</v>
      </c>
      <c r="C239" s="85" t="s">
        <v>399</v>
      </c>
      <c r="D239" s="23" t="s">
        <v>400</v>
      </c>
      <c r="E239" s="24">
        <v>5050.63</v>
      </c>
      <c r="F239" s="24">
        <v>-9.0949470177292804E-13</v>
      </c>
      <c r="G239" s="24">
        <v>-9.0949470177292804E-13</v>
      </c>
      <c r="H239" s="24">
        <v>-9.0949470177292804E-13</v>
      </c>
      <c r="I239" s="24">
        <v>-9.0949470177292804E-13</v>
      </c>
      <c r="J239" s="24">
        <v>-9.0949470177292804E-13</v>
      </c>
      <c r="K239" s="24">
        <v>-9.0949470177292804E-13</v>
      </c>
      <c r="L239" s="24">
        <v>-9.0949470177292804E-13</v>
      </c>
      <c r="M239" s="24">
        <v>-9.0949470177292804E-13</v>
      </c>
      <c r="N239" s="24">
        <v>-9.0949470177292804E-13</v>
      </c>
      <c r="O239" s="24">
        <v>-9.0949470177292804E-13</v>
      </c>
      <c r="P239" s="24">
        <v>0</v>
      </c>
      <c r="Q239" s="24">
        <v>0</v>
      </c>
      <c r="R239" s="74">
        <f t="shared" si="21"/>
        <v>0</v>
      </c>
      <c r="S239" s="2"/>
      <c r="T239" s="84">
        <f t="shared" si="22"/>
        <v>0</v>
      </c>
      <c r="U239" s="2"/>
      <c r="V239" s="2"/>
      <c r="W239" s="2"/>
      <c r="X239" s="122"/>
      <c r="Y239" s="122"/>
      <c r="Z239" s="122"/>
      <c r="AA239" s="122"/>
      <c r="AB239" s="122"/>
    </row>
    <row r="240" spans="1:28">
      <c r="A240" s="22" t="s">
        <v>67</v>
      </c>
      <c r="B240" s="22" t="s">
        <v>368</v>
      </c>
      <c r="C240" s="22" t="s">
        <v>401</v>
      </c>
      <c r="D240" s="23" t="s">
        <v>402</v>
      </c>
      <c r="E240" s="24">
        <v>-486.85</v>
      </c>
      <c r="F240" s="24">
        <v>-734.51</v>
      </c>
      <c r="G240" s="24">
        <v>-963.29</v>
      </c>
      <c r="H240" s="24">
        <v>-1215.33</v>
      </c>
      <c r="I240" s="24">
        <v>-1446.57</v>
      </c>
      <c r="J240" s="24">
        <v>-1722.17</v>
      </c>
      <c r="K240" s="24">
        <v>-1980.64</v>
      </c>
      <c r="L240" s="24">
        <v>-2208.1</v>
      </c>
      <c r="M240" s="24">
        <v>-2466.16</v>
      </c>
      <c r="N240" s="24">
        <v>-2720.65</v>
      </c>
      <c r="O240" s="24">
        <v>4.5474735088646402E-13</v>
      </c>
      <c r="P240" s="24">
        <v>0</v>
      </c>
      <c r="Q240" s="24">
        <v>0</v>
      </c>
      <c r="R240" s="74">
        <f t="shared" si="21"/>
        <v>0</v>
      </c>
      <c r="S240" s="2"/>
      <c r="T240" s="84">
        <f t="shared" si="22"/>
        <v>0</v>
      </c>
      <c r="U240" s="2"/>
      <c r="V240" s="2"/>
      <c r="W240" s="2"/>
      <c r="X240" s="122"/>
      <c r="Y240" s="122"/>
      <c r="Z240" s="122"/>
      <c r="AA240" s="122"/>
      <c r="AB240" s="122"/>
    </row>
    <row r="241" spans="1:28">
      <c r="A241" s="22" t="s">
        <v>67</v>
      </c>
      <c r="B241" s="22" t="s">
        <v>368</v>
      </c>
      <c r="C241" s="22" t="s">
        <v>22</v>
      </c>
      <c r="D241" s="23" t="s">
        <v>403</v>
      </c>
      <c r="E241" s="24">
        <v>5937.97</v>
      </c>
      <c r="F241" s="24">
        <v>7850.44</v>
      </c>
      <c r="G241" s="24">
        <v>9979.2199999999993</v>
      </c>
      <c r="H241" s="24">
        <v>12357.84</v>
      </c>
      <c r="I241" s="24">
        <v>14571.88</v>
      </c>
      <c r="J241" s="24">
        <v>18378.07</v>
      </c>
      <c r="K241" s="24">
        <v>18308.939999999999</v>
      </c>
      <c r="L241" s="24">
        <v>0</v>
      </c>
      <c r="M241" s="24">
        <v>22545.21</v>
      </c>
      <c r="N241" s="24">
        <v>26764.69</v>
      </c>
      <c r="O241" s="24">
        <v>0</v>
      </c>
      <c r="P241" s="24">
        <v>4116.9799999999996</v>
      </c>
      <c r="Q241" s="24">
        <v>-2315.9699999999998</v>
      </c>
      <c r="R241" s="74">
        <f t="shared" si="21"/>
        <v>4116.9799999999996</v>
      </c>
      <c r="S241" s="2"/>
      <c r="T241" s="84">
        <f t="shared" si="22"/>
        <v>4116.9799999999996</v>
      </c>
      <c r="U241" s="2"/>
      <c r="V241" s="2"/>
      <c r="W241" s="2"/>
      <c r="X241" s="122"/>
      <c r="Y241" s="122"/>
      <c r="Z241" s="122"/>
      <c r="AA241" s="122"/>
      <c r="AB241" s="122"/>
    </row>
    <row r="242" spans="1:28">
      <c r="A242" s="22" t="s">
        <v>67</v>
      </c>
      <c r="B242" s="22" t="s">
        <v>368</v>
      </c>
      <c r="C242" s="22" t="s">
        <v>404</v>
      </c>
      <c r="D242" s="23" t="s">
        <v>405</v>
      </c>
      <c r="E242" s="24">
        <v>-120.42</v>
      </c>
      <c r="F242" s="24">
        <v>-120.42</v>
      </c>
      <c r="G242" s="24">
        <v>883.12</v>
      </c>
      <c r="H242" s="24">
        <v>-1.13686837721616E-13</v>
      </c>
      <c r="I242" s="24">
        <v>-1.13686837721616E-13</v>
      </c>
      <c r="J242" s="24">
        <v>895.13</v>
      </c>
      <c r="K242" s="24">
        <v>1790.26</v>
      </c>
      <c r="L242" s="24">
        <v>-2.2737367544323201E-13</v>
      </c>
      <c r="M242" s="24">
        <v>1790.26</v>
      </c>
      <c r="N242" s="24">
        <v>-685.07</v>
      </c>
      <c r="O242" s="24">
        <v>-1.13686837721616E-13</v>
      </c>
      <c r="P242" s="24">
        <v>-1230.52</v>
      </c>
      <c r="Q242" s="24">
        <v>-1472.64</v>
      </c>
      <c r="R242" s="74">
        <f t="shared" si="21"/>
        <v>-1230.52</v>
      </c>
      <c r="S242" s="2"/>
      <c r="T242" s="84">
        <f t="shared" si="22"/>
        <v>-1230.52</v>
      </c>
      <c r="U242" s="2"/>
      <c r="V242" s="2"/>
      <c r="W242" s="2"/>
      <c r="X242" s="122"/>
      <c r="Y242" s="122"/>
      <c r="Z242" s="122"/>
      <c r="AA242" s="122"/>
      <c r="AB242" s="122"/>
    </row>
    <row r="243" spans="1:28">
      <c r="A243" s="22" t="s">
        <v>67</v>
      </c>
      <c r="B243" s="22" t="s">
        <v>368</v>
      </c>
      <c r="C243" s="22" t="s">
        <v>9</v>
      </c>
      <c r="D243" s="23" t="s">
        <v>406</v>
      </c>
      <c r="E243" s="24">
        <v>-39418.65</v>
      </c>
      <c r="F243" s="24">
        <v>-56992.27</v>
      </c>
      <c r="G243" s="24">
        <v>-73459.06</v>
      </c>
      <c r="H243" s="24">
        <v>-38524.49</v>
      </c>
      <c r="I243" s="24">
        <v>-54732.22</v>
      </c>
      <c r="J243" s="24">
        <v>-68894.009999999995</v>
      </c>
      <c r="K243" s="24">
        <v>-10450.370000000001</v>
      </c>
      <c r="L243" s="24">
        <v>-9.0949470177292808E-12</v>
      </c>
      <c r="M243" s="24">
        <v>-43242.6</v>
      </c>
      <c r="N243" s="24">
        <v>-49864.76</v>
      </c>
      <c r="O243" s="24">
        <v>-7.2759576141834308E-12</v>
      </c>
      <c r="P243" s="24">
        <v>-92131.38</v>
      </c>
      <c r="Q243" s="24">
        <v>-53843.67</v>
      </c>
      <c r="R243" s="74">
        <f t="shared" si="21"/>
        <v>-92131.38</v>
      </c>
      <c r="S243" s="2"/>
      <c r="T243" s="84">
        <f t="shared" si="22"/>
        <v>-92131.38</v>
      </c>
      <c r="U243" s="2"/>
      <c r="V243" s="2"/>
      <c r="W243" s="2"/>
      <c r="X243" s="122"/>
      <c r="Y243" s="122"/>
      <c r="Z243" s="122"/>
      <c r="AA243" s="122"/>
      <c r="AB243" s="122"/>
    </row>
    <row r="244" spans="1:28">
      <c r="A244" s="22" t="s">
        <v>69</v>
      </c>
      <c r="B244" s="22" t="s">
        <v>407</v>
      </c>
      <c r="C244" s="2" t="s">
        <v>69</v>
      </c>
      <c r="D244" s="23" t="s">
        <v>408</v>
      </c>
      <c r="E244" s="24">
        <v>190218.62</v>
      </c>
      <c r="F244" s="24">
        <v>152481.63999999998</v>
      </c>
      <c r="G244" s="24">
        <v>121472.93999999999</v>
      </c>
      <c r="H244" s="24">
        <v>92550.510000000009</v>
      </c>
      <c r="I244" s="24">
        <v>6204.6399999999703</v>
      </c>
      <c r="J244" s="24">
        <v>42781.239999999991</v>
      </c>
      <c r="K244" s="24">
        <v>132846.85999999996</v>
      </c>
      <c r="L244" s="24">
        <v>111830.06999999998</v>
      </c>
      <c r="M244" s="24">
        <v>159343.88</v>
      </c>
      <c r="N244" s="24">
        <v>234120.56</v>
      </c>
      <c r="O244" s="24">
        <v>59785.299999999981</v>
      </c>
      <c r="P244" s="24">
        <v>195023.09</v>
      </c>
      <c r="Q244" s="24">
        <v>258706.77999999997</v>
      </c>
      <c r="R244" s="74">
        <f t="shared" si="21"/>
        <v>195023.09</v>
      </c>
      <c r="S244" s="2"/>
      <c r="T244" s="84">
        <f t="shared" si="22"/>
        <v>195023.09</v>
      </c>
      <c r="U244" s="2"/>
      <c r="V244" s="2"/>
      <c r="W244" s="2"/>
      <c r="X244" s="122"/>
      <c r="Y244" s="122"/>
      <c r="Z244" s="122"/>
      <c r="AA244" s="122"/>
      <c r="AB244" s="122"/>
    </row>
    <row r="245" spans="1:28">
      <c r="A245" s="22" t="s">
        <v>67</v>
      </c>
      <c r="B245" s="22" t="s">
        <v>276</v>
      </c>
      <c r="C245" s="22" t="s">
        <v>409</v>
      </c>
      <c r="D245" s="23" t="s">
        <v>410</v>
      </c>
      <c r="E245" s="24">
        <v>2400302.73</v>
      </c>
      <c r="F245" s="24">
        <v>2392972.9700000002</v>
      </c>
      <c r="G245" s="24">
        <v>2370630.61</v>
      </c>
      <c r="H245" s="24">
        <v>2514230.54</v>
      </c>
      <c r="I245" s="24">
        <v>2535905.41</v>
      </c>
      <c r="J245" s="24">
        <v>2556047.44</v>
      </c>
      <c r="K245" s="24">
        <v>2575415.15</v>
      </c>
      <c r="L245" s="24">
        <v>2596937.81</v>
      </c>
      <c r="M245" s="24">
        <v>2604700.02</v>
      </c>
      <c r="N245" s="24">
        <v>2612527.48</v>
      </c>
      <c r="O245" s="24">
        <v>2988574.1</v>
      </c>
      <c r="P245" s="24">
        <v>2999372.95</v>
      </c>
      <c r="Q245" s="24">
        <v>3011015.48</v>
      </c>
      <c r="R245" s="74">
        <f t="shared" si="21"/>
        <v>2999372.95</v>
      </c>
      <c r="S245" s="2"/>
      <c r="T245" s="84">
        <f t="shared" si="22"/>
        <v>2999372.95</v>
      </c>
      <c r="U245" s="2"/>
      <c r="V245" s="2"/>
      <c r="W245" s="2"/>
      <c r="X245" s="122"/>
      <c r="Y245" s="122"/>
      <c r="Z245" s="122"/>
      <c r="AA245" s="122"/>
      <c r="AB245" s="122"/>
    </row>
    <row r="246" spans="1:28">
      <c r="A246" s="22" t="s">
        <v>957</v>
      </c>
      <c r="B246" s="22" t="s">
        <v>276</v>
      </c>
      <c r="C246" s="22" t="s">
        <v>973</v>
      </c>
      <c r="D246" s="23" t="s">
        <v>442</v>
      </c>
      <c r="E246" s="24">
        <v>0</v>
      </c>
      <c r="F246" s="24">
        <v>0</v>
      </c>
      <c r="G246" s="24">
        <v>0</v>
      </c>
      <c r="H246" s="24">
        <v>0</v>
      </c>
      <c r="I246" s="24">
        <v>0</v>
      </c>
      <c r="J246" s="24">
        <v>0</v>
      </c>
      <c r="K246" s="24">
        <v>0</v>
      </c>
      <c r="L246" s="24">
        <v>0</v>
      </c>
      <c r="M246" s="24">
        <v>0</v>
      </c>
      <c r="N246" s="24">
        <v>0</v>
      </c>
      <c r="O246" s="24">
        <v>0</v>
      </c>
      <c r="P246" s="24">
        <v>-137402.29999999999</v>
      </c>
      <c r="Q246" s="24">
        <v>-123637.95</v>
      </c>
      <c r="R246" s="74">
        <f t="shared" si="21"/>
        <v>-137402.29999999999</v>
      </c>
      <c r="S246" s="2"/>
      <c r="T246" s="84">
        <f t="shared" si="22"/>
        <v>-137402.29999999999</v>
      </c>
      <c r="U246" s="2"/>
      <c r="V246" s="2"/>
      <c r="W246" s="2"/>
      <c r="X246" s="122"/>
      <c r="Y246" s="122"/>
      <c r="Z246" s="122"/>
      <c r="AA246" s="122"/>
      <c r="AB246" s="122"/>
    </row>
    <row r="247" spans="1:28">
      <c r="A247" s="22" t="s">
        <v>139</v>
      </c>
      <c r="B247" s="22" t="s">
        <v>276</v>
      </c>
      <c r="C247" s="22" t="s">
        <v>411</v>
      </c>
      <c r="D247" s="23" t="s">
        <v>412</v>
      </c>
      <c r="E247" s="24">
        <v>19844.240000000002</v>
      </c>
      <c r="F247" s="24">
        <v>12549.22</v>
      </c>
      <c r="G247" s="24">
        <v>7556.18</v>
      </c>
      <c r="H247" s="24">
        <v>4513.1900000000096</v>
      </c>
      <c r="I247" s="24">
        <v>2941.4100000000099</v>
      </c>
      <c r="J247" s="24">
        <v>1750.5700000000099</v>
      </c>
      <c r="K247" s="24">
        <v>713.36000000000502</v>
      </c>
      <c r="L247" s="24">
        <v>-387.14999999999498</v>
      </c>
      <c r="M247" s="24">
        <v>-2716.2599999999902</v>
      </c>
      <c r="N247" s="24">
        <v>35525.760000000002</v>
      </c>
      <c r="O247" s="24">
        <v>29758.74</v>
      </c>
      <c r="P247" s="24">
        <v>23022.73</v>
      </c>
      <c r="Q247" s="24">
        <v>16764.68</v>
      </c>
      <c r="R247" s="74">
        <f t="shared" si="21"/>
        <v>23022.73</v>
      </c>
      <c r="S247" s="2"/>
      <c r="T247" s="84"/>
      <c r="U247" s="2"/>
      <c r="V247" s="2"/>
      <c r="W247" s="84">
        <f t="shared" ref="W247:W252" si="23">+R247</f>
        <v>23022.73</v>
      </c>
      <c r="X247" s="122"/>
      <c r="Y247" s="122"/>
      <c r="Z247" s="122"/>
      <c r="AA247" s="122"/>
      <c r="AB247" s="122"/>
    </row>
    <row r="248" spans="1:28">
      <c r="A248" s="22" t="s">
        <v>139</v>
      </c>
      <c r="B248" s="22" t="s">
        <v>276</v>
      </c>
      <c r="C248" s="22" t="s">
        <v>413</v>
      </c>
      <c r="D248" s="23" t="s">
        <v>414</v>
      </c>
      <c r="E248" s="24">
        <v>39720.720000000001</v>
      </c>
      <c r="F248" s="24">
        <v>39966.449999999997</v>
      </c>
      <c r="G248" s="24">
        <v>40205.72</v>
      </c>
      <c r="H248" s="24">
        <v>40454.449999999997</v>
      </c>
      <c r="I248" s="24">
        <v>40696.639999999999</v>
      </c>
      <c r="J248" s="24">
        <v>40948.410000000003</v>
      </c>
      <c r="K248" s="24">
        <v>43201.73</v>
      </c>
      <c r="L248" s="24">
        <v>43460.37</v>
      </c>
      <c r="M248" s="24">
        <v>43729.23</v>
      </c>
      <c r="N248" s="24">
        <v>2036.53000000001</v>
      </c>
      <c r="O248" s="24">
        <v>2049.1300000000101</v>
      </c>
      <c r="P248" s="24">
        <v>41561.81</v>
      </c>
      <c r="Q248" s="24">
        <v>41794.050000000003</v>
      </c>
      <c r="R248" s="74">
        <f t="shared" si="21"/>
        <v>41561.81</v>
      </c>
      <c r="S248" s="2"/>
      <c r="T248" s="84"/>
      <c r="U248" s="2"/>
      <c r="V248" s="2"/>
      <c r="W248" s="84">
        <f t="shared" si="23"/>
        <v>41561.81</v>
      </c>
      <c r="X248" s="122"/>
      <c r="Y248" s="122"/>
      <c r="Z248" s="122"/>
      <c r="AA248" s="122"/>
      <c r="AB248" s="122"/>
    </row>
    <row r="249" spans="1:28">
      <c r="A249" s="22" t="s">
        <v>139</v>
      </c>
      <c r="B249" s="22" t="s">
        <v>276</v>
      </c>
      <c r="C249" s="22" t="s">
        <v>415</v>
      </c>
      <c r="D249" s="23" t="s">
        <v>416</v>
      </c>
      <c r="E249" s="24">
        <v>19108.43</v>
      </c>
      <c r="F249" s="24">
        <v>16323.19</v>
      </c>
      <c r="G249" s="24">
        <v>14062.5</v>
      </c>
      <c r="H249" s="24">
        <v>12028.85</v>
      </c>
      <c r="I249" s="24">
        <v>9828.7800000000007</v>
      </c>
      <c r="J249" s="24">
        <v>7773.7</v>
      </c>
      <c r="K249" s="24">
        <v>5805.16</v>
      </c>
      <c r="L249" s="24">
        <v>3670.75</v>
      </c>
      <c r="M249" s="24">
        <v>1104.74</v>
      </c>
      <c r="N249" s="24">
        <v>3573.57</v>
      </c>
      <c r="O249" s="24">
        <v>3298.72</v>
      </c>
      <c r="P249" s="24">
        <v>3003.91</v>
      </c>
      <c r="Q249" s="24">
        <v>2728.69</v>
      </c>
      <c r="R249" s="74">
        <f t="shared" si="21"/>
        <v>3003.91</v>
      </c>
      <c r="S249" s="2"/>
      <c r="T249" s="84"/>
      <c r="U249" s="2"/>
      <c r="V249" s="2"/>
      <c r="W249" s="84">
        <f t="shared" si="23"/>
        <v>3003.91</v>
      </c>
      <c r="X249" s="122"/>
      <c r="Y249" s="122"/>
      <c r="Z249" s="122"/>
      <c r="AA249" s="122"/>
      <c r="AB249" s="122"/>
    </row>
    <row r="250" spans="1:28">
      <c r="A250" s="22" t="s">
        <v>139</v>
      </c>
      <c r="B250" s="22" t="s">
        <v>276</v>
      </c>
      <c r="C250" s="22" t="s">
        <v>417</v>
      </c>
      <c r="D250" s="23" t="s">
        <v>414</v>
      </c>
      <c r="E250" s="24">
        <v>2772.15</v>
      </c>
      <c r="F250" s="24">
        <v>2789.3</v>
      </c>
      <c r="G250" s="24">
        <v>2806</v>
      </c>
      <c r="H250" s="24">
        <v>2823.36</v>
      </c>
      <c r="I250" s="24">
        <v>2840.26</v>
      </c>
      <c r="J250" s="24">
        <v>2857.83</v>
      </c>
      <c r="K250" s="24">
        <v>2875.51</v>
      </c>
      <c r="L250" s="24">
        <v>2892.73</v>
      </c>
      <c r="M250" s="24">
        <v>9886.2099999999991</v>
      </c>
      <c r="N250" s="24">
        <v>7017.34</v>
      </c>
      <c r="O250" s="24">
        <v>7060.75</v>
      </c>
      <c r="P250" s="24">
        <v>7104.43</v>
      </c>
      <c r="Q250" s="24">
        <v>7144.13</v>
      </c>
      <c r="R250" s="74">
        <f t="shared" si="21"/>
        <v>7104.43</v>
      </c>
      <c r="S250" s="2"/>
      <c r="T250" s="2"/>
      <c r="U250" s="2"/>
      <c r="V250" s="2"/>
      <c r="W250" s="84">
        <f t="shared" si="23"/>
        <v>7104.43</v>
      </c>
      <c r="X250" s="122"/>
      <c r="Y250" s="122"/>
      <c r="Z250" s="122"/>
      <c r="AA250" s="122"/>
      <c r="AB250" s="122"/>
    </row>
    <row r="251" spans="1:28">
      <c r="A251" s="22" t="s">
        <v>139</v>
      </c>
      <c r="B251" s="22" t="s">
        <v>276</v>
      </c>
      <c r="C251" s="22" t="s">
        <v>422</v>
      </c>
      <c r="D251" s="23" t="s">
        <v>423</v>
      </c>
      <c r="E251" s="24">
        <v>1806118.35</v>
      </c>
      <c r="F251" s="24">
        <v>1872773.75</v>
      </c>
      <c r="G251" s="24">
        <v>1819592.15</v>
      </c>
      <c r="H251" s="24">
        <v>1818776.4</v>
      </c>
      <c r="I251" s="24">
        <v>1819924.72</v>
      </c>
      <c r="J251" s="24">
        <v>1823117.1</v>
      </c>
      <c r="K251" s="24">
        <v>1868103.47</v>
      </c>
      <c r="L251" s="24">
        <v>1871905.13</v>
      </c>
      <c r="M251" s="24">
        <v>1864078.78</v>
      </c>
      <c r="N251" s="24">
        <v>1878314.93</v>
      </c>
      <c r="O251" s="24">
        <v>1883502.85</v>
      </c>
      <c r="P251" s="24">
        <v>1917787.71</v>
      </c>
      <c r="Q251" s="24">
        <v>1888055.06</v>
      </c>
      <c r="R251" s="74">
        <f t="shared" si="21"/>
        <v>1917787.71</v>
      </c>
      <c r="S251" s="2"/>
      <c r="T251" s="84"/>
      <c r="U251" s="2"/>
      <c r="V251" s="2"/>
      <c r="W251" s="84">
        <f t="shared" si="23"/>
        <v>1917787.71</v>
      </c>
      <c r="X251" s="122"/>
      <c r="Y251" s="122"/>
      <c r="Z251" s="122"/>
      <c r="AA251" s="122"/>
      <c r="AB251" s="122"/>
    </row>
    <row r="252" spans="1:28">
      <c r="A252" s="22" t="s">
        <v>139</v>
      </c>
      <c r="B252" s="22" t="s">
        <v>276</v>
      </c>
      <c r="C252" s="22" t="s">
        <v>428</v>
      </c>
      <c r="D252" s="23" t="s">
        <v>429</v>
      </c>
      <c r="E252" s="24">
        <v>111240.3</v>
      </c>
      <c r="F252" s="24">
        <v>103862.92</v>
      </c>
      <c r="G252" s="24">
        <v>98643.06</v>
      </c>
      <c r="H252" s="24">
        <v>95018.8</v>
      </c>
      <c r="I252" s="24">
        <v>92328.48</v>
      </c>
      <c r="J252" s="24">
        <v>90015.35</v>
      </c>
      <c r="K252" s="24">
        <v>87865.53</v>
      </c>
      <c r="L252" s="24">
        <v>85550.92</v>
      </c>
      <c r="M252" s="24">
        <v>82091.25</v>
      </c>
      <c r="N252" s="24">
        <v>77766.16</v>
      </c>
      <c r="O252" s="24">
        <v>70723.14</v>
      </c>
      <c r="P252" s="24">
        <v>62709.42</v>
      </c>
      <c r="Q252" s="24">
        <v>55206.400000000001</v>
      </c>
      <c r="R252" s="74">
        <f t="shared" si="21"/>
        <v>62709.42</v>
      </c>
      <c r="S252" s="2"/>
      <c r="T252" s="2"/>
      <c r="U252" s="2"/>
      <c r="V252" s="2"/>
      <c r="W252" s="84">
        <f t="shared" si="23"/>
        <v>62709.42</v>
      </c>
      <c r="X252" s="122"/>
      <c r="Y252" s="122"/>
      <c r="Z252" s="122"/>
      <c r="AA252" s="122"/>
      <c r="AB252" s="122"/>
    </row>
    <row r="253" spans="1:28">
      <c r="A253" s="22" t="s">
        <v>141</v>
      </c>
      <c r="B253" s="22" t="s">
        <v>276</v>
      </c>
      <c r="C253" s="22" t="s">
        <v>418</v>
      </c>
      <c r="D253" s="23" t="s">
        <v>419</v>
      </c>
      <c r="E253" s="24">
        <v>16264484.9</v>
      </c>
      <c r="F253" s="24">
        <v>16189573.91</v>
      </c>
      <c r="G253" s="24">
        <v>16218041.33</v>
      </c>
      <c r="H253" s="24">
        <v>16124887.07</v>
      </c>
      <c r="I253" s="24">
        <v>16124887.07</v>
      </c>
      <c r="J253" s="24">
        <v>16128251.859999999</v>
      </c>
      <c r="K253" s="24">
        <v>15487946.050000001</v>
      </c>
      <c r="L253" s="24">
        <v>15503598.550000001</v>
      </c>
      <c r="M253" s="24">
        <v>14060621.75</v>
      </c>
      <c r="N253" s="24">
        <v>14082715.25</v>
      </c>
      <c r="O253" s="24">
        <v>14082715.25</v>
      </c>
      <c r="P253" s="24">
        <v>14082715.25</v>
      </c>
      <c r="Q253" s="24">
        <v>14117014.77</v>
      </c>
      <c r="R253" s="74">
        <f t="shared" si="21"/>
        <v>14082715.25</v>
      </c>
      <c r="S253" s="2"/>
      <c r="T253" s="84">
        <f t="shared" ref="T253:T256" si="24">+R253</f>
        <v>14082715.25</v>
      </c>
      <c r="U253" s="2"/>
      <c r="V253" s="2"/>
      <c r="W253" s="2"/>
      <c r="X253" s="122"/>
      <c r="Y253" s="122"/>
      <c r="Z253" s="122"/>
      <c r="AA253" s="122"/>
      <c r="AB253" s="122"/>
    </row>
    <row r="254" spans="1:28">
      <c r="A254" s="22" t="s">
        <v>141</v>
      </c>
      <c r="B254" s="22" t="s">
        <v>276</v>
      </c>
      <c r="C254" s="22" t="s">
        <v>420</v>
      </c>
      <c r="D254" s="23" t="s">
        <v>421</v>
      </c>
      <c r="E254" s="24">
        <v>0</v>
      </c>
      <c r="F254" s="24">
        <v>0</v>
      </c>
      <c r="G254" s="24">
        <v>0</v>
      </c>
      <c r="H254" s="24">
        <v>0</v>
      </c>
      <c r="I254" s="24">
        <v>466500</v>
      </c>
      <c r="J254" s="24">
        <v>466500</v>
      </c>
      <c r="K254" s="24">
        <v>466500</v>
      </c>
      <c r="L254" s="24">
        <v>466500</v>
      </c>
      <c r="M254" s="24">
        <v>466500</v>
      </c>
      <c r="N254" s="24">
        <v>466500</v>
      </c>
      <c r="O254" s="24">
        <v>466500</v>
      </c>
      <c r="P254" s="24">
        <v>466500</v>
      </c>
      <c r="Q254" s="24">
        <v>466500</v>
      </c>
      <c r="R254" s="74">
        <f t="shared" si="21"/>
        <v>466500</v>
      </c>
      <c r="S254" s="2"/>
      <c r="T254" s="84">
        <f t="shared" si="24"/>
        <v>466500</v>
      </c>
      <c r="U254" s="2"/>
      <c r="V254" s="2"/>
      <c r="W254" s="2"/>
      <c r="X254" s="122"/>
      <c r="Y254" s="122"/>
      <c r="Z254" s="122"/>
      <c r="AA254" s="122"/>
      <c r="AB254" s="122"/>
    </row>
    <row r="255" spans="1:28">
      <c r="A255" s="22" t="s">
        <v>141</v>
      </c>
      <c r="B255" s="22" t="s">
        <v>276</v>
      </c>
      <c r="C255" s="22" t="s">
        <v>424</v>
      </c>
      <c r="D255" s="23" t="s">
        <v>425</v>
      </c>
      <c r="E255" s="24">
        <v>6082352.1299999999</v>
      </c>
      <c r="F255" s="24">
        <v>6420363.6900000004</v>
      </c>
      <c r="G255" s="24">
        <v>6572098.1799999997</v>
      </c>
      <c r="H255" s="24">
        <v>5651597.4699999997</v>
      </c>
      <c r="I255" s="24">
        <v>5791226.9500000002</v>
      </c>
      <c r="J255" s="24">
        <v>5875649.1399999997</v>
      </c>
      <c r="K255" s="24">
        <v>904757.700000001</v>
      </c>
      <c r="L255" s="24">
        <v>1878830.87</v>
      </c>
      <c r="M255" s="24">
        <v>2436647.81</v>
      </c>
      <c r="N255" s="24">
        <v>2552903.35</v>
      </c>
      <c r="O255" s="24">
        <v>5432079.7599999998</v>
      </c>
      <c r="P255" s="24">
        <v>5432079.7599999998</v>
      </c>
      <c r="Q255" s="24">
        <v>5433357.4199999999</v>
      </c>
      <c r="R255" s="74">
        <f t="shared" si="21"/>
        <v>5432079.7599999998</v>
      </c>
      <c r="S255" s="2"/>
      <c r="T255" s="84">
        <f t="shared" si="24"/>
        <v>5432079.7599999998</v>
      </c>
      <c r="U255" s="2"/>
      <c r="V255" s="2"/>
      <c r="W255" s="2"/>
      <c r="X255" s="122"/>
      <c r="Y255" s="122"/>
      <c r="Z255" s="122"/>
      <c r="AA255" s="122"/>
      <c r="AB255" s="122"/>
    </row>
    <row r="256" spans="1:28">
      <c r="A256" s="22" t="s">
        <v>141</v>
      </c>
      <c r="B256" s="22" t="s">
        <v>276</v>
      </c>
      <c r="C256" s="22" t="s">
        <v>426</v>
      </c>
      <c r="D256" s="23" t="s">
        <v>974</v>
      </c>
      <c r="E256" s="24">
        <v>0</v>
      </c>
      <c r="F256" s="24">
        <v>0</v>
      </c>
      <c r="G256" s="24">
        <v>0</v>
      </c>
      <c r="H256" s="24">
        <v>0</v>
      </c>
      <c r="I256" s="24">
        <v>0</v>
      </c>
      <c r="J256" s="24">
        <v>0</v>
      </c>
      <c r="K256" s="24">
        <v>5377825.54</v>
      </c>
      <c r="L256" s="24">
        <v>5332633.7300000004</v>
      </c>
      <c r="M256" s="24">
        <v>5287441.92</v>
      </c>
      <c r="N256" s="24">
        <v>5242250.1100000003</v>
      </c>
      <c r="O256" s="24">
        <v>5197058.3</v>
      </c>
      <c r="P256" s="24">
        <v>5151866.49</v>
      </c>
      <c r="Q256" s="24">
        <v>5106674.68</v>
      </c>
      <c r="R256" s="74">
        <f t="shared" si="21"/>
        <v>5151866.49</v>
      </c>
      <c r="S256" s="2"/>
      <c r="T256" s="84">
        <f t="shared" si="24"/>
        <v>5151866.49</v>
      </c>
      <c r="U256" s="2"/>
      <c r="V256" s="2"/>
      <c r="W256" s="2"/>
      <c r="X256" s="122"/>
      <c r="Y256" s="122"/>
      <c r="Z256" s="122"/>
      <c r="AA256" s="122"/>
      <c r="AB256" s="122"/>
    </row>
    <row r="257" spans="1:28">
      <c r="A257" s="22" t="s">
        <v>957</v>
      </c>
      <c r="B257" s="22" t="s">
        <v>430</v>
      </c>
      <c r="C257" s="22" t="s">
        <v>973</v>
      </c>
      <c r="D257" s="23" t="s">
        <v>442</v>
      </c>
      <c r="E257" s="24">
        <v>0</v>
      </c>
      <c r="F257" s="24">
        <v>0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641534.98</v>
      </c>
      <c r="Q257" s="24">
        <v>1111122.68</v>
      </c>
      <c r="R257" s="74">
        <f t="shared" si="21"/>
        <v>641534.98</v>
      </c>
      <c r="S257" s="2"/>
      <c r="T257" s="84"/>
      <c r="U257" s="2"/>
      <c r="V257" s="2"/>
      <c r="W257" s="84">
        <f t="shared" ref="W257:W273" si="25">+R257</f>
        <v>641534.98</v>
      </c>
      <c r="X257" s="122"/>
      <c r="Y257" s="122"/>
      <c r="Z257" s="122"/>
      <c r="AA257" s="122"/>
      <c r="AB257" s="122"/>
    </row>
    <row r="258" spans="1:28">
      <c r="A258" s="22" t="s">
        <v>957</v>
      </c>
      <c r="B258" s="22" t="s">
        <v>430</v>
      </c>
      <c r="C258" s="22" t="s">
        <v>975</v>
      </c>
      <c r="D258" s="23" t="s">
        <v>442</v>
      </c>
      <c r="E258" s="24">
        <v>0</v>
      </c>
      <c r="F258" s="24">
        <v>0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1598763.47</v>
      </c>
      <c r="Q258" s="24">
        <v>4137153.52</v>
      </c>
      <c r="R258" s="74">
        <f t="shared" si="21"/>
        <v>1598763.47</v>
      </c>
      <c r="S258" s="2"/>
      <c r="T258" s="84"/>
      <c r="U258" s="2"/>
      <c r="V258" s="2"/>
      <c r="W258" s="84">
        <f t="shared" si="25"/>
        <v>1598763.47</v>
      </c>
      <c r="X258" s="122"/>
      <c r="Y258" s="122"/>
      <c r="Z258" s="122"/>
      <c r="AA258" s="122"/>
      <c r="AB258" s="122"/>
    </row>
    <row r="259" spans="1:28">
      <c r="A259" s="22" t="s">
        <v>139</v>
      </c>
      <c r="B259" s="22" t="s">
        <v>430</v>
      </c>
      <c r="C259" s="22" t="s">
        <v>437</v>
      </c>
      <c r="D259" s="23" t="s">
        <v>438</v>
      </c>
      <c r="E259" s="24">
        <v>64307.17</v>
      </c>
      <c r="F259" s="24">
        <v>5704.35</v>
      </c>
      <c r="G259" s="24">
        <v>105521.48</v>
      </c>
      <c r="H259" s="24">
        <v>403722.96</v>
      </c>
      <c r="I259" s="24">
        <v>511191.86</v>
      </c>
      <c r="J259" s="24">
        <v>579615.27</v>
      </c>
      <c r="K259" s="24">
        <v>627784.15</v>
      </c>
      <c r="L259" s="24">
        <v>640100.43999999994</v>
      </c>
      <c r="M259" s="24">
        <v>698247.58</v>
      </c>
      <c r="N259" s="24">
        <v>224362.23999999999</v>
      </c>
      <c r="O259" s="24">
        <v>643838.16</v>
      </c>
      <c r="P259" s="24">
        <v>984986.82</v>
      </c>
      <c r="Q259" s="24">
        <v>329914.84000000003</v>
      </c>
      <c r="R259" s="74">
        <f t="shared" si="21"/>
        <v>984986.82</v>
      </c>
      <c r="S259" s="2"/>
      <c r="T259" s="84"/>
      <c r="U259" s="2"/>
      <c r="V259" s="2"/>
      <c r="W259" s="84">
        <f t="shared" si="25"/>
        <v>984986.82</v>
      </c>
      <c r="X259" s="122"/>
      <c r="Y259" s="122"/>
      <c r="Z259" s="122"/>
      <c r="AA259" s="122"/>
      <c r="AB259" s="122"/>
    </row>
    <row r="260" spans="1:28">
      <c r="A260" s="22" t="s">
        <v>139</v>
      </c>
      <c r="B260" s="22" t="s">
        <v>430</v>
      </c>
      <c r="C260" s="22" t="s">
        <v>439</v>
      </c>
      <c r="D260" s="23" t="s">
        <v>440</v>
      </c>
      <c r="E260" s="24">
        <v>-207714.31</v>
      </c>
      <c r="F260" s="24">
        <v>-864763.28</v>
      </c>
      <c r="G260" s="24">
        <v>-1360079.25</v>
      </c>
      <c r="H260" s="24">
        <v>-1504989.27</v>
      </c>
      <c r="I260" s="24">
        <v>-1706939.14</v>
      </c>
      <c r="J260" s="24">
        <v>-1785092.34</v>
      </c>
      <c r="K260" s="24">
        <v>-1528441.42</v>
      </c>
      <c r="L260" s="24">
        <v>-1380726.1</v>
      </c>
      <c r="M260" s="24">
        <v>-1530780.52</v>
      </c>
      <c r="N260" s="24">
        <v>193667.13</v>
      </c>
      <c r="O260" s="24">
        <v>-228902.82</v>
      </c>
      <c r="P260" s="24">
        <v>-1130641.23</v>
      </c>
      <c r="Q260" s="24">
        <v>-1158532.98</v>
      </c>
      <c r="R260" s="74">
        <f t="shared" si="21"/>
        <v>-1130641.23</v>
      </c>
      <c r="S260" s="2"/>
      <c r="T260" s="84"/>
      <c r="U260" s="2"/>
      <c r="V260" s="2"/>
      <c r="W260" s="84">
        <f t="shared" si="25"/>
        <v>-1130641.23</v>
      </c>
      <c r="X260" s="122"/>
      <c r="Y260" s="122"/>
      <c r="Z260" s="122"/>
      <c r="AA260" s="122"/>
      <c r="AB260" s="122"/>
    </row>
    <row r="261" spans="1:28">
      <c r="A261" s="22" t="s">
        <v>139</v>
      </c>
      <c r="B261" s="22" t="s">
        <v>430</v>
      </c>
      <c r="C261" s="22" t="s">
        <v>441</v>
      </c>
      <c r="D261" s="23" t="s">
        <v>442</v>
      </c>
      <c r="E261" s="24">
        <v>2505235.73</v>
      </c>
      <c r="F261" s="24">
        <v>2507308.9</v>
      </c>
      <c r="G261" s="24">
        <v>2418602.59</v>
      </c>
      <c r="H261" s="24">
        <v>1964038.5</v>
      </c>
      <c r="I261" s="24">
        <v>1892252.25</v>
      </c>
      <c r="J261" s="24">
        <v>1770213.93</v>
      </c>
      <c r="K261" s="24">
        <v>1346690.53</v>
      </c>
      <c r="L261" s="24">
        <v>1062416.03</v>
      </c>
      <c r="M261" s="24">
        <v>921734.44</v>
      </c>
      <c r="N261" s="24">
        <v>624129.18000000005</v>
      </c>
      <c r="O261" s="24">
        <v>444461.68</v>
      </c>
      <c r="P261" s="24">
        <v>0</v>
      </c>
      <c r="Q261" s="24">
        <v>0</v>
      </c>
      <c r="R261" s="74">
        <f t="shared" si="21"/>
        <v>0</v>
      </c>
      <c r="S261" s="2"/>
      <c r="T261" s="84"/>
      <c r="U261" s="2"/>
      <c r="V261" s="2"/>
      <c r="W261" s="84">
        <f t="shared" si="25"/>
        <v>0</v>
      </c>
      <c r="X261" s="122"/>
      <c r="Y261" s="122"/>
      <c r="Z261" s="122"/>
      <c r="AA261" s="122"/>
      <c r="AB261" s="122"/>
    </row>
    <row r="262" spans="1:28">
      <c r="A262" s="22" t="s">
        <v>139</v>
      </c>
      <c r="B262" s="22" t="s">
        <v>430</v>
      </c>
      <c r="C262" s="22" t="s">
        <v>443</v>
      </c>
      <c r="D262" s="23" t="s">
        <v>976</v>
      </c>
      <c r="E262" s="24">
        <v>-2361828.59</v>
      </c>
      <c r="F262" s="24">
        <v>-1648249.97</v>
      </c>
      <c r="G262" s="24">
        <v>-1164044.82</v>
      </c>
      <c r="H262" s="24">
        <v>-862772.19</v>
      </c>
      <c r="I262" s="24">
        <v>-696504.97</v>
      </c>
      <c r="J262" s="24">
        <v>-564736.86</v>
      </c>
      <c r="K262" s="24">
        <v>-446033.26</v>
      </c>
      <c r="L262" s="24">
        <v>-321790.37</v>
      </c>
      <c r="M262" s="24">
        <v>-89201.499999999898</v>
      </c>
      <c r="N262" s="24">
        <v>-1042158.55</v>
      </c>
      <c r="O262" s="24">
        <v>-859397.02</v>
      </c>
      <c r="P262" s="24">
        <v>-647935</v>
      </c>
      <c r="Q262" s="24">
        <v>-449843.62</v>
      </c>
      <c r="R262" s="74">
        <f t="shared" si="21"/>
        <v>-647935</v>
      </c>
      <c r="S262" s="2"/>
      <c r="T262" s="84"/>
      <c r="U262" s="2"/>
      <c r="V262" s="2"/>
      <c r="W262" s="84">
        <f t="shared" si="25"/>
        <v>-647935</v>
      </c>
      <c r="X262" s="122"/>
      <c r="Y262" s="122"/>
      <c r="Z262" s="122"/>
      <c r="AA262" s="122"/>
      <c r="AB262" s="122"/>
    </row>
    <row r="263" spans="1:28">
      <c r="A263" s="22" t="s">
        <v>139</v>
      </c>
      <c r="B263" s="22" t="s">
        <v>430</v>
      </c>
      <c r="C263" s="22" t="s">
        <v>734</v>
      </c>
      <c r="D263" s="23" t="s">
        <v>977</v>
      </c>
      <c r="E263" s="24">
        <v>0</v>
      </c>
      <c r="F263" s="24">
        <v>0</v>
      </c>
      <c r="G263" s="24">
        <v>0</v>
      </c>
      <c r="H263" s="24">
        <v>0</v>
      </c>
      <c r="I263" s="24">
        <v>0</v>
      </c>
      <c r="J263" s="24">
        <v>0</v>
      </c>
      <c r="K263" s="24">
        <v>0</v>
      </c>
      <c r="L263" s="24">
        <v>0</v>
      </c>
      <c r="M263" s="24">
        <v>0</v>
      </c>
      <c r="N263" s="24">
        <v>0</v>
      </c>
      <c r="O263" s="24">
        <v>0</v>
      </c>
      <c r="P263" s="24">
        <v>152054.43</v>
      </c>
      <c r="Q263" s="24">
        <v>167339.07999999999</v>
      </c>
      <c r="R263" s="74">
        <f t="shared" si="21"/>
        <v>152054.43</v>
      </c>
      <c r="S263" s="2"/>
      <c r="T263" s="84"/>
      <c r="U263" s="2"/>
      <c r="V263" s="2"/>
      <c r="W263" s="84">
        <f t="shared" si="25"/>
        <v>152054.43</v>
      </c>
      <c r="X263" s="122"/>
      <c r="Y263" s="122"/>
      <c r="Z263" s="122"/>
      <c r="AA263" s="122"/>
      <c r="AB263" s="122"/>
    </row>
    <row r="264" spans="1:28">
      <c r="A264" s="22" t="s">
        <v>141</v>
      </c>
      <c r="B264" s="22" t="s">
        <v>430</v>
      </c>
      <c r="C264" s="22" t="s">
        <v>431</v>
      </c>
      <c r="D264" s="23" t="s">
        <v>357</v>
      </c>
      <c r="E264" s="24">
        <v>0</v>
      </c>
      <c r="F264" s="24">
        <v>0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74">
        <f t="shared" si="21"/>
        <v>0</v>
      </c>
      <c r="S264" s="2"/>
      <c r="T264" s="84"/>
      <c r="U264" s="2"/>
      <c r="V264" s="2"/>
      <c r="W264" s="84">
        <f t="shared" si="25"/>
        <v>0</v>
      </c>
      <c r="X264" s="122"/>
      <c r="Y264" s="122"/>
      <c r="Z264" s="122"/>
      <c r="AA264" s="122"/>
      <c r="AB264" s="122"/>
    </row>
    <row r="265" spans="1:28">
      <c r="A265" s="22" t="s">
        <v>141</v>
      </c>
      <c r="B265" s="22" t="s">
        <v>430</v>
      </c>
      <c r="C265" s="22" t="s">
        <v>433</v>
      </c>
      <c r="D265" s="23" t="s">
        <v>359</v>
      </c>
      <c r="E265" s="24">
        <v>0</v>
      </c>
      <c r="F265" s="24">
        <v>0</v>
      </c>
      <c r="G265" s="24">
        <v>0</v>
      </c>
      <c r="H265" s="24">
        <v>0</v>
      </c>
      <c r="I265" s="24">
        <v>0</v>
      </c>
      <c r="J265" s="24">
        <v>0</v>
      </c>
      <c r="K265" s="24">
        <v>0</v>
      </c>
      <c r="L265" s="24">
        <v>0</v>
      </c>
      <c r="M265" s="24">
        <v>0</v>
      </c>
      <c r="N265" s="24">
        <v>0</v>
      </c>
      <c r="O265" s="24">
        <v>0</v>
      </c>
      <c r="P265" s="24">
        <v>0</v>
      </c>
      <c r="Q265" s="24">
        <v>0</v>
      </c>
      <c r="R265" s="74">
        <f t="shared" si="21"/>
        <v>0</v>
      </c>
      <c r="S265" s="2"/>
      <c r="T265" s="84"/>
      <c r="U265" s="2"/>
      <c r="V265" s="2"/>
      <c r="W265" s="84">
        <f t="shared" si="25"/>
        <v>0</v>
      </c>
      <c r="X265" s="122"/>
      <c r="Y265" s="122"/>
      <c r="Z265" s="122"/>
      <c r="AA265" s="122"/>
      <c r="AB265" s="122"/>
    </row>
    <row r="266" spans="1:28">
      <c r="A266" s="22" t="s">
        <v>141</v>
      </c>
      <c r="B266" s="22" t="s">
        <v>430</v>
      </c>
      <c r="C266" s="22" t="s">
        <v>413</v>
      </c>
      <c r="D266" s="23" t="s">
        <v>361</v>
      </c>
      <c r="E266" s="24">
        <v>0</v>
      </c>
      <c r="F266" s="24">
        <v>0</v>
      </c>
      <c r="G266" s="24">
        <v>0</v>
      </c>
      <c r="H266" s="24">
        <v>0</v>
      </c>
      <c r="I266" s="24">
        <v>0</v>
      </c>
      <c r="J266" s="24">
        <v>0</v>
      </c>
      <c r="K266" s="24">
        <v>0</v>
      </c>
      <c r="L266" s="24">
        <v>0</v>
      </c>
      <c r="M266" s="24">
        <v>0</v>
      </c>
      <c r="N266" s="24">
        <v>0</v>
      </c>
      <c r="O266" s="24">
        <v>0</v>
      </c>
      <c r="P266" s="24">
        <v>0</v>
      </c>
      <c r="Q266" s="24">
        <v>0</v>
      </c>
      <c r="R266" s="74">
        <f t="shared" si="21"/>
        <v>0</v>
      </c>
      <c r="S266" s="2"/>
      <c r="T266" s="84"/>
      <c r="U266" s="2"/>
      <c r="V266" s="2"/>
      <c r="W266" s="84">
        <f t="shared" si="25"/>
        <v>0</v>
      </c>
      <c r="X266" s="122"/>
      <c r="Y266" s="122"/>
      <c r="Z266" s="122"/>
      <c r="AA266" s="122"/>
      <c r="AB266" s="122"/>
    </row>
    <row r="267" spans="1:28">
      <c r="A267" s="22" t="s">
        <v>141</v>
      </c>
      <c r="B267" s="22" t="s">
        <v>430</v>
      </c>
      <c r="C267" s="22" t="s">
        <v>417</v>
      </c>
      <c r="D267" s="23" t="s">
        <v>363</v>
      </c>
      <c r="E267" s="24">
        <v>0</v>
      </c>
      <c r="F267" s="24">
        <v>0</v>
      </c>
      <c r="G267" s="24">
        <v>0</v>
      </c>
      <c r="H267" s="24">
        <v>0</v>
      </c>
      <c r="I267" s="24">
        <v>0</v>
      </c>
      <c r="J267" s="24">
        <v>0</v>
      </c>
      <c r="K267" s="24">
        <v>0</v>
      </c>
      <c r="L267" s="24">
        <v>0</v>
      </c>
      <c r="M267" s="24">
        <v>0</v>
      </c>
      <c r="N267" s="24">
        <v>0</v>
      </c>
      <c r="O267" s="24">
        <v>0</v>
      </c>
      <c r="P267" s="24">
        <v>0</v>
      </c>
      <c r="Q267" s="24">
        <v>0</v>
      </c>
      <c r="R267" s="74">
        <f t="shared" si="21"/>
        <v>0</v>
      </c>
      <c r="S267" s="2"/>
      <c r="T267" s="84"/>
      <c r="U267" s="2"/>
      <c r="V267" s="2"/>
      <c r="W267" s="84">
        <f t="shared" si="25"/>
        <v>0</v>
      </c>
      <c r="X267" s="122"/>
      <c r="Y267" s="122"/>
      <c r="Z267" s="122"/>
      <c r="AA267" s="122"/>
      <c r="AB267" s="122"/>
    </row>
    <row r="268" spans="1:28">
      <c r="A268" s="22" t="s">
        <v>141</v>
      </c>
      <c r="B268" s="22" t="s">
        <v>430</v>
      </c>
      <c r="C268" s="22" t="s">
        <v>445</v>
      </c>
      <c r="D268" s="23" t="s">
        <v>978</v>
      </c>
      <c r="E268" s="24">
        <v>-6495911.1799999997</v>
      </c>
      <c r="F268" s="24">
        <v>-6967711.3200000003</v>
      </c>
      <c r="G268" s="24">
        <v>-7545664.8799999999</v>
      </c>
      <c r="H268" s="24">
        <v>-7027571.9299999997</v>
      </c>
      <c r="I268" s="24">
        <v>-7146164.71</v>
      </c>
      <c r="J268" s="24">
        <v>-7151359.0899999999</v>
      </c>
      <c r="K268" s="24">
        <v>-6729387.8300000001</v>
      </c>
      <c r="L268" s="24">
        <v>-6838631.5999999996</v>
      </c>
      <c r="M268" s="24">
        <v>-6565400.29</v>
      </c>
      <c r="N268" s="24">
        <v>-93709.3200000012</v>
      </c>
      <c r="O268" s="24">
        <v>1013703.17</v>
      </c>
      <c r="P268" s="24">
        <v>1862122.14</v>
      </c>
      <c r="Q268" s="24">
        <v>-1875742.37</v>
      </c>
      <c r="R268" s="74">
        <f t="shared" si="21"/>
        <v>1862122.14</v>
      </c>
      <c r="S268" s="2"/>
      <c r="T268" s="84"/>
      <c r="U268" s="2"/>
      <c r="V268" s="2"/>
      <c r="W268" s="84">
        <f t="shared" si="25"/>
        <v>1862122.14</v>
      </c>
      <c r="X268" s="122"/>
      <c r="Y268" s="122"/>
      <c r="Z268" s="122"/>
      <c r="AA268" s="122"/>
      <c r="AB268" s="122"/>
    </row>
    <row r="269" spans="1:28">
      <c r="A269" s="22" t="s">
        <v>141</v>
      </c>
      <c r="B269" s="22" t="s">
        <v>430</v>
      </c>
      <c r="C269" s="22" t="s">
        <v>447</v>
      </c>
      <c r="D269" s="23" t="s">
        <v>365</v>
      </c>
      <c r="E269" s="24">
        <v>0</v>
      </c>
      <c r="F269" s="24">
        <v>0</v>
      </c>
      <c r="G269" s="24">
        <v>0</v>
      </c>
      <c r="H269" s="24">
        <v>0</v>
      </c>
      <c r="I269" s="24">
        <v>0</v>
      </c>
      <c r="J269" s="24">
        <v>0</v>
      </c>
      <c r="K269" s="24">
        <v>0</v>
      </c>
      <c r="L269" s="24">
        <v>0</v>
      </c>
      <c r="M269" s="24">
        <v>0</v>
      </c>
      <c r="N269" s="24">
        <v>0</v>
      </c>
      <c r="O269" s="24">
        <v>0</v>
      </c>
      <c r="P269" s="24">
        <v>0</v>
      </c>
      <c r="Q269" s="24">
        <v>0</v>
      </c>
      <c r="R269" s="74">
        <f t="shared" si="21"/>
        <v>0</v>
      </c>
      <c r="S269" s="2"/>
      <c r="T269" s="84"/>
      <c r="U269" s="2"/>
      <c r="V269" s="2"/>
      <c r="W269" s="84">
        <f t="shared" si="25"/>
        <v>0</v>
      </c>
      <c r="X269" s="122"/>
      <c r="Y269" s="122"/>
      <c r="Z269" s="122"/>
      <c r="AA269" s="122"/>
      <c r="AB269" s="122"/>
    </row>
    <row r="270" spans="1:28">
      <c r="A270" s="22" t="s">
        <v>141</v>
      </c>
      <c r="B270" s="22" t="s">
        <v>430</v>
      </c>
      <c r="C270" s="22" t="s">
        <v>424</v>
      </c>
      <c r="D270" s="23" t="s">
        <v>442</v>
      </c>
      <c r="E270" s="24">
        <v>6596943.9699999997</v>
      </c>
      <c r="F270" s="24">
        <v>7038725.3099999996</v>
      </c>
      <c r="G270" s="24">
        <v>7592820.75</v>
      </c>
      <c r="H270" s="24">
        <v>7057777.9500000002</v>
      </c>
      <c r="I270" s="24">
        <v>7165590.7300000004</v>
      </c>
      <c r="J270" s="24">
        <v>7161984.4100000001</v>
      </c>
      <c r="K270" s="24">
        <v>6731976.25</v>
      </c>
      <c r="L270" s="24">
        <v>6834231.7400000002</v>
      </c>
      <c r="M270" s="24">
        <v>6546122.6100000003</v>
      </c>
      <c r="N270" s="24">
        <v>6026089.79</v>
      </c>
      <c r="O270" s="24">
        <v>4075395.82</v>
      </c>
      <c r="P270" s="24">
        <v>0</v>
      </c>
      <c r="Q270" s="24">
        <v>0</v>
      </c>
      <c r="R270" s="74">
        <f t="shared" si="21"/>
        <v>0</v>
      </c>
      <c r="S270" s="2"/>
      <c r="T270" s="84"/>
      <c r="U270" s="2"/>
      <c r="V270" s="2"/>
      <c r="W270" s="84">
        <f t="shared" si="25"/>
        <v>0</v>
      </c>
      <c r="X270" s="122"/>
      <c r="Y270" s="122"/>
      <c r="Z270" s="122"/>
      <c r="AA270" s="122"/>
      <c r="AB270" s="122"/>
    </row>
    <row r="271" spans="1:28">
      <c r="A271" s="22" t="s">
        <v>141</v>
      </c>
      <c r="B271" s="22" t="s">
        <v>430</v>
      </c>
      <c r="C271" s="22" t="s">
        <v>428</v>
      </c>
      <c r="D271" s="23" t="s">
        <v>979</v>
      </c>
      <c r="E271" s="24">
        <v>-101032.79</v>
      </c>
      <c r="F271" s="24">
        <v>-71013.990000000005</v>
      </c>
      <c r="G271" s="24">
        <v>-47155.87</v>
      </c>
      <c r="H271" s="24">
        <v>-30206.02</v>
      </c>
      <c r="I271" s="24">
        <v>-19426.02</v>
      </c>
      <c r="J271" s="24">
        <v>-10625.32</v>
      </c>
      <c r="K271" s="24">
        <v>-2588.42</v>
      </c>
      <c r="L271" s="24">
        <v>4399.8599999999997</v>
      </c>
      <c r="M271" s="24">
        <v>19277.68</v>
      </c>
      <c r="N271" s="24">
        <v>-5932380.4699999997</v>
      </c>
      <c r="O271" s="24">
        <v>-5089098.99</v>
      </c>
      <c r="P271" s="24">
        <v>-4124640.33</v>
      </c>
      <c r="Q271" s="24">
        <v>-3089840.52</v>
      </c>
      <c r="R271" s="74">
        <f t="shared" si="21"/>
        <v>-4124640.33</v>
      </c>
      <c r="S271" s="2"/>
      <c r="T271" s="84"/>
      <c r="U271" s="2"/>
      <c r="V271" s="2"/>
      <c r="W271" s="84">
        <f t="shared" si="25"/>
        <v>-4124640.33</v>
      </c>
      <c r="X271" s="122"/>
      <c r="Y271" s="122"/>
      <c r="Z271" s="122"/>
      <c r="AA271" s="122"/>
      <c r="AB271" s="122"/>
    </row>
    <row r="272" spans="1:28">
      <c r="A272" s="22" t="s">
        <v>141</v>
      </c>
      <c r="B272" s="22" t="s">
        <v>430</v>
      </c>
      <c r="C272" s="22" t="s">
        <v>734</v>
      </c>
      <c r="D272" s="23" t="s">
        <v>977</v>
      </c>
      <c r="E272" s="24">
        <v>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663754.72</v>
      </c>
      <c r="Q272" s="24">
        <v>828429.37</v>
      </c>
      <c r="R272" s="74">
        <f t="shared" ref="R272:R335" si="26">+P272</f>
        <v>663754.72</v>
      </c>
      <c r="S272" s="2"/>
      <c r="T272" s="84"/>
      <c r="U272" s="2"/>
      <c r="V272" s="2"/>
      <c r="W272" s="84">
        <f t="shared" si="25"/>
        <v>663754.72</v>
      </c>
      <c r="X272" s="122"/>
      <c r="Y272" s="122"/>
      <c r="Z272" s="122"/>
      <c r="AA272" s="122"/>
      <c r="AB272" s="122"/>
    </row>
    <row r="273" spans="1:28">
      <c r="A273" s="22" t="s">
        <v>67</v>
      </c>
      <c r="B273" s="22" t="s">
        <v>451</v>
      </c>
      <c r="C273" s="22" t="s">
        <v>97</v>
      </c>
      <c r="D273" s="42" t="s">
        <v>980</v>
      </c>
      <c r="E273" s="24">
        <v>4048837</v>
      </c>
      <c r="F273" s="24">
        <v>4048837</v>
      </c>
      <c r="G273" s="24">
        <v>4405213</v>
      </c>
      <c r="H273" s="24">
        <v>4405213</v>
      </c>
      <c r="I273" s="24">
        <v>4405213</v>
      </c>
      <c r="J273" s="24">
        <v>4405213</v>
      </c>
      <c r="K273" s="24">
        <v>4405213</v>
      </c>
      <c r="L273" s="24">
        <v>4405213</v>
      </c>
      <c r="M273" s="24">
        <v>4405213</v>
      </c>
      <c r="N273" s="24">
        <v>4405213</v>
      </c>
      <c r="O273" s="24">
        <v>4405213</v>
      </c>
      <c r="P273" s="24">
        <v>4405213</v>
      </c>
      <c r="Q273" s="24">
        <v>4405213</v>
      </c>
      <c r="R273" s="74">
        <f t="shared" si="26"/>
        <v>4405213</v>
      </c>
      <c r="S273" s="2"/>
      <c r="T273" s="84"/>
      <c r="U273" s="2"/>
      <c r="V273" s="2"/>
      <c r="W273" s="84">
        <f t="shared" si="25"/>
        <v>4405213</v>
      </c>
      <c r="X273" s="122"/>
      <c r="Y273" s="122"/>
      <c r="Z273" s="122"/>
      <c r="AA273" s="122"/>
      <c r="AB273" s="122"/>
    </row>
    <row r="274" spans="1:28">
      <c r="A274" s="2"/>
      <c r="B274" s="2"/>
      <c r="C274" s="2"/>
      <c r="D274" s="23" t="s">
        <v>453</v>
      </c>
      <c r="E274" s="28">
        <v>83117560.470000014</v>
      </c>
      <c r="F274" s="28">
        <v>83407057.019999996</v>
      </c>
      <c r="G274" s="28">
        <v>84194940.200000003</v>
      </c>
      <c r="H274" s="28">
        <v>83887103.319999993</v>
      </c>
      <c r="I274" s="28">
        <v>85047868.130000025</v>
      </c>
      <c r="J274" s="28">
        <v>85638967.940000013</v>
      </c>
      <c r="K274" s="28">
        <v>85995217.930000007</v>
      </c>
      <c r="L274" s="28">
        <v>87356779.38000001</v>
      </c>
      <c r="M274" s="28">
        <v>86818910.600000024</v>
      </c>
      <c r="N274" s="28">
        <v>86686917.339999989</v>
      </c>
      <c r="O274" s="28">
        <v>90797163.850000009</v>
      </c>
      <c r="P274" s="28">
        <v>83872115.900000006</v>
      </c>
      <c r="Q274" s="28">
        <v>83961087.729999989</v>
      </c>
      <c r="R274" s="74">
        <f t="shared" si="26"/>
        <v>83872115.900000006</v>
      </c>
      <c r="S274" s="2"/>
      <c r="T274" s="2"/>
      <c r="U274" s="2"/>
      <c r="V274" s="2"/>
      <c r="W274" s="2"/>
      <c r="X274" s="122"/>
      <c r="Y274" s="122"/>
      <c r="Z274" s="122"/>
      <c r="AA274" s="122"/>
      <c r="AB274" s="122"/>
    </row>
    <row r="275" spans="1:28">
      <c r="A275" s="2"/>
      <c r="B275" s="2"/>
      <c r="C275" s="2"/>
      <c r="D275" s="23"/>
      <c r="E275" s="74"/>
      <c r="F275" s="74"/>
      <c r="G275" s="75"/>
      <c r="H275" s="76"/>
      <c r="I275" s="77"/>
      <c r="J275" s="78"/>
      <c r="K275" s="79"/>
      <c r="L275" s="42"/>
      <c r="M275" s="80"/>
      <c r="N275" s="92"/>
      <c r="O275" s="24"/>
      <c r="P275" s="24"/>
      <c r="Q275" s="24"/>
      <c r="R275" s="74">
        <f t="shared" si="26"/>
        <v>0</v>
      </c>
      <c r="S275" s="2"/>
      <c r="T275" s="2"/>
      <c r="U275" s="2"/>
      <c r="V275" s="2"/>
      <c r="W275" s="2"/>
      <c r="X275" s="122"/>
      <c r="Y275" s="122"/>
      <c r="Z275" s="122"/>
      <c r="AA275" s="122"/>
      <c r="AB275" s="122"/>
    </row>
    <row r="276" spans="1:28">
      <c r="A276" s="2" t="s">
        <v>69</v>
      </c>
      <c r="B276" s="2" t="s">
        <v>454</v>
      </c>
      <c r="C276" s="2" t="s">
        <v>69</v>
      </c>
      <c r="D276" s="23" t="s">
        <v>455</v>
      </c>
      <c r="E276" s="24">
        <v>42147124.039999999</v>
      </c>
      <c r="F276" s="24">
        <v>58962425.490000002</v>
      </c>
      <c r="G276" s="24">
        <v>70342716.599999994</v>
      </c>
      <c r="H276" s="24">
        <v>75996700.909999996</v>
      </c>
      <c r="I276" s="24">
        <v>81176632.140000001</v>
      </c>
      <c r="J276" s="24">
        <v>85461812.150000006</v>
      </c>
      <c r="K276" s="24">
        <v>88067234.599999994</v>
      </c>
      <c r="L276" s="24">
        <v>93549872.980000004</v>
      </c>
      <c r="M276" s="24">
        <v>104197080.37</v>
      </c>
      <c r="N276" s="24">
        <v>119701897.48999999</v>
      </c>
      <c r="O276" s="24">
        <v>139413148.13</v>
      </c>
      <c r="P276" s="24">
        <v>19498287.82</v>
      </c>
      <c r="Q276" s="24">
        <v>42963718.759999998</v>
      </c>
      <c r="R276" s="74">
        <f t="shared" si="26"/>
        <v>19498287.82</v>
      </c>
      <c r="S276" s="2"/>
      <c r="T276" s="2"/>
      <c r="U276" s="2"/>
      <c r="V276" s="84">
        <f t="shared" ref="V276:V279" si="27">+R276</f>
        <v>19498287.82</v>
      </c>
      <c r="W276" s="2"/>
      <c r="X276" s="122"/>
      <c r="Y276" s="122"/>
      <c r="Z276" s="122"/>
      <c r="AA276" s="122"/>
      <c r="AB276" s="122"/>
    </row>
    <row r="277" spans="1:28">
      <c r="A277" s="2" t="s">
        <v>69</v>
      </c>
      <c r="B277" s="2" t="s">
        <v>456</v>
      </c>
      <c r="C277" s="2" t="s">
        <v>69</v>
      </c>
      <c r="D277" s="23" t="s">
        <v>457</v>
      </c>
      <c r="E277" s="24">
        <v>9620960.8900000006</v>
      </c>
      <c r="F277" s="24">
        <v>14511369.199999999</v>
      </c>
      <c r="G277" s="24">
        <v>18985259.670000002</v>
      </c>
      <c r="H277" s="24">
        <v>22808064.260000002</v>
      </c>
      <c r="I277" s="24">
        <v>26762282.68</v>
      </c>
      <c r="J277" s="24">
        <v>30771762.039999999</v>
      </c>
      <c r="K277" s="24">
        <v>35431844.210000001</v>
      </c>
      <c r="L277" s="24">
        <v>39749677.140000001</v>
      </c>
      <c r="M277" s="24">
        <v>44016316.68</v>
      </c>
      <c r="N277" s="24">
        <v>48694380.310000002</v>
      </c>
      <c r="O277" s="24">
        <v>53526616.649999999</v>
      </c>
      <c r="P277" s="24">
        <v>5902548.9699999997</v>
      </c>
      <c r="Q277" s="24">
        <v>10693985.939999999</v>
      </c>
      <c r="R277" s="74">
        <f t="shared" si="26"/>
        <v>5902548.9699999997</v>
      </c>
      <c r="S277" s="2"/>
      <c r="T277" s="2"/>
      <c r="U277" s="2"/>
      <c r="V277" s="84">
        <f t="shared" si="27"/>
        <v>5902548.9699999997</v>
      </c>
      <c r="W277" s="2"/>
      <c r="X277" s="122"/>
      <c r="Y277" s="122"/>
      <c r="Z277" s="122"/>
      <c r="AA277" s="122"/>
      <c r="AB277" s="122"/>
    </row>
    <row r="278" spans="1:28">
      <c r="A278" s="2" t="s">
        <v>69</v>
      </c>
      <c r="B278" s="2" t="s">
        <v>458</v>
      </c>
      <c r="C278" s="2" t="s">
        <v>459</v>
      </c>
      <c r="D278" s="23" t="s">
        <v>460</v>
      </c>
      <c r="E278" s="24">
        <v>0</v>
      </c>
      <c r="F278" s="24">
        <v>0</v>
      </c>
      <c r="G278" s="24">
        <v>0</v>
      </c>
      <c r="H278" s="24">
        <v>0</v>
      </c>
      <c r="I278" s="24">
        <v>0</v>
      </c>
      <c r="J278" s="24">
        <v>0</v>
      </c>
      <c r="K278" s="24">
        <v>0</v>
      </c>
      <c r="L278" s="24">
        <v>0</v>
      </c>
      <c r="M278" s="24">
        <v>0</v>
      </c>
      <c r="N278" s="24">
        <v>0</v>
      </c>
      <c r="O278" s="24">
        <v>0</v>
      </c>
      <c r="P278" s="24">
        <v>0</v>
      </c>
      <c r="Q278" s="24">
        <v>0</v>
      </c>
      <c r="R278" s="74">
        <f t="shared" si="26"/>
        <v>0</v>
      </c>
      <c r="S278" s="2"/>
      <c r="T278" s="2"/>
      <c r="U278" s="2"/>
      <c r="V278" s="84">
        <f t="shared" si="27"/>
        <v>0</v>
      </c>
      <c r="W278" s="2"/>
      <c r="X278" s="122"/>
      <c r="Y278" s="122"/>
      <c r="Z278" s="122"/>
      <c r="AA278" s="122"/>
      <c r="AB278" s="122"/>
    </row>
    <row r="279" spans="1:28">
      <c r="A279" s="2" t="s">
        <v>69</v>
      </c>
      <c r="B279" s="2" t="s">
        <v>461</v>
      </c>
      <c r="C279" s="2" t="s">
        <v>69</v>
      </c>
      <c r="D279" s="23" t="s">
        <v>462</v>
      </c>
      <c r="E279" s="24">
        <v>1253795.29</v>
      </c>
      <c r="F279" s="24">
        <v>1941064.79</v>
      </c>
      <c r="G279" s="24">
        <v>2536308.91</v>
      </c>
      <c r="H279" s="24">
        <v>3169158.63</v>
      </c>
      <c r="I279" s="24">
        <v>3809101.68</v>
      </c>
      <c r="J279" s="24">
        <v>4398010.87</v>
      </c>
      <c r="K279" s="24">
        <v>5140319.42</v>
      </c>
      <c r="L279" s="24">
        <v>5809728.4299999997</v>
      </c>
      <c r="M279" s="24">
        <v>6622571.1200000001</v>
      </c>
      <c r="N279" s="24">
        <v>7277178.5499999998</v>
      </c>
      <c r="O279" s="24">
        <v>8005145.8399999999</v>
      </c>
      <c r="P279" s="24">
        <v>608458.04</v>
      </c>
      <c r="Q279" s="24">
        <v>1195964.1399999999</v>
      </c>
      <c r="R279" s="74">
        <f t="shared" si="26"/>
        <v>608458.04</v>
      </c>
      <c r="S279" s="2"/>
      <c r="T279" s="2"/>
      <c r="U279" s="2"/>
      <c r="V279" s="84">
        <f t="shared" si="27"/>
        <v>608458.04</v>
      </c>
      <c r="W279" s="2"/>
      <c r="X279" s="122"/>
      <c r="Y279" s="122"/>
      <c r="Z279" s="122"/>
      <c r="AA279" s="122"/>
      <c r="AB279" s="122"/>
    </row>
    <row r="280" spans="1:28">
      <c r="A280" s="2"/>
      <c r="B280" s="2"/>
      <c r="C280" s="2"/>
      <c r="D280" s="23" t="s">
        <v>463</v>
      </c>
      <c r="E280" s="28">
        <v>53021880.219999999</v>
      </c>
      <c r="F280" s="28">
        <v>75414859.480000004</v>
      </c>
      <c r="G280" s="28">
        <v>91864285.179999992</v>
      </c>
      <c r="H280" s="28">
        <v>101973923.8</v>
      </c>
      <c r="I280" s="28">
        <v>111748016.5</v>
      </c>
      <c r="J280" s="28">
        <v>120631585.06</v>
      </c>
      <c r="K280" s="28">
        <v>128639398.23</v>
      </c>
      <c r="L280" s="28">
        <v>139109278.55000001</v>
      </c>
      <c r="M280" s="28">
        <v>154835968.17000002</v>
      </c>
      <c r="N280" s="28">
        <v>175673456.35000002</v>
      </c>
      <c r="O280" s="28">
        <v>200944910.62</v>
      </c>
      <c r="P280" s="28">
        <v>26009294.829999998</v>
      </c>
      <c r="Q280" s="28">
        <v>54853668.839999996</v>
      </c>
      <c r="R280" s="74">
        <f t="shared" si="26"/>
        <v>26009294.829999998</v>
      </c>
      <c r="S280" s="2"/>
      <c r="T280" s="2"/>
      <c r="U280" s="2"/>
      <c r="V280" s="2"/>
      <c r="W280" s="2"/>
      <c r="X280" s="122"/>
      <c r="Y280" s="122"/>
      <c r="Z280" s="122"/>
      <c r="AA280" s="122"/>
      <c r="AB280" s="122"/>
    </row>
    <row r="281" spans="1:28">
      <c r="A281" s="2"/>
      <c r="B281" s="2"/>
      <c r="C281" s="2"/>
      <c r="D281" s="23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74">
        <f t="shared" si="26"/>
        <v>0</v>
      </c>
      <c r="S281" s="2"/>
      <c r="T281" s="2"/>
      <c r="U281" s="2"/>
      <c r="V281" s="2"/>
      <c r="W281" s="2"/>
      <c r="X281" s="122"/>
      <c r="Y281" s="122"/>
      <c r="Z281" s="122"/>
      <c r="AA281" s="122"/>
      <c r="AB281" s="122"/>
    </row>
    <row r="282" spans="1:28">
      <c r="A282" s="22" t="s">
        <v>139</v>
      </c>
      <c r="B282" s="22" t="s">
        <v>464</v>
      </c>
      <c r="C282" s="2"/>
      <c r="D282" s="23" t="s">
        <v>465</v>
      </c>
      <c r="E282" s="24">
        <v>0</v>
      </c>
      <c r="F282" s="24">
        <v>0</v>
      </c>
      <c r="G282" s="24">
        <v>0</v>
      </c>
      <c r="H282" s="24">
        <v>0</v>
      </c>
      <c r="I282" s="24">
        <v>0</v>
      </c>
      <c r="J282" s="24">
        <v>0</v>
      </c>
      <c r="K282" s="24">
        <v>0</v>
      </c>
      <c r="L282" s="24">
        <v>0</v>
      </c>
      <c r="M282" s="24">
        <v>0</v>
      </c>
      <c r="N282" s="24">
        <v>0</v>
      </c>
      <c r="O282" s="24">
        <v>0</v>
      </c>
      <c r="P282" s="24">
        <v>0</v>
      </c>
      <c r="Q282" s="24">
        <v>0</v>
      </c>
      <c r="R282" s="74">
        <f t="shared" si="26"/>
        <v>0</v>
      </c>
      <c r="S282" s="2"/>
      <c r="T282" s="2"/>
      <c r="U282" s="2"/>
      <c r="V282" s="84">
        <f t="shared" ref="V282:V283" si="28">+R282</f>
        <v>0</v>
      </c>
      <c r="W282" s="2"/>
      <c r="X282" s="122"/>
      <c r="Y282" s="122"/>
      <c r="Z282" s="122"/>
      <c r="AA282" s="122"/>
      <c r="AB282" s="122"/>
    </row>
    <row r="283" spans="1:28">
      <c r="A283" s="22" t="s">
        <v>141</v>
      </c>
      <c r="B283" s="22" t="s">
        <v>464</v>
      </c>
      <c r="C283" s="2"/>
      <c r="D283" s="23" t="s">
        <v>465</v>
      </c>
      <c r="E283" s="24">
        <v>0</v>
      </c>
      <c r="F283" s="24">
        <v>0</v>
      </c>
      <c r="G283" s="24">
        <v>0</v>
      </c>
      <c r="H283" s="24">
        <v>0</v>
      </c>
      <c r="I283" s="24">
        <v>0</v>
      </c>
      <c r="J283" s="24">
        <v>0</v>
      </c>
      <c r="K283" s="24">
        <v>0</v>
      </c>
      <c r="L283" s="24">
        <v>0</v>
      </c>
      <c r="M283" s="24">
        <v>0</v>
      </c>
      <c r="N283" s="24">
        <v>0</v>
      </c>
      <c r="O283" s="24">
        <v>0</v>
      </c>
      <c r="P283" s="24">
        <v>0</v>
      </c>
      <c r="Q283" s="24">
        <v>0</v>
      </c>
      <c r="R283" s="74">
        <f t="shared" si="26"/>
        <v>0</v>
      </c>
      <c r="S283" s="2"/>
      <c r="T283" s="2"/>
      <c r="U283" s="2"/>
      <c r="V283" s="84">
        <f t="shared" si="28"/>
        <v>0</v>
      </c>
      <c r="W283" s="2"/>
      <c r="X283" s="122"/>
      <c r="Y283" s="122"/>
      <c r="Z283" s="122"/>
      <c r="AA283" s="122"/>
      <c r="AB283" s="122"/>
    </row>
    <row r="284" spans="1:28">
      <c r="A284" s="2"/>
      <c r="B284" s="2"/>
      <c r="C284" s="2"/>
      <c r="D284" s="50"/>
      <c r="E284" s="74"/>
      <c r="F284" s="74"/>
      <c r="G284" s="75"/>
      <c r="H284" s="76"/>
      <c r="I284" s="77"/>
      <c r="J284" s="78"/>
      <c r="K284" s="79"/>
      <c r="L284" s="42"/>
      <c r="M284" s="80"/>
      <c r="N284" s="92"/>
      <c r="O284" s="24"/>
      <c r="P284" s="24"/>
      <c r="Q284" s="24"/>
      <c r="R284" s="74">
        <f t="shared" si="26"/>
        <v>0</v>
      </c>
      <c r="S284" s="2"/>
      <c r="T284" s="2"/>
      <c r="U284" s="2"/>
      <c r="V284" s="2"/>
      <c r="W284" s="2"/>
      <c r="X284" s="122"/>
      <c r="Y284" s="122"/>
      <c r="Z284" s="122"/>
      <c r="AA284" s="122"/>
      <c r="AB284" s="122"/>
    </row>
    <row r="285" spans="1:28">
      <c r="A285" s="22" t="s">
        <v>67</v>
      </c>
      <c r="B285" s="22" t="s">
        <v>466</v>
      </c>
      <c r="C285" s="22" t="s">
        <v>478</v>
      </c>
      <c r="D285" s="23" t="s">
        <v>981</v>
      </c>
      <c r="E285" s="24">
        <v>45978</v>
      </c>
      <c r="F285" s="24">
        <v>68967</v>
      </c>
      <c r="G285" s="24">
        <v>93394</v>
      </c>
      <c r="H285" s="24">
        <v>120497.49</v>
      </c>
      <c r="I285" s="24">
        <v>146770.73000000001</v>
      </c>
      <c r="J285" s="24">
        <v>173043.73</v>
      </c>
      <c r="K285" s="24">
        <v>179905.73</v>
      </c>
      <c r="L285" s="24">
        <v>203752.73</v>
      </c>
      <c r="M285" s="24">
        <v>227599.73</v>
      </c>
      <c r="N285" s="24">
        <v>251446.73</v>
      </c>
      <c r="O285" s="24">
        <v>275293.73</v>
      </c>
      <c r="P285" s="24">
        <v>19332</v>
      </c>
      <c r="Q285" s="24">
        <v>38664</v>
      </c>
      <c r="R285" s="74">
        <f t="shared" si="26"/>
        <v>19332</v>
      </c>
      <c r="S285" s="2"/>
      <c r="T285" s="2"/>
      <c r="U285" s="2"/>
      <c r="V285" s="84">
        <f t="shared" ref="V285:V299" si="29">+R285</f>
        <v>19332</v>
      </c>
      <c r="W285" s="2"/>
      <c r="X285" s="122"/>
      <c r="Y285" s="122"/>
      <c r="Z285" s="122"/>
      <c r="AA285" s="122"/>
      <c r="AB285" s="122"/>
    </row>
    <row r="286" spans="1:28">
      <c r="A286" s="22" t="s">
        <v>67</v>
      </c>
      <c r="B286" s="22" t="s">
        <v>466</v>
      </c>
      <c r="C286" s="22" t="s">
        <v>480</v>
      </c>
      <c r="D286" s="23" t="s">
        <v>982</v>
      </c>
      <c r="E286" s="24">
        <v>321.83</v>
      </c>
      <c r="F286" s="24">
        <v>611.27</v>
      </c>
      <c r="G286" s="24">
        <v>919.59</v>
      </c>
      <c r="H286" s="24">
        <v>1764.06</v>
      </c>
      <c r="I286" s="24">
        <v>1785.22</v>
      </c>
      <c r="J286" s="24">
        <v>1785.22</v>
      </c>
      <c r="K286" s="24">
        <v>1785.22</v>
      </c>
      <c r="L286" s="24">
        <v>1785.22</v>
      </c>
      <c r="M286" s="24">
        <v>1785.22</v>
      </c>
      <c r="N286" s="24">
        <v>1858.08</v>
      </c>
      <c r="O286" s="24">
        <v>2223.23</v>
      </c>
      <c r="P286" s="24">
        <v>105.15</v>
      </c>
      <c r="Q286" s="24">
        <v>105.15</v>
      </c>
      <c r="R286" s="74">
        <f t="shared" si="26"/>
        <v>105.15</v>
      </c>
      <c r="S286" s="2"/>
      <c r="T286" s="2"/>
      <c r="U286" s="2"/>
      <c r="V286" s="84">
        <f t="shared" si="29"/>
        <v>105.15</v>
      </c>
      <c r="W286" s="2"/>
      <c r="X286" s="122"/>
      <c r="Y286" s="122"/>
      <c r="Z286" s="122"/>
      <c r="AA286" s="122"/>
      <c r="AB286" s="122"/>
    </row>
    <row r="287" spans="1:28">
      <c r="A287" s="22" t="s">
        <v>139</v>
      </c>
      <c r="B287" s="22" t="s">
        <v>466</v>
      </c>
      <c r="C287" s="22" t="s">
        <v>467</v>
      </c>
      <c r="D287" s="23" t="s">
        <v>468</v>
      </c>
      <c r="E287" s="24">
        <v>32069.119999999999</v>
      </c>
      <c r="F287" s="24">
        <v>48144.67</v>
      </c>
      <c r="G287" s="24">
        <v>64220.19</v>
      </c>
      <c r="H287" s="24">
        <v>80295.710000000006</v>
      </c>
      <c r="I287" s="24">
        <v>96371.23</v>
      </c>
      <c r="J287" s="24">
        <v>112446.75</v>
      </c>
      <c r="K287" s="24">
        <v>128522.27</v>
      </c>
      <c r="L287" s="24">
        <v>144597.79</v>
      </c>
      <c r="M287" s="24">
        <v>160673.31</v>
      </c>
      <c r="N287" s="24">
        <v>176748.83</v>
      </c>
      <c r="O287" s="24">
        <v>192824.35</v>
      </c>
      <c r="P287" s="24">
        <v>16075.52</v>
      </c>
      <c r="Q287" s="24">
        <v>32151.040000000001</v>
      </c>
      <c r="R287" s="74">
        <f t="shared" si="26"/>
        <v>16075.52</v>
      </c>
      <c r="S287" s="2"/>
      <c r="T287" s="2"/>
      <c r="U287" s="2"/>
      <c r="V287" s="84">
        <f t="shared" si="29"/>
        <v>16075.52</v>
      </c>
      <c r="W287" s="2"/>
      <c r="X287" s="122"/>
      <c r="Y287" s="122"/>
      <c r="Z287" s="122"/>
      <c r="AA287" s="122"/>
      <c r="AB287" s="122"/>
    </row>
    <row r="288" spans="1:28">
      <c r="A288" s="22" t="s">
        <v>139</v>
      </c>
      <c r="B288" s="22" t="s">
        <v>466</v>
      </c>
      <c r="C288" s="85" t="s">
        <v>472</v>
      </c>
      <c r="D288" s="23" t="s">
        <v>983</v>
      </c>
      <c r="E288" s="24">
        <v>14687.28</v>
      </c>
      <c r="F288" s="24">
        <v>22030.92</v>
      </c>
      <c r="G288" s="24">
        <v>29374.560000000001</v>
      </c>
      <c r="H288" s="24">
        <v>36718.199999999997</v>
      </c>
      <c r="I288" s="24">
        <v>43615.82</v>
      </c>
      <c r="J288" s="24">
        <v>50513.4</v>
      </c>
      <c r="K288" s="24">
        <v>57410.98</v>
      </c>
      <c r="L288" s="24">
        <v>64308.56</v>
      </c>
      <c r="M288" s="24">
        <v>71206.14</v>
      </c>
      <c r="N288" s="24">
        <v>78103.72</v>
      </c>
      <c r="O288" s="24">
        <v>85001.3</v>
      </c>
      <c r="P288" s="24">
        <v>6897.58</v>
      </c>
      <c r="Q288" s="24">
        <v>13795.16</v>
      </c>
      <c r="R288" s="74">
        <f t="shared" si="26"/>
        <v>6897.58</v>
      </c>
      <c r="S288" s="2"/>
      <c r="T288" s="2"/>
      <c r="U288" s="2"/>
      <c r="V288" s="84">
        <f t="shared" si="29"/>
        <v>6897.58</v>
      </c>
      <c r="W288" s="2"/>
      <c r="X288" s="122"/>
      <c r="Y288" s="122"/>
      <c r="Z288" s="122"/>
      <c r="AA288" s="122"/>
      <c r="AB288" s="122"/>
    </row>
    <row r="289" spans="1:28">
      <c r="A289" s="22" t="s">
        <v>139</v>
      </c>
      <c r="B289" s="22" t="s">
        <v>466</v>
      </c>
      <c r="C289" s="85" t="s">
        <v>474</v>
      </c>
      <c r="D289" s="23" t="s">
        <v>984</v>
      </c>
      <c r="E289" s="24">
        <v>394848.75</v>
      </c>
      <c r="F289" s="24">
        <v>567060.63</v>
      </c>
      <c r="G289" s="24">
        <v>681436.02</v>
      </c>
      <c r="H289" s="24">
        <v>745847.49</v>
      </c>
      <c r="I289" s="24">
        <v>799825.05</v>
      </c>
      <c r="J289" s="24">
        <v>844214.43</v>
      </c>
      <c r="K289" s="24">
        <v>873646.59</v>
      </c>
      <c r="L289" s="24">
        <v>929012.22</v>
      </c>
      <c r="M289" s="24">
        <v>1035573.13</v>
      </c>
      <c r="N289" s="24">
        <v>1202265.6499999999</v>
      </c>
      <c r="O289" s="24">
        <v>1424187.05</v>
      </c>
      <c r="P289" s="24">
        <v>226798.65</v>
      </c>
      <c r="Q289" s="24">
        <v>450539.53</v>
      </c>
      <c r="R289" s="74">
        <f t="shared" si="26"/>
        <v>226798.65</v>
      </c>
      <c r="S289" s="2"/>
      <c r="T289" s="2"/>
      <c r="U289" s="2"/>
      <c r="V289" s="84">
        <f t="shared" si="29"/>
        <v>226798.65</v>
      </c>
      <c r="W289" s="2"/>
      <c r="X289" s="122"/>
      <c r="Y289" s="122"/>
      <c r="Z289" s="122"/>
      <c r="AA289" s="122"/>
      <c r="AB289" s="122"/>
    </row>
    <row r="290" spans="1:28">
      <c r="A290" s="22" t="s">
        <v>139</v>
      </c>
      <c r="B290" s="22" t="s">
        <v>466</v>
      </c>
      <c r="C290" s="22" t="s">
        <v>476</v>
      </c>
      <c r="D290" s="23" t="s">
        <v>985</v>
      </c>
      <c r="E290" s="24">
        <v>328402.13</v>
      </c>
      <c r="F290" s="24">
        <v>491479</v>
      </c>
      <c r="G290" s="24">
        <v>603090.49</v>
      </c>
      <c r="H290" s="24">
        <v>676344.93</v>
      </c>
      <c r="I290" s="24">
        <v>719202.96</v>
      </c>
      <c r="J290" s="24">
        <v>754531.38</v>
      </c>
      <c r="K290" s="24">
        <v>787082.54</v>
      </c>
      <c r="L290" s="24">
        <v>820953.59999999998</v>
      </c>
      <c r="M290" s="24">
        <v>876482.38</v>
      </c>
      <c r="N290" s="24">
        <v>959129.94</v>
      </c>
      <c r="O290" s="24">
        <v>1111049.94</v>
      </c>
      <c r="P290" s="24">
        <v>171653.98</v>
      </c>
      <c r="Q290" s="24">
        <v>334372.89</v>
      </c>
      <c r="R290" s="74">
        <f t="shared" si="26"/>
        <v>171653.98</v>
      </c>
      <c r="S290" s="2"/>
      <c r="T290" s="2"/>
      <c r="U290" s="2"/>
      <c r="V290" s="84">
        <f t="shared" si="29"/>
        <v>171653.98</v>
      </c>
      <c r="W290" s="2"/>
      <c r="X290" s="122"/>
      <c r="Y290" s="122"/>
      <c r="Z290" s="122"/>
      <c r="AA290" s="122"/>
      <c r="AB290" s="122"/>
    </row>
    <row r="291" spans="1:28">
      <c r="A291" s="22" t="s">
        <v>139</v>
      </c>
      <c r="B291" s="22" t="s">
        <v>466</v>
      </c>
      <c r="C291" s="22" t="s">
        <v>478</v>
      </c>
      <c r="D291" s="23" t="s">
        <v>981</v>
      </c>
      <c r="E291" s="24">
        <v>258114</v>
      </c>
      <c r="F291" s="24">
        <v>387171</v>
      </c>
      <c r="G291" s="24">
        <v>516228</v>
      </c>
      <c r="H291" s="24">
        <v>645285</v>
      </c>
      <c r="I291" s="24">
        <v>774342</v>
      </c>
      <c r="J291" s="24">
        <v>914662</v>
      </c>
      <c r="K291" s="24">
        <v>1054982</v>
      </c>
      <c r="L291" s="24">
        <v>1195302</v>
      </c>
      <c r="M291" s="24">
        <v>1335622</v>
      </c>
      <c r="N291" s="24">
        <v>1476140.04</v>
      </c>
      <c r="O291" s="24">
        <v>1616657.04</v>
      </c>
      <c r="P291" s="24">
        <v>140517</v>
      </c>
      <c r="Q291" s="24">
        <v>281034</v>
      </c>
      <c r="R291" s="74">
        <f t="shared" si="26"/>
        <v>140517</v>
      </c>
      <c r="S291" s="2"/>
      <c r="T291" s="2"/>
      <c r="U291" s="2"/>
      <c r="V291" s="84">
        <f t="shared" si="29"/>
        <v>140517</v>
      </c>
      <c r="W291" s="2"/>
      <c r="X291" s="122"/>
      <c r="Y291" s="122"/>
      <c r="Z291" s="122"/>
      <c r="AA291" s="122"/>
      <c r="AB291" s="122"/>
    </row>
    <row r="292" spans="1:28">
      <c r="A292" s="22" t="s">
        <v>139</v>
      </c>
      <c r="B292" s="22" t="s">
        <v>466</v>
      </c>
      <c r="C292" s="22" t="s">
        <v>480</v>
      </c>
      <c r="D292" s="23" t="s">
        <v>982</v>
      </c>
      <c r="E292" s="24">
        <v>751.59</v>
      </c>
      <c r="F292" s="24">
        <v>1063.97</v>
      </c>
      <c r="G292" s="24">
        <v>1591.66</v>
      </c>
      <c r="H292" s="24">
        <v>1933.52</v>
      </c>
      <c r="I292" s="24">
        <v>2311.75</v>
      </c>
      <c r="J292" s="24">
        <v>3643.57</v>
      </c>
      <c r="K292" s="24">
        <v>4250.1400000000003</v>
      </c>
      <c r="L292" s="24">
        <v>24844.639999999999</v>
      </c>
      <c r="M292" s="24">
        <v>25351.48</v>
      </c>
      <c r="N292" s="24">
        <v>26056.49</v>
      </c>
      <c r="O292" s="24">
        <v>26450.98</v>
      </c>
      <c r="P292" s="24">
        <v>291</v>
      </c>
      <c r="Q292" s="24">
        <v>814.83</v>
      </c>
      <c r="R292" s="74">
        <f t="shared" si="26"/>
        <v>291</v>
      </c>
      <c r="S292" s="2"/>
      <c r="T292" s="2"/>
      <c r="U292" s="2"/>
      <c r="V292" s="84">
        <f t="shared" si="29"/>
        <v>291</v>
      </c>
      <c r="W292" s="2"/>
      <c r="X292" s="122"/>
      <c r="Y292" s="122"/>
      <c r="Z292" s="122"/>
      <c r="AA292" s="122"/>
      <c r="AB292" s="122"/>
    </row>
    <row r="293" spans="1:28">
      <c r="A293" s="22" t="s">
        <v>141</v>
      </c>
      <c r="B293" s="22" t="s">
        <v>466</v>
      </c>
      <c r="C293" s="22" t="s">
        <v>467</v>
      </c>
      <c r="D293" s="23" t="s">
        <v>468</v>
      </c>
      <c r="E293" s="24">
        <v>133051.59</v>
      </c>
      <c r="F293" s="24">
        <v>197856.94</v>
      </c>
      <c r="G293" s="24">
        <v>225321.31</v>
      </c>
      <c r="H293" s="24">
        <v>256253.88</v>
      </c>
      <c r="I293" s="24">
        <v>277069.77</v>
      </c>
      <c r="J293" s="24">
        <v>295052.81</v>
      </c>
      <c r="K293" s="24">
        <v>312730.88</v>
      </c>
      <c r="L293" s="24">
        <v>330394.23</v>
      </c>
      <c r="M293" s="24">
        <v>355712.94</v>
      </c>
      <c r="N293" s="24">
        <v>389023.6</v>
      </c>
      <c r="O293" s="24">
        <v>441440.08</v>
      </c>
      <c r="P293" s="24">
        <v>58775.53</v>
      </c>
      <c r="Q293" s="24">
        <v>121314.8</v>
      </c>
      <c r="R293" s="74">
        <f t="shared" si="26"/>
        <v>58775.53</v>
      </c>
      <c r="S293" s="2"/>
      <c r="T293" s="2"/>
      <c r="U293" s="2"/>
      <c r="V293" s="84">
        <f t="shared" si="29"/>
        <v>58775.53</v>
      </c>
      <c r="W293" s="2"/>
      <c r="X293" s="122"/>
      <c r="Y293" s="122"/>
      <c r="Z293" s="122"/>
      <c r="AA293" s="122"/>
      <c r="AB293" s="122"/>
    </row>
    <row r="294" spans="1:28">
      <c r="A294" s="22" t="s">
        <v>141</v>
      </c>
      <c r="B294" s="22" t="s">
        <v>466</v>
      </c>
      <c r="C294" s="22" t="s">
        <v>185</v>
      </c>
      <c r="D294" s="23" t="s">
        <v>986</v>
      </c>
      <c r="E294" s="24">
        <v>2961931.99</v>
      </c>
      <c r="F294" s="24">
        <v>4379409.2300000004</v>
      </c>
      <c r="G294" s="24">
        <v>5369821.1399999997</v>
      </c>
      <c r="H294" s="24">
        <v>6005156.7999999998</v>
      </c>
      <c r="I294" s="24">
        <v>6418836.9100000001</v>
      </c>
      <c r="J294" s="24">
        <v>6773000.9900000002</v>
      </c>
      <c r="K294" s="24">
        <v>7116268.0499999998</v>
      </c>
      <c r="L294" s="24">
        <v>7449068.79</v>
      </c>
      <c r="M294" s="24">
        <v>7939639.3600000003</v>
      </c>
      <c r="N294" s="24">
        <v>8631453.1099999994</v>
      </c>
      <c r="O294" s="24">
        <v>9826025.0600000005</v>
      </c>
      <c r="P294" s="24">
        <v>1330854.8700000001</v>
      </c>
      <c r="Q294" s="24">
        <v>2753725.76</v>
      </c>
      <c r="R294" s="74">
        <f t="shared" si="26"/>
        <v>1330854.8700000001</v>
      </c>
      <c r="S294" s="2"/>
      <c r="T294" s="2"/>
      <c r="U294" s="2"/>
      <c r="V294" s="84">
        <f t="shared" si="29"/>
        <v>1330854.8700000001</v>
      </c>
      <c r="W294" s="2"/>
      <c r="X294" s="122"/>
      <c r="Y294" s="122"/>
      <c r="Z294" s="122"/>
      <c r="AA294" s="122"/>
      <c r="AB294" s="122"/>
    </row>
    <row r="295" spans="1:28">
      <c r="A295" s="22" t="s">
        <v>141</v>
      </c>
      <c r="B295" s="22" t="s">
        <v>466</v>
      </c>
      <c r="C295" s="22" t="s">
        <v>193</v>
      </c>
      <c r="D295" s="23" t="s">
        <v>987</v>
      </c>
      <c r="E295" s="24">
        <v>2451600.96</v>
      </c>
      <c r="F295" s="24">
        <v>3451493.27</v>
      </c>
      <c r="G295" s="24">
        <v>4164721.85</v>
      </c>
      <c r="H295" s="24">
        <v>4572915.22</v>
      </c>
      <c r="I295" s="24">
        <v>4951671.29</v>
      </c>
      <c r="J295" s="24">
        <v>5291700.78</v>
      </c>
      <c r="K295" s="24">
        <v>5540237.2699999996</v>
      </c>
      <c r="L295" s="24">
        <v>5936580.6200000001</v>
      </c>
      <c r="M295" s="24">
        <v>6568266.7400000002</v>
      </c>
      <c r="N295" s="24">
        <v>7458462.8200000003</v>
      </c>
      <c r="O295" s="24">
        <v>8579658.0999999996</v>
      </c>
      <c r="P295" s="24">
        <v>1130343.76</v>
      </c>
      <c r="Q295" s="24">
        <v>2489322.56</v>
      </c>
      <c r="R295" s="74">
        <f t="shared" si="26"/>
        <v>1130343.76</v>
      </c>
      <c r="S295" s="2"/>
      <c r="T295" s="2"/>
      <c r="U295" s="2"/>
      <c r="V295" s="84">
        <f t="shared" si="29"/>
        <v>1130343.76</v>
      </c>
      <c r="W295" s="2"/>
      <c r="X295" s="122"/>
      <c r="Y295" s="122"/>
      <c r="Z295" s="122"/>
      <c r="AA295" s="122"/>
      <c r="AB295" s="122"/>
    </row>
    <row r="296" spans="1:28">
      <c r="A296" s="22" t="s">
        <v>141</v>
      </c>
      <c r="B296" s="22" t="s">
        <v>466</v>
      </c>
      <c r="C296" s="22" t="s">
        <v>474</v>
      </c>
      <c r="D296" s="23" t="s">
        <v>984</v>
      </c>
      <c r="E296" s="24">
        <v>58924.93</v>
      </c>
      <c r="F296" s="24">
        <v>90500.61</v>
      </c>
      <c r="G296" s="24">
        <v>113126.71</v>
      </c>
      <c r="H296" s="24">
        <v>130160.74</v>
      </c>
      <c r="I296" s="24">
        <v>139688.99</v>
      </c>
      <c r="J296" s="24">
        <v>147975.31</v>
      </c>
      <c r="K296" s="24">
        <v>155068.54999999999</v>
      </c>
      <c r="L296" s="24">
        <v>161937.72</v>
      </c>
      <c r="M296" s="24">
        <v>171532.01</v>
      </c>
      <c r="N296" s="24">
        <v>186152.77</v>
      </c>
      <c r="O296" s="24">
        <v>208767.15</v>
      </c>
      <c r="P296" s="24">
        <v>28074.04</v>
      </c>
      <c r="Q296" s="24">
        <v>56328.07</v>
      </c>
      <c r="R296" s="74">
        <f t="shared" si="26"/>
        <v>28074.04</v>
      </c>
      <c r="S296" s="2"/>
      <c r="T296" s="2"/>
      <c r="U296" s="2"/>
      <c r="V296" s="84">
        <f t="shared" si="29"/>
        <v>28074.04</v>
      </c>
      <c r="W296" s="2"/>
      <c r="X296" s="122"/>
      <c r="Y296" s="122"/>
      <c r="Z296" s="122"/>
      <c r="AA296" s="122"/>
      <c r="AB296" s="122"/>
    </row>
    <row r="297" spans="1:28">
      <c r="A297" s="22" t="s">
        <v>141</v>
      </c>
      <c r="B297" s="22" t="s">
        <v>466</v>
      </c>
      <c r="C297" s="22" t="s">
        <v>478</v>
      </c>
      <c r="D297" s="23" t="s">
        <v>981</v>
      </c>
      <c r="E297" s="24">
        <v>429648</v>
      </c>
      <c r="F297" s="24">
        <v>644472</v>
      </c>
      <c r="G297" s="24">
        <v>872495</v>
      </c>
      <c r="H297" s="24">
        <v>1092155</v>
      </c>
      <c r="I297" s="24">
        <v>1305474.8899999999</v>
      </c>
      <c r="J297" s="24">
        <v>1518759.09</v>
      </c>
      <c r="K297" s="24">
        <v>1574468.09</v>
      </c>
      <c r="L297" s="24">
        <v>1768093.19</v>
      </c>
      <c r="M297" s="24">
        <v>1961515.16</v>
      </c>
      <c r="N297" s="24">
        <v>2155133.16</v>
      </c>
      <c r="O297" s="24">
        <v>2348751.16</v>
      </c>
      <c r="P297" s="24">
        <v>209006</v>
      </c>
      <c r="Q297" s="24">
        <v>418012</v>
      </c>
      <c r="R297" s="74">
        <f t="shared" si="26"/>
        <v>209006</v>
      </c>
      <c r="S297" s="2"/>
      <c r="T297" s="2"/>
      <c r="U297" s="2"/>
      <c r="V297" s="84">
        <f t="shared" si="29"/>
        <v>209006</v>
      </c>
      <c r="W297" s="2"/>
      <c r="X297" s="122"/>
      <c r="Y297" s="122"/>
      <c r="Z297" s="122"/>
      <c r="AA297" s="122"/>
      <c r="AB297" s="122"/>
    </row>
    <row r="298" spans="1:28">
      <c r="A298" s="22" t="s">
        <v>141</v>
      </c>
      <c r="B298" s="22" t="s">
        <v>466</v>
      </c>
      <c r="C298" s="22" t="s">
        <v>480</v>
      </c>
      <c r="D298" s="23" t="s">
        <v>982</v>
      </c>
      <c r="E298" s="24">
        <v>-673.76</v>
      </c>
      <c r="F298" s="24">
        <v>14873.58</v>
      </c>
      <c r="G298" s="24">
        <v>20785.689999999999</v>
      </c>
      <c r="H298" s="24">
        <v>22336.83</v>
      </c>
      <c r="I298" s="24">
        <v>23071.86</v>
      </c>
      <c r="J298" s="24">
        <v>23791.4</v>
      </c>
      <c r="K298" s="24">
        <v>33454.019999999997</v>
      </c>
      <c r="L298" s="24">
        <v>33591.9</v>
      </c>
      <c r="M298" s="24">
        <v>34194.379999999997</v>
      </c>
      <c r="N298" s="24">
        <v>34421.81</v>
      </c>
      <c r="O298" s="24">
        <v>34335.31</v>
      </c>
      <c r="P298" s="24">
        <v>141.65</v>
      </c>
      <c r="Q298" s="24">
        <v>791.36</v>
      </c>
      <c r="R298" s="74">
        <f t="shared" si="26"/>
        <v>141.65</v>
      </c>
      <c r="S298" s="2"/>
      <c r="T298" s="2"/>
      <c r="U298" s="2"/>
      <c r="V298" s="84">
        <f t="shared" si="29"/>
        <v>141.65</v>
      </c>
      <c r="W298" s="2"/>
      <c r="X298" s="122"/>
      <c r="Y298" s="122"/>
      <c r="Z298" s="122"/>
      <c r="AA298" s="122"/>
      <c r="AB298" s="122"/>
    </row>
    <row r="299" spans="1:28">
      <c r="A299" s="22" t="s">
        <v>69</v>
      </c>
      <c r="B299" s="22" t="s">
        <v>482</v>
      </c>
      <c r="C299" s="22" t="s">
        <v>69</v>
      </c>
      <c r="D299" s="23" t="s">
        <v>988</v>
      </c>
      <c r="E299" s="24">
        <v>458372.11</v>
      </c>
      <c r="F299" s="24">
        <v>650749.69999999995</v>
      </c>
      <c r="G299" s="24">
        <v>835744.55</v>
      </c>
      <c r="H299" s="24">
        <v>1030779.05</v>
      </c>
      <c r="I299" s="24">
        <v>1218045.7</v>
      </c>
      <c r="J299" s="24">
        <v>1384451.07</v>
      </c>
      <c r="K299" s="24">
        <v>1590059.19</v>
      </c>
      <c r="L299" s="24">
        <v>1748289.82</v>
      </c>
      <c r="M299" s="24">
        <v>1925989.99</v>
      </c>
      <c r="N299" s="24">
        <v>2099139.1</v>
      </c>
      <c r="O299" s="24">
        <v>2257640.98</v>
      </c>
      <c r="P299" s="24">
        <v>227876.63</v>
      </c>
      <c r="Q299" s="24">
        <v>435984.76</v>
      </c>
      <c r="R299" s="74">
        <f t="shared" si="26"/>
        <v>227876.63</v>
      </c>
      <c r="S299" s="2"/>
      <c r="T299" s="2"/>
      <c r="U299" s="2"/>
      <c r="V299" s="84">
        <f t="shared" si="29"/>
        <v>227876.63</v>
      </c>
      <c r="W299" s="2"/>
      <c r="X299" s="122"/>
      <c r="Y299" s="122"/>
      <c r="Z299" s="122"/>
      <c r="AA299" s="122"/>
      <c r="AB299" s="122"/>
    </row>
    <row r="300" spans="1:28">
      <c r="A300" s="22"/>
      <c r="B300" s="22"/>
      <c r="C300" s="22"/>
      <c r="D300" s="23" t="s">
        <v>484</v>
      </c>
      <c r="E300" s="28">
        <v>7568028.5200000005</v>
      </c>
      <c r="F300" s="28">
        <v>11015883.789999999</v>
      </c>
      <c r="G300" s="28">
        <v>13592270.76</v>
      </c>
      <c r="H300" s="28">
        <v>15418443.920000002</v>
      </c>
      <c r="I300" s="28">
        <v>16918084.170000002</v>
      </c>
      <c r="J300" s="28">
        <v>18289571.930000003</v>
      </c>
      <c r="K300" s="28">
        <v>19409871.520000003</v>
      </c>
      <c r="L300" s="28">
        <v>20812513.030000001</v>
      </c>
      <c r="M300" s="28">
        <v>22691143.969999999</v>
      </c>
      <c r="N300" s="28">
        <v>25125535.849999998</v>
      </c>
      <c r="O300" s="28">
        <v>28430305.459999997</v>
      </c>
      <c r="P300" s="28">
        <v>3566743.36</v>
      </c>
      <c r="Q300" s="28">
        <v>7426955.9100000011</v>
      </c>
      <c r="R300" s="74">
        <f t="shared" si="26"/>
        <v>3566743.36</v>
      </c>
      <c r="S300" s="2"/>
      <c r="T300" s="2"/>
      <c r="U300" s="2"/>
      <c r="V300" s="2"/>
      <c r="W300" s="2"/>
      <c r="X300" s="122"/>
      <c r="Y300" s="122"/>
      <c r="Z300" s="122"/>
      <c r="AA300" s="122"/>
      <c r="AB300" s="122"/>
    </row>
    <row r="301" spans="1:28">
      <c r="A301" s="2"/>
      <c r="B301" s="2"/>
      <c r="C301" s="2"/>
      <c r="D301" s="50"/>
      <c r="E301" s="74"/>
      <c r="F301" s="74"/>
      <c r="G301" s="75"/>
      <c r="H301" s="76"/>
      <c r="I301" s="77"/>
      <c r="J301" s="78"/>
      <c r="K301" s="79"/>
      <c r="L301" s="42"/>
      <c r="M301" s="80"/>
      <c r="N301" s="92"/>
      <c r="O301" s="24"/>
      <c r="P301" s="24"/>
      <c r="Q301" s="24"/>
      <c r="R301" s="74">
        <f t="shared" si="26"/>
        <v>0</v>
      </c>
      <c r="S301" s="2"/>
      <c r="T301" s="2"/>
      <c r="U301" s="2"/>
      <c r="V301" s="2"/>
      <c r="W301" s="2"/>
      <c r="X301" s="122"/>
      <c r="Y301" s="122"/>
      <c r="Z301" s="122"/>
      <c r="AA301" s="122"/>
      <c r="AB301" s="122"/>
    </row>
    <row r="302" spans="1:28">
      <c r="A302" s="22" t="s">
        <v>67</v>
      </c>
      <c r="B302" s="22" t="s">
        <v>485</v>
      </c>
      <c r="C302" s="2"/>
      <c r="D302" s="23" t="s">
        <v>989</v>
      </c>
      <c r="E302" s="24">
        <v>4229201.8499999996</v>
      </c>
      <c r="F302" s="24">
        <v>6355417.0899999999</v>
      </c>
      <c r="G302" s="24">
        <v>8489935.3300000001</v>
      </c>
      <c r="H302" s="24">
        <v>10637381.52</v>
      </c>
      <c r="I302" s="24">
        <v>12799582.960000001</v>
      </c>
      <c r="J302" s="24">
        <v>14988069.859999999</v>
      </c>
      <c r="K302" s="24">
        <v>17192360</v>
      </c>
      <c r="L302" s="24">
        <v>19425118.199999999</v>
      </c>
      <c r="M302" s="24">
        <v>21687934.18</v>
      </c>
      <c r="N302" s="24">
        <v>23984099.579999998</v>
      </c>
      <c r="O302" s="24">
        <v>26303412.609999999</v>
      </c>
      <c r="P302" s="24">
        <v>2356483.42</v>
      </c>
      <c r="Q302" s="24">
        <v>4726032.16</v>
      </c>
      <c r="R302" s="74">
        <f t="shared" si="26"/>
        <v>2356483.42</v>
      </c>
      <c r="S302" s="2"/>
      <c r="T302" s="2"/>
      <c r="U302" s="2"/>
      <c r="V302" s="84">
        <f t="shared" ref="V302:V304" si="30">+R302</f>
        <v>2356483.42</v>
      </c>
      <c r="W302" s="2"/>
      <c r="X302" s="122"/>
      <c r="Y302" s="122"/>
      <c r="Z302" s="122"/>
      <c r="AA302" s="122"/>
      <c r="AB302" s="122"/>
    </row>
    <row r="303" spans="1:28">
      <c r="A303" s="22" t="s">
        <v>67</v>
      </c>
      <c r="B303" s="22" t="s">
        <v>487</v>
      </c>
      <c r="C303" s="2"/>
      <c r="D303" s="23" t="s">
        <v>990</v>
      </c>
      <c r="E303" s="24">
        <v>569721.69999999995</v>
      </c>
      <c r="F303" s="24">
        <v>854751.9</v>
      </c>
      <c r="G303" s="24">
        <v>1139861.95</v>
      </c>
      <c r="H303" s="24">
        <v>1424808.91</v>
      </c>
      <c r="I303" s="24">
        <v>1709755.87</v>
      </c>
      <c r="J303" s="24">
        <v>1994920.73</v>
      </c>
      <c r="K303" s="24">
        <v>2280085.7999999998</v>
      </c>
      <c r="L303" s="24">
        <v>2565268.1800000002</v>
      </c>
      <c r="M303" s="24">
        <v>2850451.84</v>
      </c>
      <c r="N303" s="24">
        <v>3135636.98</v>
      </c>
      <c r="O303" s="24">
        <v>3486360.4</v>
      </c>
      <c r="P303" s="24">
        <v>288580.90000000002</v>
      </c>
      <c r="Q303" s="24">
        <v>577130.34</v>
      </c>
      <c r="R303" s="74">
        <f t="shared" si="26"/>
        <v>288580.90000000002</v>
      </c>
      <c r="S303" s="2"/>
      <c r="T303" s="2"/>
      <c r="U303" s="2"/>
      <c r="V303" s="84">
        <f t="shared" si="30"/>
        <v>288580.90000000002</v>
      </c>
      <c r="W303" s="2"/>
      <c r="X303" s="122"/>
      <c r="Y303" s="122"/>
      <c r="Z303" s="122"/>
      <c r="AA303" s="122"/>
      <c r="AB303" s="122"/>
    </row>
    <row r="304" spans="1:28">
      <c r="A304" s="22" t="s">
        <v>67</v>
      </c>
      <c r="B304" s="85" t="s">
        <v>489</v>
      </c>
      <c r="C304" s="2"/>
      <c r="D304" s="23" t="s">
        <v>991</v>
      </c>
      <c r="E304" s="24">
        <v>0</v>
      </c>
      <c r="F304" s="24">
        <v>0</v>
      </c>
      <c r="G304" s="24">
        <v>0</v>
      </c>
      <c r="H304" s="24">
        <v>0</v>
      </c>
      <c r="I304" s="24">
        <v>0</v>
      </c>
      <c r="J304" s="24">
        <v>0</v>
      </c>
      <c r="K304" s="24">
        <v>0</v>
      </c>
      <c r="L304" s="24">
        <v>0</v>
      </c>
      <c r="M304" s="24">
        <v>0</v>
      </c>
      <c r="N304" s="24">
        <v>0</v>
      </c>
      <c r="O304" s="24">
        <v>0</v>
      </c>
      <c r="P304" s="24">
        <v>0</v>
      </c>
      <c r="Q304" s="24">
        <v>0</v>
      </c>
      <c r="R304" s="74">
        <f t="shared" si="26"/>
        <v>0</v>
      </c>
      <c r="S304" s="2"/>
      <c r="T304" s="2"/>
      <c r="U304" s="2"/>
      <c r="V304" s="84">
        <f t="shared" si="30"/>
        <v>0</v>
      </c>
      <c r="W304" s="2"/>
      <c r="X304" s="122"/>
      <c r="Y304" s="122"/>
      <c r="Z304" s="122"/>
      <c r="AA304" s="122"/>
      <c r="AB304" s="122"/>
    </row>
    <row r="305" spans="1:28">
      <c r="A305" s="2"/>
      <c r="B305" s="2"/>
      <c r="C305" s="2"/>
      <c r="D305" s="23" t="s">
        <v>491</v>
      </c>
      <c r="E305" s="28">
        <v>4798923.55</v>
      </c>
      <c r="F305" s="28">
        <v>7210168.9900000002</v>
      </c>
      <c r="G305" s="28">
        <v>9629797.2799999993</v>
      </c>
      <c r="H305" s="28">
        <v>12062190.43</v>
      </c>
      <c r="I305" s="28">
        <v>14509338.830000002</v>
      </c>
      <c r="J305" s="28">
        <v>16982990.59</v>
      </c>
      <c r="K305" s="28">
        <v>19472445.800000001</v>
      </c>
      <c r="L305" s="28">
        <v>21990386.379999999</v>
      </c>
      <c r="M305" s="28">
        <v>24538386.02</v>
      </c>
      <c r="N305" s="28">
        <v>27119736.559999999</v>
      </c>
      <c r="O305" s="28">
        <v>29789773.009999998</v>
      </c>
      <c r="P305" s="28">
        <v>2645064.3199999998</v>
      </c>
      <c r="Q305" s="28">
        <v>5303162.5</v>
      </c>
      <c r="R305" s="74">
        <f t="shared" si="26"/>
        <v>2645064.3199999998</v>
      </c>
      <c r="S305" s="2"/>
      <c r="T305" s="2"/>
      <c r="U305" s="2"/>
      <c r="V305" s="2"/>
      <c r="W305" s="2"/>
      <c r="X305" s="122"/>
      <c r="Y305" s="122"/>
      <c r="Z305" s="122"/>
      <c r="AA305" s="122"/>
      <c r="AB305" s="122"/>
    </row>
    <row r="306" spans="1:28">
      <c r="A306" s="2"/>
      <c r="B306" s="2"/>
      <c r="C306" s="2"/>
      <c r="D306" s="50"/>
      <c r="E306" s="74"/>
      <c r="F306" s="74"/>
      <c r="G306" s="75"/>
      <c r="H306" s="76"/>
      <c r="I306" s="77"/>
      <c r="J306" s="78"/>
      <c r="K306" s="79"/>
      <c r="L306" s="42"/>
      <c r="M306" s="80"/>
      <c r="N306" s="92"/>
      <c r="O306" s="24"/>
      <c r="P306" s="24"/>
      <c r="Q306" s="24"/>
      <c r="R306" s="74">
        <f t="shared" si="26"/>
        <v>0</v>
      </c>
      <c r="S306" s="2"/>
      <c r="T306" s="2"/>
      <c r="U306" s="2"/>
      <c r="V306" s="2"/>
      <c r="W306" s="2"/>
      <c r="X306" s="122"/>
      <c r="Y306" s="122"/>
      <c r="Z306" s="122"/>
      <c r="AA306" s="122"/>
      <c r="AB306" s="122"/>
    </row>
    <row r="307" spans="1:28">
      <c r="A307" s="22" t="s">
        <v>67</v>
      </c>
      <c r="B307" s="22" t="s">
        <v>492</v>
      </c>
      <c r="C307" s="2"/>
      <c r="D307" s="23" t="s">
        <v>493</v>
      </c>
      <c r="E307" s="24">
        <v>0</v>
      </c>
      <c r="F307" s="24">
        <v>0</v>
      </c>
      <c r="G307" s="24">
        <v>0</v>
      </c>
      <c r="H307" s="24">
        <v>0</v>
      </c>
      <c r="I307" s="24">
        <v>0</v>
      </c>
      <c r="J307" s="24">
        <v>0</v>
      </c>
      <c r="K307" s="24">
        <v>0</v>
      </c>
      <c r="L307" s="24">
        <v>0</v>
      </c>
      <c r="M307" s="24">
        <v>0</v>
      </c>
      <c r="N307" s="24">
        <v>0</v>
      </c>
      <c r="O307" s="24">
        <v>0</v>
      </c>
      <c r="P307" s="24">
        <v>0</v>
      </c>
      <c r="Q307" s="24">
        <v>0</v>
      </c>
      <c r="R307" s="74">
        <f t="shared" si="26"/>
        <v>0</v>
      </c>
      <c r="S307" s="2"/>
      <c r="T307" s="2"/>
      <c r="U307" s="2"/>
      <c r="V307" s="84">
        <f t="shared" ref="V307:V319" si="31">+R307</f>
        <v>0</v>
      </c>
      <c r="W307" s="2"/>
      <c r="X307" s="122"/>
      <c r="Y307" s="122"/>
      <c r="Z307" s="122"/>
      <c r="AA307" s="122"/>
      <c r="AB307" s="122"/>
    </row>
    <row r="308" spans="1:28">
      <c r="A308" s="22" t="s">
        <v>67</v>
      </c>
      <c r="B308" s="22" t="s">
        <v>494</v>
      </c>
      <c r="C308" s="22" t="s">
        <v>11</v>
      </c>
      <c r="D308" s="42" t="s">
        <v>496</v>
      </c>
      <c r="E308" s="24">
        <v>61985.96</v>
      </c>
      <c r="F308" s="24">
        <v>83051.03</v>
      </c>
      <c r="G308" s="24">
        <v>88985.27</v>
      </c>
      <c r="H308" s="24">
        <v>93618.16</v>
      </c>
      <c r="I308" s="24">
        <v>99620.89</v>
      </c>
      <c r="J308" s="24">
        <v>122364.04</v>
      </c>
      <c r="K308" s="24">
        <v>187132.93</v>
      </c>
      <c r="L308" s="24">
        <v>266875.86</v>
      </c>
      <c r="M308" s="24">
        <v>308847.27</v>
      </c>
      <c r="N308" s="24">
        <v>392534.75</v>
      </c>
      <c r="O308" s="24">
        <v>548333.80000000005</v>
      </c>
      <c r="P308" s="24">
        <v>165230.87</v>
      </c>
      <c r="Q308" s="24">
        <v>320019.8</v>
      </c>
      <c r="R308" s="74">
        <f t="shared" si="26"/>
        <v>165230.87</v>
      </c>
      <c r="S308" s="2"/>
      <c r="T308" s="2"/>
      <c r="U308" s="2"/>
      <c r="V308" s="84">
        <f t="shared" si="31"/>
        <v>165230.87</v>
      </c>
      <c r="W308" s="2"/>
      <c r="X308" s="122"/>
      <c r="Y308" s="122"/>
      <c r="Z308" s="122"/>
      <c r="AA308" s="122"/>
      <c r="AB308" s="122"/>
    </row>
    <row r="309" spans="1:28">
      <c r="A309" s="22" t="s">
        <v>67</v>
      </c>
      <c r="B309" s="22" t="s">
        <v>494</v>
      </c>
      <c r="C309" s="2"/>
      <c r="D309" s="23" t="s">
        <v>495</v>
      </c>
      <c r="E309" s="24">
        <v>1856695.2</v>
      </c>
      <c r="F309" s="24">
        <v>2784988.12</v>
      </c>
      <c r="G309" s="24">
        <v>3713281.03</v>
      </c>
      <c r="H309" s="24">
        <v>4641552.08</v>
      </c>
      <c r="I309" s="24">
        <v>5569823.1299999999</v>
      </c>
      <c r="J309" s="24">
        <v>6498094.1699999999</v>
      </c>
      <c r="K309" s="24">
        <v>7426365.21</v>
      </c>
      <c r="L309" s="24">
        <v>8354636.2599999998</v>
      </c>
      <c r="M309" s="24">
        <v>9282907.2899999991</v>
      </c>
      <c r="N309" s="24">
        <v>10211003.310000001</v>
      </c>
      <c r="O309" s="24">
        <v>11139099.369999999</v>
      </c>
      <c r="P309" s="24">
        <v>928096.05</v>
      </c>
      <c r="Q309" s="24">
        <v>1856104.6</v>
      </c>
      <c r="R309" s="74">
        <f t="shared" si="26"/>
        <v>928096.05</v>
      </c>
      <c r="S309" s="2"/>
      <c r="T309" s="2"/>
      <c r="U309" s="2"/>
      <c r="V309" s="84">
        <f t="shared" si="31"/>
        <v>928096.05</v>
      </c>
      <c r="W309" s="2"/>
      <c r="X309" s="122"/>
      <c r="Y309" s="122"/>
      <c r="Z309" s="122"/>
      <c r="AA309" s="122"/>
      <c r="AB309" s="122"/>
    </row>
    <row r="310" spans="1:28">
      <c r="A310" s="22" t="s">
        <v>67</v>
      </c>
      <c r="B310" s="22" t="s">
        <v>505</v>
      </c>
      <c r="C310" s="2"/>
      <c r="D310" s="23" t="s">
        <v>506</v>
      </c>
      <c r="E310" s="24">
        <v>33874.15</v>
      </c>
      <c r="F310" s="24">
        <v>50346.5</v>
      </c>
      <c r="G310" s="24">
        <v>66818.850000000006</v>
      </c>
      <c r="H310" s="24">
        <v>83472.56</v>
      </c>
      <c r="I310" s="24">
        <v>99944.01</v>
      </c>
      <c r="J310" s="24">
        <v>116415.46</v>
      </c>
      <c r="K310" s="24">
        <v>132886.91</v>
      </c>
      <c r="L310" s="24">
        <v>149358.35999999999</v>
      </c>
      <c r="M310" s="24">
        <v>165829.81</v>
      </c>
      <c r="N310" s="24">
        <v>183708.56</v>
      </c>
      <c r="O310" s="24">
        <v>200172.75</v>
      </c>
      <c r="P310" s="24">
        <v>16464.189999999999</v>
      </c>
      <c r="Q310" s="24">
        <v>33621.160000000003</v>
      </c>
      <c r="R310" s="74">
        <f t="shared" si="26"/>
        <v>16464.189999999999</v>
      </c>
      <c r="S310" s="2"/>
      <c r="T310" s="2"/>
      <c r="U310" s="2"/>
      <c r="V310" s="84">
        <f t="shared" si="31"/>
        <v>16464.189999999999</v>
      </c>
      <c r="W310" s="2"/>
      <c r="X310" s="122"/>
      <c r="Y310" s="122"/>
      <c r="Z310" s="122"/>
      <c r="AA310" s="122"/>
      <c r="AB310" s="122"/>
    </row>
    <row r="311" spans="1:28">
      <c r="A311" s="22" t="s">
        <v>67</v>
      </c>
      <c r="B311" s="22" t="s">
        <v>507</v>
      </c>
      <c r="C311" s="2"/>
      <c r="D311" s="23" t="s">
        <v>992</v>
      </c>
      <c r="E311" s="24">
        <v>6828.44</v>
      </c>
      <c r="F311" s="24">
        <v>10242.66</v>
      </c>
      <c r="G311" s="24">
        <v>13656.88</v>
      </c>
      <c r="H311" s="24">
        <v>17071.099999999999</v>
      </c>
      <c r="I311" s="24">
        <v>20485.32</v>
      </c>
      <c r="J311" s="24">
        <v>23899.54</v>
      </c>
      <c r="K311" s="24">
        <v>27313.759999999998</v>
      </c>
      <c r="L311" s="24">
        <v>30727.98</v>
      </c>
      <c r="M311" s="24">
        <v>34142.199999999997</v>
      </c>
      <c r="N311" s="24">
        <v>37556.42</v>
      </c>
      <c r="O311" s="24">
        <v>40970.639999999999</v>
      </c>
      <c r="P311" s="24">
        <v>3414.22</v>
      </c>
      <c r="Q311" s="24">
        <v>6828.44</v>
      </c>
      <c r="R311" s="74">
        <f t="shared" si="26"/>
        <v>3414.22</v>
      </c>
      <c r="S311" s="2"/>
      <c r="T311" s="2"/>
      <c r="U311" s="2"/>
      <c r="V311" s="84">
        <f t="shared" si="31"/>
        <v>3414.22</v>
      </c>
      <c r="W311" s="2"/>
      <c r="X311" s="122"/>
      <c r="Y311" s="122"/>
      <c r="Z311" s="122"/>
      <c r="AA311" s="122"/>
      <c r="AB311" s="122"/>
    </row>
    <row r="312" spans="1:28">
      <c r="A312" s="22" t="s">
        <v>67</v>
      </c>
      <c r="B312" s="22" t="s">
        <v>497</v>
      </c>
      <c r="C312" s="22" t="s">
        <v>993</v>
      </c>
      <c r="D312" s="23" t="s">
        <v>994</v>
      </c>
      <c r="E312" s="24">
        <v>0</v>
      </c>
      <c r="F312" s="24">
        <v>0</v>
      </c>
      <c r="G312" s="24">
        <v>0</v>
      </c>
      <c r="H312" s="24">
        <v>0</v>
      </c>
      <c r="I312" s="24">
        <v>0</v>
      </c>
      <c r="J312" s="24">
        <v>0</v>
      </c>
      <c r="K312" s="24">
        <v>0</v>
      </c>
      <c r="L312" s="24">
        <v>0</v>
      </c>
      <c r="M312" s="24">
        <v>0</v>
      </c>
      <c r="N312" s="24">
        <v>0</v>
      </c>
      <c r="O312" s="24">
        <v>0</v>
      </c>
      <c r="P312" s="24">
        <v>34533.33</v>
      </c>
      <c r="Q312" s="24">
        <v>103337.65</v>
      </c>
      <c r="R312" s="74">
        <f t="shared" si="26"/>
        <v>34533.33</v>
      </c>
      <c r="S312" s="2"/>
      <c r="T312" s="2"/>
      <c r="U312" s="2"/>
      <c r="V312" s="84">
        <f t="shared" si="31"/>
        <v>34533.33</v>
      </c>
      <c r="W312" s="2"/>
      <c r="X312" s="122"/>
      <c r="Y312" s="122"/>
      <c r="Z312" s="122"/>
      <c r="AA312" s="122"/>
      <c r="AB312" s="122"/>
    </row>
    <row r="313" spans="1:28">
      <c r="A313" s="22" t="s">
        <v>67</v>
      </c>
      <c r="B313" s="22" t="s">
        <v>497</v>
      </c>
      <c r="C313" s="22" t="s">
        <v>80</v>
      </c>
      <c r="D313" s="23" t="s">
        <v>995</v>
      </c>
      <c r="E313" s="24">
        <v>15364.59</v>
      </c>
      <c r="F313" s="24">
        <v>23437.52</v>
      </c>
      <c r="G313" s="24">
        <v>31250.02</v>
      </c>
      <c r="H313" s="24">
        <v>39322.94</v>
      </c>
      <c r="I313" s="24">
        <v>47135.44</v>
      </c>
      <c r="J313" s="24">
        <v>55208.36</v>
      </c>
      <c r="K313" s="24">
        <v>63281.279999999999</v>
      </c>
      <c r="L313" s="24">
        <v>71093.789999999994</v>
      </c>
      <c r="M313" s="24">
        <v>79166.710000000006</v>
      </c>
      <c r="N313" s="24">
        <v>86979.21</v>
      </c>
      <c r="O313" s="24">
        <v>95052.07</v>
      </c>
      <c r="P313" s="24">
        <v>8072.92</v>
      </c>
      <c r="Q313" s="24">
        <v>15364.59</v>
      </c>
      <c r="R313" s="74">
        <f t="shared" si="26"/>
        <v>8072.92</v>
      </c>
      <c r="S313" s="2"/>
      <c r="T313" s="2"/>
      <c r="U313" s="2"/>
      <c r="V313" s="84">
        <f t="shared" si="31"/>
        <v>8072.92</v>
      </c>
      <c r="W313" s="2"/>
      <c r="X313" s="122"/>
      <c r="Y313" s="122"/>
      <c r="Z313" s="122"/>
      <c r="AA313" s="122"/>
      <c r="AB313" s="122"/>
    </row>
    <row r="314" spans="1:28">
      <c r="A314" s="22" t="s">
        <v>139</v>
      </c>
      <c r="B314" s="22" t="s">
        <v>497</v>
      </c>
      <c r="C314" s="22" t="s">
        <v>499</v>
      </c>
      <c r="D314" s="23" t="s">
        <v>996</v>
      </c>
      <c r="E314" s="24">
        <v>76.52</v>
      </c>
      <c r="F314" s="24">
        <v>150.68</v>
      </c>
      <c r="G314" s="24">
        <v>248.8</v>
      </c>
      <c r="H314" s="24">
        <v>366.3</v>
      </c>
      <c r="I314" s="24">
        <v>524.48</v>
      </c>
      <c r="J314" s="24">
        <v>663.72</v>
      </c>
      <c r="K314" s="24">
        <v>886.31</v>
      </c>
      <c r="L314" s="24">
        <v>1088.95</v>
      </c>
      <c r="M314" s="24">
        <v>1379.47</v>
      </c>
      <c r="N314" s="24">
        <v>1543.27</v>
      </c>
      <c r="O314" s="24">
        <v>3105.24</v>
      </c>
      <c r="P314" s="24">
        <v>50.32</v>
      </c>
      <c r="Q314" s="24">
        <v>117.73</v>
      </c>
      <c r="R314" s="74">
        <f t="shared" si="26"/>
        <v>50.32</v>
      </c>
      <c r="S314" s="2"/>
      <c r="T314" s="2"/>
      <c r="U314" s="2"/>
      <c r="V314" s="84">
        <f t="shared" si="31"/>
        <v>50.32</v>
      </c>
      <c r="W314" s="2"/>
      <c r="X314" s="122"/>
      <c r="Y314" s="122"/>
      <c r="Z314" s="122"/>
      <c r="AA314" s="122"/>
      <c r="AB314" s="122"/>
    </row>
    <row r="315" spans="1:28">
      <c r="A315" s="22" t="s">
        <v>139</v>
      </c>
      <c r="B315" s="22" t="s">
        <v>497</v>
      </c>
      <c r="C315" s="22" t="s">
        <v>501</v>
      </c>
      <c r="D315" s="23" t="s">
        <v>997</v>
      </c>
      <c r="E315" s="24">
        <v>17240.2</v>
      </c>
      <c r="F315" s="24">
        <v>30002.5</v>
      </c>
      <c r="G315" s="24">
        <v>46646.75</v>
      </c>
      <c r="H315" s="24">
        <v>64650.63</v>
      </c>
      <c r="I315" s="24">
        <v>82674.87</v>
      </c>
      <c r="J315" s="24">
        <v>101522.38</v>
      </c>
      <c r="K315" s="24">
        <v>119460.57</v>
      </c>
      <c r="L315" s="24">
        <v>134014.20000000001</v>
      </c>
      <c r="M315" s="24">
        <v>149548.85</v>
      </c>
      <c r="N315" s="24">
        <v>156077.73000000001</v>
      </c>
      <c r="O315" s="24">
        <v>156518.59</v>
      </c>
      <c r="P315" s="24">
        <v>0</v>
      </c>
      <c r="Q315" s="24">
        <v>0</v>
      </c>
      <c r="R315" s="74">
        <f t="shared" si="26"/>
        <v>0</v>
      </c>
      <c r="S315" s="2"/>
      <c r="T315" s="2"/>
      <c r="U315" s="2"/>
      <c r="V315" s="84">
        <f t="shared" si="31"/>
        <v>0</v>
      </c>
      <c r="W315" s="2"/>
      <c r="X315" s="122"/>
      <c r="Y315" s="122"/>
      <c r="Z315" s="122"/>
      <c r="AA315" s="122"/>
      <c r="AB315" s="122"/>
    </row>
    <row r="316" spans="1:28">
      <c r="A316" s="22" t="s">
        <v>139</v>
      </c>
      <c r="B316" s="22" t="s">
        <v>497</v>
      </c>
      <c r="C316" s="22" t="s">
        <v>503</v>
      </c>
      <c r="D316" s="23" t="s">
        <v>998</v>
      </c>
      <c r="E316" s="24">
        <v>7291.76</v>
      </c>
      <c r="F316" s="24">
        <v>8200.83</v>
      </c>
      <c r="G316" s="24">
        <v>12096.23</v>
      </c>
      <c r="H316" s="24">
        <v>17769.509999999998</v>
      </c>
      <c r="I316" s="24">
        <v>21844.14</v>
      </c>
      <c r="J316" s="24">
        <v>26395.13</v>
      </c>
      <c r="K316" s="24">
        <v>26395.13</v>
      </c>
      <c r="L316" s="24">
        <v>27405.49</v>
      </c>
      <c r="M316" s="24">
        <v>27405.49</v>
      </c>
      <c r="N316" s="24">
        <v>39378.44</v>
      </c>
      <c r="O316" s="24">
        <v>39378.44</v>
      </c>
      <c r="P316" s="24">
        <v>0</v>
      </c>
      <c r="Q316" s="24">
        <v>0</v>
      </c>
      <c r="R316" s="74">
        <f t="shared" si="26"/>
        <v>0</v>
      </c>
      <c r="S316" s="2"/>
      <c r="T316" s="2"/>
      <c r="U316" s="2"/>
      <c r="V316" s="84">
        <f t="shared" si="31"/>
        <v>0</v>
      </c>
      <c r="W316" s="2"/>
      <c r="X316" s="122"/>
      <c r="Y316" s="122"/>
      <c r="Z316" s="122"/>
      <c r="AA316" s="122"/>
      <c r="AB316" s="122"/>
    </row>
    <row r="317" spans="1:28">
      <c r="A317" s="22" t="s">
        <v>141</v>
      </c>
      <c r="B317" s="22" t="s">
        <v>497</v>
      </c>
      <c r="C317" s="22" t="s">
        <v>499</v>
      </c>
      <c r="D317" s="23" t="s">
        <v>996</v>
      </c>
      <c r="E317" s="24">
        <v>254.3</v>
      </c>
      <c r="F317" s="24">
        <v>584.65</v>
      </c>
      <c r="G317" s="24">
        <v>897.67</v>
      </c>
      <c r="H317" s="24">
        <v>1561.51</v>
      </c>
      <c r="I317" s="24">
        <v>2092</v>
      </c>
      <c r="J317" s="24">
        <v>2748.54</v>
      </c>
      <c r="K317" s="24">
        <v>3548.58</v>
      </c>
      <c r="L317" s="24">
        <v>4157.6400000000003</v>
      </c>
      <c r="M317" s="24">
        <v>5079.43</v>
      </c>
      <c r="N317" s="24">
        <v>5759.62</v>
      </c>
      <c r="O317" s="24">
        <v>12321.35</v>
      </c>
      <c r="P317" s="24">
        <v>144.74</v>
      </c>
      <c r="Q317" s="24">
        <v>424.49</v>
      </c>
      <c r="R317" s="74">
        <f t="shared" si="26"/>
        <v>144.74</v>
      </c>
      <c r="S317" s="2"/>
      <c r="T317" s="2"/>
      <c r="U317" s="2"/>
      <c r="V317" s="84">
        <f t="shared" si="31"/>
        <v>144.74</v>
      </c>
      <c r="W317" s="2"/>
      <c r="X317" s="122"/>
      <c r="Y317" s="122"/>
      <c r="Z317" s="122"/>
      <c r="AA317" s="122"/>
      <c r="AB317" s="122"/>
    </row>
    <row r="318" spans="1:28">
      <c r="A318" s="22" t="s">
        <v>141</v>
      </c>
      <c r="B318" s="22" t="s">
        <v>497</v>
      </c>
      <c r="C318" s="22" t="s">
        <v>501</v>
      </c>
      <c r="D318" s="23" t="s">
        <v>997</v>
      </c>
      <c r="E318" s="24">
        <v>0</v>
      </c>
      <c r="F318" s="24">
        <v>0</v>
      </c>
      <c r="G318" s="24">
        <v>0</v>
      </c>
      <c r="H318" s="24">
        <v>0</v>
      </c>
      <c r="I318" s="24">
        <v>0</v>
      </c>
      <c r="J318" s="24">
        <v>0</v>
      </c>
      <c r="K318" s="24">
        <v>0</v>
      </c>
      <c r="L318" s="24">
        <v>0</v>
      </c>
      <c r="M318" s="24">
        <v>0</v>
      </c>
      <c r="N318" s="24">
        <v>0</v>
      </c>
      <c r="O318" s="24">
        <v>0</v>
      </c>
      <c r="P318" s="24">
        <v>0</v>
      </c>
      <c r="Q318" s="24">
        <v>0</v>
      </c>
      <c r="R318" s="74">
        <f t="shared" si="26"/>
        <v>0</v>
      </c>
      <c r="S318" s="2"/>
      <c r="T318" s="2"/>
      <c r="U318" s="2"/>
      <c r="V318" s="84">
        <f t="shared" si="31"/>
        <v>0</v>
      </c>
      <c r="W318" s="2"/>
      <c r="X318" s="122"/>
      <c r="Y318" s="122"/>
      <c r="Z318" s="122"/>
      <c r="AA318" s="122"/>
      <c r="AB318" s="122"/>
    </row>
    <row r="319" spans="1:28">
      <c r="A319" s="22" t="s">
        <v>141</v>
      </c>
      <c r="B319" s="22" t="s">
        <v>497</v>
      </c>
      <c r="C319" s="22" t="s">
        <v>503</v>
      </c>
      <c r="D319" s="23" t="s">
        <v>998</v>
      </c>
      <c r="E319" s="24">
        <v>10373.77</v>
      </c>
      <c r="F319" s="24">
        <v>18287.18</v>
      </c>
      <c r="G319" s="24">
        <v>27787.22</v>
      </c>
      <c r="H319" s="24">
        <v>38874.339999999997</v>
      </c>
      <c r="I319" s="24">
        <v>45487.45</v>
      </c>
      <c r="J319" s="24">
        <v>50544.39</v>
      </c>
      <c r="K319" s="24">
        <v>53464.6</v>
      </c>
      <c r="L319" s="24">
        <v>53464.6</v>
      </c>
      <c r="M319" s="24">
        <v>53464.6</v>
      </c>
      <c r="N319" s="24">
        <v>53464.6</v>
      </c>
      <c r="O319" s="24">
        <v>53464.6</v>
      </c>
      <c r="P319" s="24">
        <v>0</v>
      </c>
      <c r="Q319" s="24">
        <v>0</v>
      </c>
      <c r="R319" s="74">
        <f t="shared" si="26"/>
        <v>0</v>
      </c>
      <c r="S319" s="2"/>
      <c r="T319" s="2"/>
      <c r="U319" s="2"/>
      <c r="V319" s="84">
        <f t="shared" si="31"/>
        <v>0</v>
      </c>
      <c r="W319" s="2"/>
      <c r="X319" s="122"/>
      <c r="Y319" s="122"/>
      <c r="Z319" s="122"/>
      <c r="AA319" s="122"/>
      <c r="AB319" s="122"/>
    </row>
    <row r="320" spans="1:28">
      <c r="A320" s="2"/>
      <c r="B320" s="2"/>
      <c r="C320" s="2"/>
      <c r="D320" s="23" t="s">
        <v>509</v>
      </c>
      <c r="E320" s="28">
        <v>2009984.89</v>
      </c>
      <c r="F320" s="28">
        <v>3009291.6700000004</v>
      </c>
      <c r="G320" s="28">
        <v>4001668.7199999997</v>
      </c>
      <c r="H320" s="28">
        <v>4998259.129999999</v>
      </c>
      <c r="I320" s="28">
        <v>5989631.7300000004</v>
      </c>
      <c r="J320" s="28">
        <v>6997855.7299999995</v>
      </c>
      <c r="K320" s="28">
        <v>8040735.2799999993</v>
      </c>
      <c r="L320" s="28">
        <v>9092823.1299999971</v>
      </c>
      <c r="M320" s="28">
        <v>10107771.119999999</v>
      </c>
      <c r="N320" s="28">
        <v>11168005.91</v>
      </c>
      <c r="O320" s="28">
        <v>12288416.85</v>
      </c>
      <c r="P320" s="28">
        <v>1156006.6399999999</v>
      </c>
      <c r="Q320" s="28">
        <v>2335818.46</v>
      </c>
      <c r="R320" s="74">
        <f t="shared" si="26"/>
        <v>1156006.6399999999</v>
      </c>
      <c r="S320" s="2"/>
      <c r="T320" s="2"/>
      <c r="U320" s="2"/>
      <c r="V320" s="2"/>
      <c r="W320" s="2"/>
      <c r="X320" s="122"/>
      <c r="Y320" s="122"/>
      <c r="Z320" s="122"/>
      <c r="AA320" s="122"/>
      <c r="AB320" s="122"/>
    </row>
    <row r="321" spans="1:28">
      <c r="A321" s="2"/>
      <c r="B321" s="2"/>
      <c r="C321" s="2"/>
      <c r="D321" s="23"/>
      <c r="E321" s="74"/>
      <c r="F321" s="74"/>
      <c r="G321" s="75"/>
      <c r="H321" s="76"/>
      <c r="I321" s="77"/>
      <c r="J321" s="78"/>
      <c r="K321" s="79"/>
      <c r="L321" s="42"/>
      <c r="M321" s="80"/>
      <c r="N321" s="92"/>
      <c r="O321" s="24"/>
      <c r="P321" s="24"/>
      <c r="Q321" s="24"/>
      <c r="R321" s="74">
        <f t="shared" si="26"/>
        <v>0</v>
      </c>
      <c r="S321" s="2"/>
      <c r="T321" s="2"/>
      <c r="U321" s="2"/>
      <c r="V321" s="2"/>
      <c r="W321" s="2"/>
      <c r="X321" s="122"/>
      <c r="Y321" s="122"/>
      <c r="Z321" s="122"/>
      <c r="AA321" s="122"/>
      <c r="AB321" s="122"/>
    </row>
    <row r="322" spans="1:28">
      <c r="A322" s="22" t="s">
        <v>67</v>
      </c>
      <c r="B322" s="22" t="s">
        <v>515</v>
      </c>
      <c r="C322" s="22" t="s">
        <v>511</v>
      </c>
      <c r="D322" s="23" t="s">
        <v>999</v>
      </c>
      <c r="E322" s="24">
        <v>-65523.98</v>
      </c>
      <c r="F322" s="24">
        <v>144863.85</v>
      </c>
      <c r="G322" s="24">
        <v>114751.96</v>
      </c>
      <c r="H322" s="24">
        <v>-224509.59</v>
      </c>
      <c r="I322" s="24">
        <v>-239544.81</v>
      </c>
      <c r="J322" s="24">
        <v>-222182.6</v>
      </c>
      <c r="K322" s="24">
        <v>-168358.7</v>
      </c>
      <c r="L322" s="24">
        <v>-20428.259999999998</v>
      </c>
      <c r="M322" s="24">
        <v>-168978.67</v>
      </c>
      <c r="N322" s="24">
        <v>-43506.03</v>
      </c>
      <c r="O322" s="24">
        <v>-0.66000000003987203</v>
      </c>
      <c r="P322" s="24">
        <v>0</v>
      </c>
      <c r="Q322" s="24">
        <v>0</v>
      </c>
      <c r="R322" s="74">
        <f t="shared" si="26"/>
        <v>0</v>
      </c>
      <c r="S322" s="2"/>
      <c r="T322" s="2"/>
      <c r="U322" s="2"/>
      <c r="V322" s="84">
        <f t="shared" ref="V322:V342" si="32">+R322</f>
        <v>0</v>
      </c>
      <c r="W322" s="2"/>
      <c r="X322" s="122"/>
      <c r="Y322" s="122"/>
      <c r="Z322" s="122"/>
      <c r="AA322" s="122"/>
      <c r="AB322" s="122"/>
    </row>
    <row r="323" spans="1:28">
      <c r="A323" s="22" t="s">
        <v>67</v>
      </c>
      <c r="B323" s="22" t="s">
        <v>521</v>
      </c>
      <c r="C323" s="22" t="s">
        <v>511</v>
      </c>
      <c r="D323" s="23" t="s">
        <v>1000</v>
      </c>
      <c r="E323" s="24">
        <v>0</v>
      </c>
      <c r="F323" s="24">
        <v>-5095.59</v>
      </c>
      <c r="G323" s="24">
        <v>-6926.41</v>
      </c>
      <c r="H323" s="24">
        <v>-9972.77</v>
      </c>
      <c r="I323" s="24">
        <v>-12046.71</v>
      </c>
      <c r="J323" s="24">
        <v>-14120.64</v>
      </c>
      <c r="K323" s="24">
        <v>-16194.58</v>
      </c>
      <c r="L323" s="24">
        <v>-18268.509999999998</v>
      </c>
      <c r="M323" s="24">
        <v>-20342.45</v>
      </c>
      <c r="N323" s="24">
        <v>-67444.56</v>
      </c>
      <c r="O323" s="24">
        <v>-9.9999999947613105E-3</v>
      </c>
      <c r="P323" s="24">
        <v>0</v>
      </c>
      <c r="Q323" s="24">
        <v>0</v>
      </c>
      <c r="R323" s="74">
        <f t="shared" si="26"/>
        <v>0</v>
      </c>
      <c r="S323" s="2"/>
      <c r="T323" s="2"/>
      <c r="U323" s="2"/>
      <c r="V323" s="84">
        <f t="shared" si="32"/>
        <v>0</v>
      </c>
      <c r="W323" s="2"/>
      <c r="X323" s="122"/>
      <c r="Y323" s="122"/>
      <c r="Z323" s="122"/>
      <c r="AA323" s="122"/>
      <c r="AB323" s="122"/>
    </row>
    <row r="324" spans="1:28">
      <c r="A324" s="22" t="s">
        <v>67</v>
      </c>
      <c r="B324" s="22" t="s">
        <v>530</v>
      </c>
      <c r="C324" s="2"/>
      <c r="D324" s="23" t="s">
        <v>1001</v>
      </c>
      <c r="E324" s="24">
        <v>-7133.67</v>
      </c>
      <c r="F324" s="24">
        <v>-10700.5</v>
      </c>
      <c r="G324" s="24">
        <v>-14267.33</v>
      </c>
      <c r="H324" s="24">
        <v>-17834.169999999998</v>
      </c>
      <c r="I324" s="24">
        <v>-21401</v>
      </c>
      <c r="J324" s="24">
        <v>-24967.83</v>
      </c>
      <c r="K324" s="24">
        <v>-28534.67</v>
      </c>
      <c r="L324" s="24">
        <v>-32101.5</v>
      </c>
      <c r="M324" s="24">
        <v>-35668.33</v>
      </c>
      <c r="N324" s="24">
        <v>-38682.42</v>
      </c>
      <c r="O324" s="24">
        <v>-42184</v>
      </c>
      <c r="P324" s="24">
        <v>-3501.58</v>
      </c>
      <c r="Q324" s="24">
        <v>-7003.17</v>
      </c>
      <c r="R324" s="74">
        <f t="shared" si="26"/>
        <v>-3501.58</v>
      </c>
      <c r="S324" s="2"/>
      <c r="T324" s="2"/>
      <c r="U324" s="2"/>
      <c r="V324" s="84">
        <f t="shared" si="32"/>
        <v>-3501.58</v>
      </c>
      <c r="W324" s="2"/>
      <c r="X324" s="122"/>
      <c r="Y324" s="122"/>
      <c r="Z324" s="122"/>
      <c r="AA324" s="122"/>
      <c r="AB324" s="122"/>
    </row>
    <row r="325" spans="1:28">
      <c r="A325" s="22" t="s">
        <v>139</v>
      </c>
      <c r="B325" s="22" t="s">
        <v>510</v>
      </c>
      <c r="C325" s="22" t="s">
        <v>511</v>
      </c>
      <c r="D325" s="23" t="s">
        <v>1002</v>
      </c>
      <c r="E325" s="24">
        <v>973982.66</v>
      </c>
      <c r="F325" s="24">
        <v>1130947.54</v>
      </c>
      <c r="G325" s="24">
        <v>1341467.48</v>
      </c>
      <c r="H325" s="24">
        <v>1280308.51</v>
      </c>
      <c r="I325" s="24">
        <v>991473.83</v>
      </c>
      <c r="J325" s="24">
        <v>648610</v>
      </c>
      <c r="K325" s="24">
        <v>213367.17</v>
      </c>
      <c r="L325" s="24">
        <v>62602.18</v>
      </c>
      <c r="M325" s="24">
        <v>104804.63</v>
      </c>
      <c r="N325" s="24">
        <v>162973.6</v>
      </c>
      <c r="O325" s="24">
        <v>477754.1</v>
      </c>
      <c r="P325" s="24">
        <v>-1106116.25</v>
      </c>
      <c r="Q325" s="24">
        <v>360934.49</v>
      </c>
      <c r="R325" s="74">
        <f t="shared" si="26"/>
        <v>-1106116.25</v>
      </c>
      <c r="S325" s="2"/>
      <c r="T325" s="2"/>
      <c r="U325" s="2"/>
      <c r="V325" s="84">
        <f t="shared" si="32"/>
        <v>-1106116.25</v>
      </c>
      <c r="W325" s="2"/>
      <c r="X325" s="122"/>
      <c r="Y325" s="122"/>
      <c r="Z325" s="122"/>
      <c r="AA325" s="122"/>
      <c r="AB325" s="122"/>
    </row>
    <row r="326" spans="1:28">
      <c r="A326" s="22" t="s">
        <v>139</v>
      </c>
      <c r="B326" s="22" t="s">
        <v>510</v>
      </c>
      <c r="C326" s="22" t="s">
        <v>513</v>
      </c>
      <c r="D326" s="23" t="s">
        <v>1003</v>
      </c>
      <c r="E326" s="24">
        <v>379205.11</v>
      </c>
      <c r="F326" s="24">
        <v>494235.77</v>
      </c>
      <c r="G326" s="24">
        <v>522484.32</v>
      </c>
      <c r="H326" s="24">
        <v>526580.18999999994</v>
      </c>
      <c r="I326" s="24">
        <v>466833.05</v>
      </c>
      <c r="J326" s="24">
        <v>368883.92</v>
      </c>
      <c r="K326" s="24">
        <v>250347.5</v>
      </c>
      <c r="L326" s="24">
        <v>148847.37</v>
      </c>
      <c r="M326" s="24">
        <v>178053.06</v>
      </c>
      <c r="N326" s="24">
        <v>87729.580000000104</v>
      </c>
      <c r="O326" s="24">
        <v>-461581.72</v>
      </c>
      <c r="P326" s="24">
        <v>4449.66</v>
      </c>
      <c r="Q326" s="24">
        <v>-310132.34000000003</v>
      </c>
      <c r="R326" s="74">
        <f t="shared" si="26"/>
        <v>4449.66</v>
      </c>
      <c r="S326" s="2"/>
      <c r="T326" s="2"/>
      <c r="U326" s="2"/>
      <c r="V326" s="84">
        <f t="shared" si="32"/>
        <v>4449.66</v>
      </c>
      <c r="W326" s="2"/>
      <c r="X326" s="122"/>
      <c r="Y326" s="122"/>
      <c r="Z326" s="122"/>
      <c r="AA326" s="122"/>
      <c r="AB326" s="122"/>
    </row>
    <row r="327" spans="1:28">
      <c r="A327" s="22" t="s">
        <v>139</v>
      </c>
      <c r="B327" s="22" t="s">
        <v>515</v>
      </c>
      <c r="C327" s="22" t="s">
        <v>511</v>
      </c>
      <c r="D327" s="23" t="s">
        <v>999</v>
      </c>
      <c r="E327" s="24">
        <v>0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-41879.49</v>
      </c>
      <c r="P327" s="24">
        <v>165.09</v>
      </c>
      <c r="Q327" s="24">
        <v>-58971.95</v>
      </c>
      <c r="R327" s="74">
        <f t="shared" si="26"/>
        <v>165.09</v>
      </c>
      <c r="S327" s="2"/>
      <c r="T327" s="2"/>
      <c r="U327" s="2"/>
      <c r="V327" s="84">
        <f t="shared" si="32"/>
        <v>165.09</v>
      </c>
      <c r="W327" s="2"/>
      <c r="X327" s="122"/>
      <c r="Y327" s="122"/>
      <c r="Z327" s="122"/>
      <c r="AA327" s="122"/>
      <c r="AB327" s="122"/>
    </row>
    <row r="328" spans="1:28">
      <c r="A328" s="22" t="s">
        <v>139</v>
      </c>
      <c r="B328" s="22" t="s">
        <v>515</v>
      </c>
      <c r="C328" s="22" t="s">
        <v>513</v>
      </c>
      <c r="D328" s="23" t="s">
        <v>1004</v>
      </c>
      <c r="E328" s="24">
        <v>-5714.41</v>
      </c>
      <c r="F328" s="24">
        <v>12724.71</v>
      </c>
      <c r="G328" s="24">
        <v>10065.19</v>
      </c>
      <c r="H328" s="24">
        <v>-19668.189999999999</v>
      </c>
      <c r="I328" s="24">
        <v>-20956.21</v>
      </c>
      <c r="J328" s="24">
        <v>-19396.55</v>
      </c>
      <c r="K328" s="24">
        <v>-14637.59</v>
      </c>
      <c r="L328" s="24">
        <v>-2127.44</v>
      </c>
      <c r="M328" s="24">
        <v>-17224.72</v>
      </c>
      <c r="N328" s="24">
        <v>-4201.46</v>
      </c>
      <c r="O328" s="24">
        <v>-27118.1</v>
      </c>
      <c r="P328" s="24">
        <v>2978.26</v>
      </c>
      <c r="Q328" s="24">
        <v>-15171.34</v>
      </c>
      <c r="R328" s="74">
        <f t="shared" si="26"/>
        <v>2978.26</v>
      </c>
      <c r="S328" s="2"/>
      <c r="T328" s="2"/>
      <c r="U328" s="2"/>
      <c r="V328" s="84">
        <f t="shared" si="32"/>
        <v>2978.26</v>
      </c>
      <c r="W328" s="2"/>
      <c r="X328" s="122"/>
      <c r="Y328" s="122"/>
      <c r="Z328" s="122"/>
      <c r="AA328" s="122"/>
      <c r="AB328" s="122"/>
    </row>
    <row r="329" spans="1:28">
      <c r="A329" s="22" t="s">
        <v>139</v>
      </c>
      <c r="B329" s="22" t="s">
        <v>518</v>
      </c>
      <c r="C329" s="22" t="s">
        <v>511</v>
      </c>
      <c r="D329" s="23" t="s">
        <v>1005</v>
      </c>
      <c r="E329" s="24">
        <v>-461410.93</v>
      </c>
      <c r="F329" s="24">
        <v>-629975.46</v>
      </c>
      <c r="G329" s="24">
        <v>-813237.88</v>
      </c>
      <c r="H329" s="24">
        <v>-881990.25</v>
      </c>
      <c r="I329" s="24">
        <v>-823415.27</v>
      </c>
      <c r="J329" s="24">
        <v>-661544.01</v>
      </c>
      <c r="K329" s="24">
        <v>-291376.15999999997</v>
      </c>
      <c r="L329" s="24">
        <v>-155940.25</v>
      </c>
      <c r="M329" s="24">
        <v>-233325.1</v>
      </c>
      <c r="N329" s="24">
        <v>-399990.5</v>
      </c>
      <c r="O329" s="24">
        <v>1030111.29</v>
      </c>
      <c r="P329" s="24">
        <v>1502122.64</v>
      </c>
      <c r="Q329" s="24">
        <v>1584002.58</v>
      </c>
      <c r="R329" s="74">
        <f t="shared" si="26"/>
        <v>1502122.64</v>
      </c>
      <c r="S329" s="2"/>
      <c r="T329" s="2"/>
      <c r="U329" s="2"/>
      <c r="V329" s="84">
        <f t="shared" si="32"/>
        <v>1502122.64</v>
      </c>
      <c r="W329" s="2"/>
      <c r="X329" s="122"/>
      <c r="Y329" s="122"/>
      <c r="Z329" s="122"/>
      <c r="AA329" s="122"/>
      <c r="AB329" s="122"/>
    </row>
    <row r="330" spans="1:28">
      <c r="A330" s="22" t="s">
        <v>139</v>
      </c>
      <c r="B330" s="22" t="s">
        <v>518</v>
      </c>
      <c r="C330" s="22" t="s">
        <v>513</v>
      </c>
      <c r="D330" s="23" t="s">
        <v>1006</v>
      </c>
      <c r="E330" s="24">
        <v>-133176.59</v>
      </c>
      <c r="F330" s="24">
        <v>-207482.15</v>
      </c>
      <c r="G330" s="24">
        <v>-225672</v>
      </c>
      <c r="H330" s="24">
        <v>-248469.61</v>
      </c>
      <c r="I330" s="24">
        <v>-250375.71</v>
      </c>
      <c r="J330" s="24">
        <v>-206154.6</v>
      </c>
      <c r="K330" s="24">
        <v>-148126.51</v>
      </c>
      <c r="L330" s="24">
        <v>-90589.33</v>
      </c>
      <c r="M330" s="24">
        <v>-94354.9</v>
      </c>
      <c r="N330" s="24">
        <v>85041.17</v>
      </c>
      <c r="O330" s="24">
        <v>1414436.22</v>
      </c>
      <c r="P330" s="24">
        <v>156745.59</v>
      </c>
      <c r="Q330" s="24">
        <v>692716.72</v>
      </c>
      <c r="R330" s="74">
        <f t="shared" si="26"/>
        <v>156745.59</v>
      </c>
      <c r="S330" s="2"/>
      <c r="T330" s="2"/>
      <c r="U330" s="2"/>
      <c r="V330" s="84">
        <f t="shared" si="32"/>
        <v>156745.59</v>
      </c>
      <c r="W330" s="2"/>
      <c r="X330" s="122"/>
      <c r="Y330" s="122"/>
      <c r="Z330" s="122"/>
      <c r="AA330" s="122"/>
      <c r="AB330" s="122"/>
    </row>
    <row r="331" spans="1:28">
      <c r="A331" s="22" t="s">
        <v>139</v>
      </c>
      <c r="B331" s="22" t="s">
        <v>521</v>
      </c>
      <c r="C331" s="22" t="s">
        <v>511</v>
      </c>
      <c r="D331" s="23" t="s">
        <v>1000</v>
      </c>
      <c r="E331" s="24">
        <v>0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36001.379999999997</v>
      </c>
      <c r="P331" s="24">
        <v>5475.86</v>
      </c>
      <c r="Q331" s="24">
        <v>5483.28</v>
      </c>
      <c r="R331" s="74">
        <f t="shared" si="26"/>
        <v>5475.86</v>
      </c>
      <c r="S331" s="2"/>
      <c r="T331" s="2"/>
      <c r="U331" s="2"/>
      <c r="V331" s="84">
        <f t="shared" si="32"/>
        <v>5475.86</v>
      </c>
      <c r="W331" s="2"/>
      <c r="X331" s="122"/>
      <c r="Y331" s="122"/>
      <c r="Z331" s="122"/>
      <c r="AA331" s="122"/>
      <c r="AB331" s="122"/>
    </row>
    <row r="332" spans="1:28">
      <c r="A332" s="22" t="s">
        <v>139</v>
      </c>
      <c r="B332" s="22" t="s">
        <v>521</v>
      </c>
      <c r="C332" s="22" t="s">
        <v>513</v>
      </c>
      <c r="D332" s="23" t="s">
        <v>1007</v>
      </c>
      <c r="E332" s="24">
        <v>0</v>
      </c>
      <c r="F332" s="24">
        <v>-445.99</v>
      </c>
      <c r="G332" s="24">
        <v>-606.24</v>
      </c>
      <c r="H332" s="24">
        <v>-872.87</v>
      </c>
      <c r="I332" s="24">
        <v>-1054.4000000000001</v>
      </c>
      <c r="J332" s="24">
        <v>-1235.92</v>
      </c>
      <c r="K332" s="24">
        <v>-1417.44</v>
      </c>
      <c r="L332" s="24">
        <v>-1598.97</v>
      </c>
      <c r="M332" s="24">
        <v>-1780.49</v>
      </c>
      <c r="N332" s="24">
        <v>-5903.14</v>
      </c>
      <c r="O332" s="24">
        <v>9512.19</v>
      </c>
      <c r="P332" s="24">
        <v>1895.4</v>
      </c>
      <c r="Q332" s="24">
        <v>1895.4</v>
      </c>
      <c r="R332" s="74">
        <f t="shared" si="26"/>
        <v>1895.4</v>
      </c>
      <c r="S332" s="2"/>
      <c r="T332" s="2"/>
      <c r="U332" s="2"/>
      <c r="V332" s="84">
        <f t="shared" si="32"/>
        <v>1895.4</v>
      </c>
      <c r="W332" s="2"/>
      <c r="X332" s="122"/>
      <c r="Y332" s="122"/>
      <c r="Z332" s="122"/>
      <c r="AA332" s="122"/>
      <c r="AB332" s="122"/>
    </row>
    <row r="333" spans="1:28">
      <c r="A333" s="22" t="s">
        <v>139</v>
      </c>
      <c r="B333" s="22" t="s">
        <v>524</v>
      </c>
      <c r="C333" s="22" t="s">
        <v>511</v>
      </c>
      <c r="D333" s="23" t="s">
        <v>1008</v>
      </c>
      <c r="E333" s="24">
        <v>0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-1752961.74</v>
      </c>
      <c r="P333" s="24">
        <v>-156734.28</v>
      </c>
      <c r="Q333" s="24">
        <v>-1374074.62</v>
      </c>
      <c r="R333" s="74">
        <f t="shared" si="26"/>
        <v>-156734.28</v>
      </c>
      <c r="S333" s="2"/>
      <c r="T333" s="2"/>
      <c r="U333" s="2"/>
      <c r="V333" s="84">
        <f t="shared" si="32"/>
        <v>-156734.28</v>
      </c>
      <c r="W333" s="2"/>
      <c r="X333" s="122"/>
      <c r="Y333" s="122"/>
      <c r="Z333" s="122"/>
      <c r="AA333" s="122"/>
      <c r="AB333" s="122"/>
    </row>
    <row r="334" spans="1:28">
      <c r="A334" s="22" t="s">
        <v>139</v>
      </c>
      <c r="B334" s="22" t="s">
        <v>524</v>
      </c>
      <c r="C334" s="22" t="s">
        <v>513</v>
      </c>
      <c r="D334" s="23" t="s">
        <v>1009</v>
      </c>
      <c r="E334" s="24">
        <v>0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-603695.05000000005</v>
      </c>
      <c r="P334" s="24">
        <v>-29214.48</v>
      </c>
      <c r="Q334" s="24">
        <v>-148530</v>
      </c>
      <c r="R334" s="74">
        <f t="shared" si="26"/>
        <v>-29214.48</v>
      </c>
      <c r="S334" s="2"/>
      <c r="T334" s="2"/>
      <c r="U334" s="2"/>
      <c r="V334" s="84">
        <f t="shared" si="32"/>
        <v>-29214.48</v>
      </c>
      <c r="W334" s="2"/>
      <c r="X334" s="122"/>
      <c r="Y334" s="122"/>
      <c r="Z334" s="122"/>
      <c r="AA334" s="122"/>
      <c r="AB334" s="122"/>
    </row>
    <row r="335" spans="1:28">
      <c r="A335" s="22" t="s">
        <v>139</v>
      </c>
      <c r="B335" s="22" t="s">
        <v>527</v>
      </c>
      <c r="C335" s="22" t="s">
        <v>511</v>
      </c>
      <c r="D335" s="23" t="s">
        <v>1010</v>
      </c>
      <c r="E335" s="24">
        <v>0</v>
      </c>
      <c r="F335" s="24">
        <v>0</v>
      </c>
      <c r="G335" s="24">
        <v>0</v>
      </c>
      <c r="H335" s="24">
        <v>0</v>
      </c>
      <c r="I335" s="24">
        <v>0</v>
      </c>
      <c r="J335" s="24">
        <v>0</v>
      </c>
      <c r="K335" s="24">
        <v>0</v>
      </c>
      <c r="L335" s="24">
        <v>0</v>
      </c>
      <c r="M335" s="24">
        <v>0</v>
      </c>
      <c r="N335" s="24">
        <v>0</v>
      </c>
      <c r="O335" s="24">
        <v>-27116.89</v>
      </c>
      <c r="P335" s="24">
        <v>-98.83</v>
      </c>
      <c r="Q335" s="24">
        <v>-510.13</v>
      </c>
      <c r="R335" s="74">
        <f t="shared" si="26"/>
        <v>-98.83</v>
      </c>
      <c r="S335" s="2"/>
      <c r="T335" s="2"/>
      <c r="U335" s="2"/>
      <c r="V335" s="84">
        <f t="shared" si="32"/>
        <v>-98.83</v>
      </c>
      <c r="W335" s="2"/>
      <c r="X335" s="122"/>
      <c r="Y335" s="122"/>
      <c r="Z335" s="122"/>
      <c r="AA335" s="122"/>
      <c r="AB335" s="122"/>
    </row>
    <row r="336" spans="1:28">
      <c r="A336" s="22" t="s">
        <v>139</v>
      </c>
      <c r="B336" s="22" t="s">
        <v>527</v>
      </c>
      <c r="C336" s="22" t="s">
        <v>513</v>
      </c>
      <c r="D336" s="23" t="s">
        <v>1011</v>
      </c>
      <c r="E336" s="24">
        <v>0</v>
      </c>
      <c r="F336" s="24">
        <v>0</v>
      </c>
      <c r="G336" s="24">
        <v>0</v>
      </c>
      <c r="H336" s="24">
        <v>0</v>
      </c>
      <c r="I336" s="24">
        <v>0</v>
      </c>
      <c r="J336" s="24">
        <v>0</v>
      </c>
      <c r="K336" s="24">
        <v>0</v>
      </c>
      <c r="L336" s="24">
        <v>0</v>
      </c>
      <c r="M336" s="24">
        <v>0</v>
      </c>
      <c r="N336" s="24">
        <v>0</v>
      </c>
      <c r="O336" s="24">
        <v>-6420.25</v>
      </c>
      <c r="P336" s="24">
        <v>0</v>
      </c>
      <c r="Q336" s="24">
        <v>-142.36000000000001</v>
      </c>
      <c r="R336" s="74">
        <f t="shared" ref="R336:R399" si="33">+P336</f>
        <v>0</v>
      </c>
      <c r="S336" s="2"/>
      <c r="T336" s="2"/>
      <c r="U336" s="2"/>
      <c r="V336" s="84">
        <f t="shared" si="32"/>
        <v>0</v>
      </c>
      <c r="W336" s="2"/>
      <c r="X336" s="122"/>
      <c r="Y336" s="122"/>
      <c r="Z336" s="122"/>
      <c r="AA336" s="122"/>
      <c r="AB336" s="122"/>
    </row>
    <row r="337" spans="1:28">
      <c r="A337" s="22" t="s">
        <v>141</v>
      </c>
      <c r="B337" s="22" t="s">
        <v>510</v>
      </c>
      <c r="C337" s="22" t="s">
        <v>511</v>
      </c>
      <c r="D337" s="23" t="s">
        <v>1002</v>
      </c>
      <c r="E337" s="24">
        <v>3374154.2</v>
      </c>
      <c r="F337" s="24">
        <v>4495657.09</v>
      </c>
      <c r="G337" s="24">
        <v>4615315.21</v>
      </c>
      <c r="H337" s="24">
        <v>4730529.49</v>
      </c>
      <c r="I337" s="24">
        <v>4344768.4000000004</v>
      </c>
      <c r="J337" s="24">
        <v>3576862.39</v>
      </c>
      <c r="K337" s="24">
        <v>2666081.7999999998</v>
      </c>
      <c r="L337" s="24">
        <v>1366671.32</v>
      </c>
      <c r="M337" s="24">
        <v>1641939.08</v>
      </c>
      <c r="N337" s="24">
        <v>745463.47000000102</v>
      </c>
      <c r="O337" s="24">
        <v>-5897972.5800000001</v>
      </c>
      <c r="P337" s="24">
        <v>1164652.29</v>
      </c>
      <c r="Q337" s="24">
        <v>-3906190.58</v>
      </c>
      <c r="R337" s="74">
        <f t="shared" si="33"/>
        <v>1164652.29</v>
      </c>
      <c r="S337" s="2"/>
      <c r="T337" s="2"/>
      <c r="U337" s="2"/>
      <c r="V337" s="84">
        <f t="shared" si="32"/>
        <v>1164652.29</v>
      </c>
      <c r="W337" s="2"/>
      <c r="X337" s="122"/>
      <c r="Y337" s="122"/>
      <c r="Z337" s="122"/>
      <c r="AA337" s="122"/>
      <c r="AB337" s="122"/>
    </row>
    <row r="338" spans="1:28">
      <c r="A338" s="22" t="s">
        <v>141</v>
      </c>
      <c r="B338" s="22" t="s">
        <v>515</v>
      </c>
      <c r="C338" s="22" t="s">
        <v>511</v>
      </c>
      <c r="D338" s="23" t="s">
        <v>999</v>
      </c>
      <c r="E338" s="24">
        <v>0</v>
      </c>
      <c r="F338" s="24">
        <v>0</v>
      </c>
      <c r="G338" s="24">
        <v>0</v>
      </c>
      <c r="H338" s="24">
        <v>0</v>
      </c>
      <c r="I338" s="24">
        <v>0</v>
      </c>
      <c r="J338" s="24">
        <v>0</v>
      </c>
      <c r="K338" s="24">
        <v>0</v>
      </c>
      <c r="L338" s="24">
        <v>0</v>
      </c>
      <c r="M338" s="24">
        <v>0</v>
      </c>
      <c r="N338" s="24">
        <v>0</v>
      </c>
      <c r="O338" s="24">
        <v>-202795.88</v>
      </c>
      <c r="P338" s="24">
        <v>33862.14</v>
      </c>
      <c r="Q338" s="24">
        <v>-114363.35</v>
      </c>
      <c r="R338" s="74">
        <f t="shared" si="33"/>
        <v>33862.14</v>
      </c>
      <c r="S338" s="2"/>
      <c r="T338" s="2"/>
      <c r="U338" s="2"/>
      <c r="V338" s="84">
        <f t="shared" si="32"/>
        <v>33862.14</v>
      </c>
      <c r="W338" s="2"/>
      <c r="X338" s="122"/>
      <c r="Y338" s="122"/>
      <c r="Z338" s="122"/>
      <c r="AA338" s="122"/>
      <c r="AB338" s="122"/>
    </row>
    <row r="339" spans="1:28">
      <c r="A339" s="22" t="s">
        <v>141</v>
      </c>
      <c r="B339" s="22" t="s">
        <v>518</v>
      </c>
      <c r="C339" s="22" t="s">
        <v>511</v>
      </c>
      <c r="D339" s="23" t="s">
        <v>1005</v>
      </c>
      <c r="E339" s="24">
        <v>-1598459.31</v>
      </c>
      <c r="F339" s="24">
        <v>-2504230.83</v>
      </c>
      <c r="G339" s="24">
        <v>-2797942.74</v>
      </c>
      <c r="H339" s="24">
        <v>-3258809.04</v>
      </c>
      <c r="I339" s="24">
        <v>-3608313.85</v>
      </c>
      <c r="J339" s="24">
        <v>-3648188.97</v>
      </c>
      <c r="K339" s="24">
        <v>-3640825.78</v>
      </c>
      <c r="L339" s="24">
        <v>-3404339.38</v>
      </c>
      <c r="M339" s="24">
        <v>-3655426.51</v>
      </c>
      <c r="N339" s="24">
        <v>-1829610.89</v>
      </c>
      <c r="O339" s="24">
        <v>14687003.68</v>
      </c>
      <c r="P339" s="24">
        <v>157170.60999999999</v>
      </c>
      <c r="Q339" s="24">
        <v>6165862.3399999999</v>
      </c>
      <c r="R339" s="74">
        <f t="shared" si="33"/>
        <v>157170.60999999999</v>
      </c>
      <c r="S339" s="2"/>
      <c r="T339" s="2"/>
      <c r="U339" s="2"/>
      <c r="V339" s="84">
        <f t="shared" si="32"/>
        <v>157170.60999999999</v>
      </c>
      <c r="W339" s="2"/>
      <c r="X339" s="122"/>
      <c r="Y339" s="122"/>
      <c r="Z339" s="122"/>
      <c r="AA339" s="122"/>
      <c r="AB339" s="122"/>
    </row>
    <row r="340" spans="1:28">
      <c r="A340" s="22" t="s">
        <v>141</v>
      </c>
      <c r="B340" s="22" t="s">
        <v>521</v>
      </c>
      <c r="C340" s="22" t="s">
        <v>511</v>
      </c>
      <c r="D340" s="23" t="s">
        <v>1000</v>
      </c>
      <c r="E340" s="24">
        <v>0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107145.27</v>
      </c>
      <c r="P340" s="24">
        <v>16577.55</v>
      </c>
      <c r="Q340" s="24">
        <v>16600.02</v>
      </c>
      <c r="R340" s="74">
        <f t="shared" si="33"/>
        <v>16577.55</v>
      </c>
      <c r="S340" s="2"/>
      <c r="T340" s="2"/>
      <c r="U340" s="2"/>
      <c r="V340" s="84">
        <f t="shared" si="32"/>
        <v>16577.55</v>
      </c>
      <c r="W340" s="2"/>
      <c r="X340" s="122"/>
      <c r="Y340" s="122"/>
      <c r="Z340" s="122"/>
      <c r="AA340" s="122"/>
      <c r="AB340" s="122"/>
    </row>
    <row r="341" spans="1:28">
      <c r="A341" s="22" t="s">
        <v>141</v>
      </c>
      <c r="B341" s="22" t="s">
        <v>524</v>
      </c>
      <c r="C341" s="22" t="s">
        <v>511</v>
      </c>
      <c r="D341" s="23" t="s">
        <v>1008</v>
      </c>
      <c r="E341" s="24">
        <v>0</v>
      </c>
      <c r="F341" s="24">
        <v>0</v>
      </c>
      <c r="G341" s="24">
        <v>0</v>
      </c>
      <c r="H341" s="24">
        <v>0</v>
      </c>
      <c r="I341" s="24">
        <v>0</v>
      </c>
      <c r="J341" s="24">
        <v>0</v>
      </c>
      <c r="K341" s="24">
        <v>0</v>
      </c>
      <c r="L341" s="24">
        <v>0</v>
      </c>
      <c r="M341" s="24">
        <v>0</v>
      </c>
      <c r="N341" s="24">
        <v>0</v>
      </c>
      <c r="O341" s="24">
        <v>-8395783.8699999992</v>
      </c>
      <c r="P341" s="24">
        <v>-369161.04</v>
      </c>
      <c r="Q341" s="24">
        <v>-805695.08</v>
      </c>
      <c r="R341" s="74">
        <f t="shared" si="33"/>
        <v>-369161.04</v>
      </c>
      <c r="S341" s="2"/>
      <c r="T341" s="2"/>
      <c r="U341" s="2"/>
      <c r="V341" s="84">
        <f t="shared" si="32"/>
        <v>-369161.04</v>
      </c>
      <c r="W341" s="2"/>
      <c r="X341" s="122"/>
      <c r="Y341" s="122"/>
      <c r="Z341" s="122"/>
      <c r="AA341" s="122"/>
      <c r="AB341" s="122"/>
    </row>
    <row r="342" spans="1:28">
      <c r="A342" s="22" t="s">
        <v>141</v>
      </c>
      <c r="B342" s="22" t="s">
        <v>527</v>
      </c>
      <c r="C342" s="22" t="s">
        <v>511</v>
      </c>
      <c r="D342" s="23" t="s">
        <v>1010</v>
      </c>
      <c r="E342" s="24">
        <v>0</v>
      </c>
      <c r="F342" s="24">
        <v>0</v>
      </c>
      <c r="G342" s="24">
        <v>0</v>
      </c>
      <c r="H342" s="24">
        <v>0</v>
      </c>
      <c r="I342" s="24">
        <v>0</v>
      </c>
      <c r="J342" s="24">
        <v>0</v>
      </c>
      <c r="K342" s="24">
        <v>0</v>
      </c>
      <c r="L342" s="24">
        <v>0</v>
      </c>
      <c r="M342" s="24">
        <v>0</v>
      </c>
      <c r="N342" s="24">
        <v>0</v>
      </c>
      <c r="O342" s="24">
        <v>-80703.789999999994</v>
      </c>
      <c r="P342" s="24">
        <v>-299.2</v>
      </c>
      <c r="Q342" s="24">
        <v>-1544.36</v>
      </c>
      <c r="R342" s="74">
        <f t="shared" si="33"/>
        <v>-299.2</v>
      </c>
      <c r="S342" s="2"/>
      <c r="T342" s="2"/>
      <c r="U342" s="2"/>
      <c r="V342" s="84">
        <f t="shared" si="32"/>
        <v>-299.2</v>
      </c>
      <c r="W342" s="2"/>
      <c r="X342" s="122"/>
      <c r="Y342" s="122"/>
      <c r="Z342" s="122"/>
      <c r="AA342" s="122"/>
      <c r="AB342" s="122"/>
    </row>
    <row r="343" spans="1:28">
      <c r="A343" s="2"/>
      <c r="B343" s="2"/>
      <c r="C343" s="2"/>
      <c r="D343" s="23" t="s">
        <v>532</v>
      </c>
      <c r="E343" s="28">
        <v>2455923.0800000005</v>
      </c>
      <c r="F343" s="28">
        <v>2920498.4399999995</v>
      </c>
      <c r="G343" s="28">
        <v>2745431.5599999996</v>
      </c>
      <c r="H343" s="28">
        <v>1875291.7000000002</v>
      </c>
      <c r="I343" s="28">
        <v>825967.31999999983</v>
      </c>
      <c r="J343" s="28">
        <v>-203434.81000000006</v>
      </c>
      <c r="K343" s="28">
        <v>-1179674.96</v>
      </c>
      <c r="L343" s="28">
        <v>-2147272.7699999996</v>
      </c>
      <c r="M343" s="28">
        <v>-2302304.3999999994</v>
      </c>
      <c r="N343" s="28">
        <v>-1308131.1799999988</v>
      </c>
      <c r="O343" s="28">
        <v>221750.09999999875</v>
      </c>
      <c r="P343" s="28">
        <v>1380969.4299999997</v>
      </c>
      <c r="Q343" s="28">
        <v>2085165.5499999991</v>
      </c>
      <c r="R343" s="74">
        <f t="shared" si="33"/>
        <v>1380969.4299999997</v>
      </c>
      <c r="S343" s="2"/>
      <c r="T343" s="2"/>
      <c r="U343" s="2"/>
      <c r="V343" s="2"/>
      <c r="W343" s="2"/>
      <c r="X343" s="122"/>
      <c r="Y343" s="122"/>
      <c r="Z343" s="122"/>
      <c r="AA343" s="122"/>
      <c r="AB343" s="122"/>
    </row>
    <row r="344" spans="1:28">
      <c r="A344" s="2"/>
      <c r="B344" s="2"/>
      <c r="C344" s="2"/>
      <c r="D344" s="23"/>
      <c r="E344" s="74"/>
      <c r="F344" s="74"/>
      <c r="G344" s="75"/>
      <c r="H344" s="76"/>
      <c r="I344" s="77"/>
      <c r="J344" s="78"/>
      <c r="K344" s="79"/>
      <c r="L344" s="42"/>
      <c r="M344" s="80"/>
      <c r="N344" s="92"/>
      <c r="O344" s="24"/>
      <c r="P344" s="24"/>
      <c r="Q344" s="24"/>
      <c r="R344" s="74">
        <f t="shared" si="33"/>
        <v>0</v>
      </c>
      <c r="S344" s="2"/>
      <c r="T344" s="2"/>
      <c r="U344" s="2"/>
      <c r="V344" s="2"/>
      <c r="W344" s="2"/>
      <c r="X344" s="122"/>
      <c r="Y344" s="122"/>
      <c r="Z344" s="122"/>
      <c r="AA344" s="122"/>
      <c r="AB344" s="122"/>
    </row>
    <row r="345" spans="1:28">
      <c r="A345" s="2"/>
      <c r="B345" s="2"/>
      <c r="C345" s="2"/>
      <c r="D345" s="23"/>
      <c r="E345" s="74"/>
      <c r="F345" s="74"/>
      <c r="G345" s="75"/>
      <c r="H345" s="76"/>
      <c r="I345" s="77"/>
      <c r="J345" s="78"/>
      <c r="K345" s="79"/>
      <c r="L345" s="42"/>
      <c r="M345" s="80"/>
      <c r="N345" s="92"/>
      <c r="O345" s="24"/>
      <c r="P345" s="24"/>
      <c r="Q345" s="24"/>
      <c r="R345" s="74">
        <f t="shared" si="33"/>
        <v>0</v>
      </c>
      <c r="S345" s="2"/>
      <c r="T345" s="2"/>
      <c r="U345" s="2"/>
      <c r="V345" s="2"/>
      <c r="W345" s="2"/>
      <c r="X345" s="122"/>
      <c r="Y345" s="122"/>
      <c r="Z345" s="122"/>
      <c r="AA345" s="122"/>
      <c r="AB345" s="122"/>
    </row>
    <row r="346" spans="1:28">
      <c r="A346" s="22" t="s">
        <v>67</v>
      </c>
      <c r="B346" s="22" t="s">
        <v>533</v>
      </c>
      <c r="C346" s="2"/>
      <c r="D346" s="23" t="s">
        <v>1012</v>
      </c>
      <c r="E346" s="24">
        <v>0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74">
        <f t="shared" si="33"/>
        <v>0</v>
      </c>
      <c r="S346" s="2"/>
      <c r="T346" s="2"/>
      <c r="U346" s="2"/>
      <c r="V346" s="84">
        <f t="shared" ref="V346:V355" si="34">+R346</f>
        <v>0</v>
      </c>
      <c r="W346" s="2"/>
      <c r="X346" s="122"/>
      <c r="Y346" s="122"/>
      <c r="Z346" s="122"/>
      <c r="AA346" s="122"/>
      <c r="AB346" s="122"/>
    </row>
    <row r="347" spans="1:28">
      <c r="A347" s="22" t="s">
        <v>67</v>
      </c>
      <c r="B347" s="22" t="s">
        <v>535</v>
      </c>
      <c r="C347" s="2"/>
      <c r="D347" s="23" t="s">
        <v>1013</v>
      </c>
      <c r="E347" s="24">
        <v>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74">
        <f t="shared" si="33"/>
        <v>0</v>
      </c>
      <c r="S347" s="2"/>
      <c r="T347" s="2"/>
      <c r="U347" s="2"/>
      <c r="V347" s="84">
        <f t="shared" si="34"/>
        <v>0</v>
      </c>
      <c r="W347" s="2"/>
      <c r="X347" s="122"/>
      <c r="Y347" s="122"/>
      <c r="Z347" s="122"/>
      <c r="AA347" s="122"/>
      <c r="AB347" s="122"/>
    </row>
    <row r="348" spans="1:28">
      <c r="A348" s="98" t="s">
        <v>69</v>
      </c>
      <c r="B348" s="98" t="s">
        <v>69</v>
      </c>
      <c r="C348" s="22" t="s">
        <v>537</v>
      </c>
      <c r="D348" s="23" t="s">
        <v>1014</v>
      </c>
      <c r="E348" s="24">
        <v>79330</v>
      </c>
      <c r="F348" s="24">
        <v>92319</v>
      </c>
      <c r="G348" s="24">
        <v>102669</v>
      </c>
      <c r="H348" s="24">
        <v>105757.04</v>
      </c>
      <c r="I348" s="24">
        <v>117757.04</v>
      </c>
      <c r="J348" s="24">
        <v>118898.59</v>
      </c>
      <c r="K348" s="24">
        <v>126822.82</v>
      </c>
      <c r="L348" s="24">
        <v>127868.98</v>
      </c>
      <c r="M348" s="24">
        <v>134480.73000000001</v>
      </c>
      <c r="N348" s="24">
        <v>139021.71</v>
      </c>
      <c r="O348" s="24">
        <v>147336.4</v>
      </c>
      <c r="P348" s="24">
        <v>11595.3</v>
      </c>
      <c r="Q348" s="24">
        <v>36289.72</v>
      </c>
      <c r="R348" s="74">
        <f t="shared" si="33"/>
        <v>11595.3</v>
      </c>
      <c r="S348" s="2"/>
      <c r="T348" s="2"/>
      <c r="U348" s="2"/>
      <c r="V348" s="84">
        <f t="shared" si="34"/>
        <v>11595.3</v>
      </c>
      <c r="W348" s="2"/>
      <c r="X348" s="122"/>
      <c r="Y348" s="122"/>
      <c r="Z348" s="122"/>
      <c r="AA348" s="122"/>
      <c r="AB348" s="122"/>
    </row>
    <row r="349" spans="1:28">
      <c r="A349" s="151" t="s">
        <v>69</v>
      </c>
      <c r="B349" s="98" t="s">
        <v>69</v>
      </c>
      <c r="C349" s="22" t="s">
        <v>539</v>
      </c>
      <c r="D349" s="23" t="s">
        <v>1015</v>
      </c>
      <c r="E349" s="24">
        <v>194720.11</v>
      </c>
      <c r="F349" s="24">
        <v>-398788.38</v>
      </c>
      <c r="G349" s="24">
        <v>-296885</v>
      </c>
      <c r="H349" s="24">
        <v>-383065.25</v>
      </c>
      <c r="I349" s="24">
        <v>-372289.33</v>
      </c>
      <c r="J349" s="24">
        <v>-381825.08</v>
      </c>
      <c r="K349" s="24">
        <v>-515431.54</v>
      </c>
      <c r="L349" s="24">
        <v>-474704.79</v>
      </c>
      <c r="M349" s="24">
        <v>116919.03</v>
      </c>
      <c r="N349" s="24">
        <v>87521.269999999902</v>
      </c>
      <c r="O349" s="24">
        <v>452956.61</v>
      </c>
      <c r="P349" s="24">
        <v>-311902.46000000002</v>
      </c>
      <c r="Q349" s="24">
        <v>-376410.95</v>
      </c>
      <c r="R349" s="74">
        <f t="shared" si="33"/>
        <v>-311902.46000000002</v>
      </c>
      <c r="S349" s="2"/>
      <c r="T349" s="2"/>
      <c r="U349" s="2"/>
      <c r="V349" s="84">
        <f t="shared" si="34"/>
        <v>-311902.46000000002</v>
      </c>
      <c r="W349" s="2"/>
      <c r="X349" s="122"/>
      <c r="Y349" s="122"/>
      <c r="Z349" s="122"/>
      <c r="AA349" s="122"/>
      <c r="AB349" s="122"/>
    </row>
    <row r="350" spans="1:28">
      <c r="A350" s="98" t="s">
        <v>69</v>
      </c>
      <c r="B350" s="98" t="s">
        <v>69</v>
      </c>
      <c r="C350" s="22" t="s">
        <v>541</v>
      </c>
      <c r="D350" s="23" t="s">
        <v>1016</v>
      </c>
      <c r="E350" s="24">
        <v>0</v>
      </c>
      <c r="F350" s="24">
        <v>0</v>
      </c>
      <c r="G350" s="24">
        <v>0</v>
      </c>
      <c r="H350" s="24">
        <v>0</v>
      </c>
      <c r="I350" s="24">
        <v>0</v>
      </c>
      <c r="J350" s="24">
        <v>50.76</v>
      </c>
      <c r="K350" s="24">
        <v>50.76</v>
      </c>
      <c r="L350" s="24">
        <v>50.76</v>
      </c>
      <c r="M350" s="24">
        <v>50.76</v>
      </c>
      <c r="N350" s="24">
        <v>50.76</v>
      </c>
      <c r="O350" s="24">
        <v>50.76</v>
      </c>
      <c r="P350" s="24">
        <v>50.35</v>
      </c>
      <c r="Q350" s="24">
        <v>50.35</v>
      </c>
      <c r="R350" s="74">
        <f t="shared" si="33"/>
        <v>50.35</v>
      </c>
      <c r="S350" s="2"/>
      <c r="T350" s="2"/>
      <c r="U350" s="2"/>
      <c r="V350" s="84">
        <f t="shared" si="34"/>
        <v>50.35</v>
      </c>
      <c r="W350" s="2"/>
      <c r="X350" s="122"/>
      <c r="Y350" s="122"/>
      <c r="Z350" s="122"/>
      <c r="AA350" s="122"/>
      <c r="AB350" s="122"/>
    </row>
    <row r="351" spans="1:28">
      <c r="A351" s="98" t="s">
        <v>69</v>
      </c>
      <c r="B351" s="98" t="s">
        <v>69</v>
      </c>
      <c r="C351" s="22" t="s">
        <v>543</v>
      </c>
      <c r="D351" s="23" t="s">
        <v>1017</v>
      </c>
      <c r="E351" s="24">
        <v>21997.83</v>
      </c>
      <c r="F351" s="24">
        <v>30647.83</v>
      </c>
      <c r="G351" s="24">
        <v>39754.480000000003</v>
      </c>
      <c r="H351" s="24">
        <v>49754.48</v>
      </c>
      <c r="I351" s="24">
        <v>58254.48</v>
      </c>
      <c r="J351" s="24">
        <v>66834.94</v>
      </c>
      <c r="K351" s="24">
        <v>127888.1</v>
      </c>
      <c r="L351" s="24">
        <v>136388.1</v>
      </c>
      <c r="M351" s="24">
        <v>149888.1</v>
      </c>
      <c r="N351" s="24">
        <v>157077.54</v>
      </c>
      <c r="O351" s="24">
        <v>165577.54</v>
      </c>
      <c r="P351" s="24">
        <v>13951</v>
      </c>
      <c r="Q351" s="24">
        <v>24015</v>
      </c>
      <c r="R351" s="74">
        <f t="shared" si="33"/>
        <v>13951</v>
      </c>
      <c r="S351" s="2"/>
      <c r="T351" s="2"/>
      <c r="U351" s="2"/>
      <c r="V351" s="84">
        <f t="shared" si="34"/>
        <v>13951</v>
      </c>
      <c r="W351" s="2"/>
      <c r="X351" s="122"/>
      <c r="Y351" s="122"/>
      <c r="Z351" s="122"/>
      <c r="AA351" s="122"/>
      <c r="AB351" s="122"/>
    </row>
    <row r="352" spans="1:28">
      <c r="A352" s="99" t="s">
        <v>69</v>
      </c>
      <c r="B352" s="99" t="s">
        <v>69</v>
      </c>
      <c r="C352" s="22" t="s">
        <v>545</v>
      </c>
      <c r="D352" s="23" t="s">
        <v>1018</v>
      </c>
      <c r="E352" s="24">
        <v>0</v>
      </c>
      <c r="F352" s="24">
        <v>0</v>
      </c>
      <c r="G352" s="24">
        <v>0</v>
      </c>
      <c r="H352" s="24">
        <v>1007417.53</v>
      </c>
      <c r="I352" s="24">
        <v>1007417.53</v>
      </c>
      <c r="J352" s="24">
        <v>1007417.53</v>
      </c>
      <c r="K352" s="24">
        <v>1007417.53</v>
      </c>
      <c r="L352" s="24">
        <v>615677.14</v>
      </c>
      <c r="M352" s="24">
        <v>615677.14</v>
      </c>
      <c r="N352" s="24">
        <v>615677.14</v>
      </c>
      <c r="O352" s="24">
        <v>615677.14</v>
      </c>
      <c r="P352" s="24">
        <v>0</v>
      </c>
      <c r="Q352" s="24">
        <v>0</v>
      </c>
      <c r="R352" s="74">
        <f t="shared" si="33"/>
        <v>0</v>
      </c>
      <c r="S352" s="2"/>
      <c r="T352" s="2"/>
      <c r="U352" s="2"/>
      <c r="V352" s="84">
        <f t="shared" si="34"/>
        <v>0</v>
      </c>
      <c r="W352" s="2"/>
      <c r="X352" s="122"/>
      <c r="Y352" s="122"/>
      <c r="Z352" s="122"/>
      <c r="AA352" s="122"/>
      <c r="AB352" s="122"/>
    </row>
    <row r="353" spans="1:28">
      <c r="A353" s="100" t="s">
        <v>69</v>
      </c>
      <c r="B353" s="100" t="s">
        <v>69</v>
      </c>
      <c r="C353" s="22" t="s">
        <v>547</v>
      </c>
      <c r="D353" s="23" t="s">
        <v>1019</v>
      </c>
      <c r="E353" s="24">
        <v>0</v>
      </c>
      <c r="F353" s="24">
        <v>0</v>
      </c>
      <c r="G353" s="24">
        <v>0</v>
      </c>
      <c r="H353" s="24">
        <v>0</v>
      </c>
      <c r="I353" s="24">
        <v>0</v>
      </c>
      <c r="J353" s="24">
        <v>0</v>
      </c>
      <c r="K353" s="24">
        <v>0</v>
      </c>
      <c r="L353" s="24">
        <v>0</v>
      </c>
      <c r="M353" s="24">
        <v>0</v>
      </c>
      <c r="N353" s="24">
        <v>0</v>
      </c>
      <c r="O353" s="24">
        <v>0</v>
      </c>
      <c r="P353" s="24">
        <v>0</v>
      </c>
      <c r="Q353" s="24">
        <v>0</v>
      </c>
      <c r="R353" s="74">
        <f t="shared" si="33"/>
        <v>0</v>
      </c>
      <c r="S353" s="2"/>
      <c r="T353" s="2"/>
      <c r="U353" s="2"/>
      <c r="V353" s="84">
        <f t="shared" si="34"/>
        <v>0</v>
      </c>
      <c r="W353" s="2"/>
      <c r="X353" s="122"/>
      <c r="Y353" s="122"/>
      <c r="Z353" s="122"/>
      <c r="AA353" s="122"/>
      <c r="AB353" s="122"/>
    </row>
    <row r="354" spans="1:28">
      <c r="A354" s="22" t="s">
        <v>69</v>
      </c>
      <c r="B354" s="22" t="s">
        <v>549</v>
      </c>
      <c r="C354" s="22" t="s">
        <v>547</v>
      </c>
      <c r="D354" s="101" t="s">
        <v>1020</v>
      </c>
      <c r="E354" s="24">
        <v>0</v>
      </c>
      <c r="F354" s="24">
        <v>0</v>
      </c>
      <c r="G354" s="24">
        <v>0</v>
      </c>
      <c r="H354" s="24">
        <v>0</v>
      </c>
      <c r="I354" s="24">
        <v>0</v>
      </c>
      <c r="J354" s="24">
        <v>0</v>
      </c>
      <c r="K354" s="24">
        <v>0</v>
      </c>
      <c r="L354" s="24">
        <v>0</v>
      </c>
      <c r="M354" s="24">
        <v>0</v>
      </c>
      <c r="N354" s="24">
        <v>0</v>
      </c>
      <c r="O354" s="24">
        <v>0</v>
      </c>
      <c r="P354" s="24">
        <v>0</v>
      </c>
      <c r="Q354" s="24">
        <v>0</v>
      </c>
      <c r="R354" s="74">
        <f t="shared" si="33"/>
        <v>0</v>
      </c>
      <c r="S354" s="2"/>
      <c r="T354" s="2"/>
      <c r="U354" s="2"/>
      <c r="V354" s="84">
        <f t="shared" si="34"/>
        <v>0</v>
      </c>
      <c r="W354" s="2"/>
      <c r="X354" s="122"/>
      <c r="Y354" s="122"/>
      <c r="Z354" s="122"/>
      <c r="AA354" s="122"/>
      <c r="AB354" s="122"/>
    </row>
    <row r="355" spans="1:28">
      <c r="A355" s="22" t="s">
        <v>141</v>
      </c>
      <c r="B355" s="22" t="s">
        <v>551</v>
      </c>
      <c r="C355" s="22" t="s">
        <v>478</v>
      </c>
      <c r="D355" s="23" t="s">
        <v>1021</v>
      </c>
      <c r="E355" s="24">
        <v>0</v>
      </c>
      <c r="F355" s="24">
        <v>0</v>
      </c>
      <c r="G355" s="24">
        <v>572.34</v>
      </c>
      <c r="H355" s="24">
        <v>572.34</v>
      </c>
      <c r="I355" s="24">
        <v>572.34</v>
      </c>
      <c r="J355" s="24">
        <v>572.34</v>
      </c>
      <c r="K355" s="24">
        <v>1144.68</v>
      </c>
      <c r="L355" s="24">
        <v>1144.68</v>
      </c>
      <c r="M355" s="24">
        <v>1144.68</v>
      </c>
      <c r="N355" s="24">
        <v>1144.68</v>
      </c>
      <c r="O355" s="24">
        <v>1144.68</v>
      </c>
      <c r="P355" s="24">
        <v>0</v>
      </c>
      <c r="Q355" s="24">
        <v>0</v>
      </c>
      <c r="R355" s="74">
        <f t="shared" si="33"/>
        <v>0</v>
      </c>
      <c r="S355" s="2"/>
      <c r="T355" s="2"/>
      <c r="U355" s="2"/>
      <c r="V355" s="84">
        <f t="shared" si="34"/>
        <v>0</v>
      </c>
      <c r="W355" s="2"/>
      <c r="X355" s="122"/>
      <c r="Y355" s="122"/>
      <c r="Z355" s="122"/>
      <c r="AA355" s="122"/>
      <c r="AB355" s="122"/>
    </row>
    <row r="356" spans="1:28">
      <c r="A356" s="2"/>
      <c r="B356" s="2"/>
      <c r="C356" s="2"/>
      <c r="D356" s="23" t="s">
        <v>553</v>
      </c>
      <c r="E356" s="28">
        <v>296047.94</v>
      </c>
      <c r="F356" s="28">
        <v>-275821.55</v>
      </c>
      <c r="G356" s="28">
        <v>-153889.18</v>
      </c>
      <c r="H356" s="28">
        <v>780436.14</v>
      </c>
      <c r="I356" s="28">
        <v>811712.05999999994</v>
      </c>
      <c r="J356" s="28">
        <v>811949.08</v>
      </c>
      <c r="K356" s="28">
        <v>747892.35000000009</v>
      </c>
      <c r="L356" s="28">
        <v>406424.87000000005</v>
      </c>
      <c r="M356" s="28">
        <v>1018160.4400000001</v>
      </c>
      <c r="N356" s="28">
        <v>1000493.1</v>
      </c>
      <c r="O356" s="28">
        <v>1382743.1300000001</v>
      </c>
      <c r="P356" s="28">
        <v>-286305.81000000006</v>
      </c>
      <c r="Q356" s="28">
        <v>-316055.88</v>
      </c>
      <c r="R356" s="74">
        <f t="shared" si="33"/>
        <v>-286305.81000000006</v>
      </c>
      <c r="S356" s="2"/>
      <c r="T356" s="2"/>
      <c r="U356" s="2"/>
      <c r="V356" s="2"/>
      <c r="W356" s="2"/>
      <c r="X356" s="122"/>
      <c r="Y356" s="122"/>
      <c r="Z356" s="122"/>
      <c r="AA356" s="122"/>
      <c r="AB356" s="122"/>
    </row>
    <row r="357" spans="1:28">
      <c r="A357" s="2"/>
      <c r="B357" s="2"/>
      <c r="C357" s="2"/>
      <c r="D357" s="23"/>
      <c r="E357" s="74"/>
      <c r="F357" s="74"/>
      <c r="G357" s="75"/>
      <c r="H357" s="76"/>
      <c r="I357" s="77"/>
      <c r="J357" s="78"/>
      <c r="K357" s="79"/>
      <c r="L357" s="42"/>
      <c r="M357" s="80"/>
      <c r="N357" s="92"/>
      <c r="O357" s="24"/>
      <c r="P357" s="24"/>
      <c r="Q357" s="24"/>
      <c r="R357" s="74">
        <f t="shared" si="33"/>
        <v>0</v>
      </c>
      <c r="S357" s="2"/>
      <c r="T357" s="2"/>
      <c r="U357" s="2"/>
      <c r="V357" s="2"/>
      <c r="W357" s="2"/>
      <c r="X357" s="122"/>
      <c r="Y357" s="122"/>
      <c r="Z357" s="122"/>
      <c r="AA357" s="122"/>
      <c r="AB357" s="122"/>
    </row>
    <row r="358" spans="1:28">
      <c r="A358" s="22" t="s">
        <v>67</v>
      </c>
      <c r="B358" s="22" t="s">
        <v>554</v>
      </c>
      <c r="C358" s="22" t="s">
        <v>11</v>
      </c>
      <c r="D358" s="23" t="s">
        <v>555</v>
      </c>
      <c r="E358" s="24">
        <v>2550000</v>
      </c>
      <c r="F358" s="24">
        <v>2550000</v>
      </c>
      <c r="G358" s="24">
        <v>2550000</v>
      </c>
      <c r="H358" s="24">
        <v>5100000</v>
      </c>
      <c r="I358" s="24">
        <v>5100000</v>
      </c>
      <c r="J358" s="24">
        <v>5100000</v>
      </c>
      <c r="K358" s="24">
        <v>7650000</v>
      </c>
      <c r="L358" s="24">
        <v>7650000</v>
      </c>
      <c r="M358" s="24">
        <v>7650000</v>
      </c>
      <c r="N358" s="24">
        <v>10610000</v>
      </c>
      <c r="O358" s="24">
        <v>10610000</v>
      </c>
      <c r="P358" s="24">
        <v>0</v>
      </c>
      <c r="Q358" s="24">
        <v>2960000</v>
      </c>
      <c r="R358" s="74">
        <f t="shared" si="33"/>
        <v>0</v>
      </c>
      <c r="S358" s="2"/>
      <c r="T358" s="2"/>
      <c r="U358" s="2"/>
      <c r="V358" s="84">
        <f>+R358</f>
        <v>0</v>
      </c>
      <c r="W358" s="2"/>
      <c r="X358" s="122"/>
      <c r="Y358" s="122"/>
      <c r="Z358" s="122"/>
      <c r="AA358" s="122"/>
      <c r="AB358" s="122"/>
    </row>
    <row r="359" spans="1:28">
      <c r="A359" s="2"/>
      <c r="B359" s="2"/>
      <c r="C359" s="2"/>
      <c r="D359" s="23" t="s">
        <v>556</v>
      </c>
      <c r="E359" s="28">
        <v>2550000</v>
      </c>
      <c r="F359" s="28">
        <v>2550000</v>
      </c>
      <c r="G359" s="28">
        <v>2550000</v>
      </c>
      <c r="H359" s="28">
        <v>5100000</v>
      </c>
      <c r="I359" s="28">
        <v>5100000</v>
      </c>
      <c r="J359" s="28">
        <v>5100000</v>
      </c>
      <c r="K359" s="28">
        <v>7650000</v>
      </c>
      <c r="L359" s="28">
        <v>7650000</v>
      </c>
      <c r="M359" s="28">
        <v>7650000</v>
      </c>
      <c r="N359" s="28">
        <v>10610000</v>
      </c>
      <c r="O359" s="28">
        <v>10610000</v>
      </c>
      <c r="P359" s="28">
        <v>0</v>
      </c>
      <c r="Q359" s="28">
        <v>2960000</v>
      </c>
      <c r="R359" s="74">
        <f t="shared" si="33"/>
        <v>0</v>
      </c>
      <c r="S359" s="2"/>
      <c r="T359" s="2"/>
      <c r="U359" s="2"/>
      <c r="V359" s="2"/>
      <c r="W359" s="2"/>
      <c r="X359" s="122"/>
      <c r="Y359" s="122"/>
      <c r="Z359" s="122"/>
      <c r="AA359" s="122"/>
      <c r="AB359" s="122"/>
    </row>
    <row r="360" spans="1:28">
      <c r="A360" s="2"/>
      <c r="B360" s="2"/>
      <c r="C360" s="2"/>
      <c r="D360" s="23"/>
      <c r="E360" s="32"/>
      <c r="F360" s="32"/>
      <c r="G360" s="33"/>
      <c r="H360" s="34"/>
      <c r="I360" s="35"/>
      <c r="J360" s="36"/>
      <c r="K360" s="37"/>
      <c r="L360" s="38"/>
      <c r="M360" s="39"/>
      <c r="N360" s="103"/>
      <c r="O360" s="30"/>
      <c r="P360" s="30"/>
      <c r="Q360" s="30"/>
      <c r="R360" s="74">
        <f t="shared" si="33"/>
        <v>0</v>
      </c>
      <c r="S360" s="2"/>
      <c r="T360" s="2"/>
      <c r="U360" s="2"/>
      <c r="V360" s="2"/>
      <c r="W360" s="2"/>
      <c r="X360" s="122"/>
      <c r="Y360" s="122"/>
      <c r="Z360" s="122"/>
      <c r="AA360" s="122"/>
      <c r="AB360" s="122"/>
    </row>
    <row r="361" spans="1:28" ht="15.75" thickBot="1">
      <c r="A361" s="104"/>
      <c r="B361" s="104"/>
      <c r="C361" s="104"/>
      <c r="D361" s="105" t="s">
        <v>557</v>
      </c>
      <c r="E361" s="106">
        <v>785949713.56999993</v>
      </c>
      <c r="F361" s="106">
        <v>809849531.25999999</v>
      </c>
      <c r="G361" s="106">
        <v>821119251.98000002</v>
      </c>
      <c r="H361" s="106">
        <v>834114722.88999999</v>
      </c>
      <c r="I361" s="106">
        <v>850558705.19999993</v>
      </c>
      <c r="J361" s="106">
        <v>868721350.27999997</v>
      </c>
      <c r="K361" s="106">
        <v>891100472.71000004</v>
      </c>
      <c r="L361" s="106">
        <v>918592888.94000018</v>
      </c>
      <c r="M361" s="106">
        <v>955424093.46000004</v>
      </c>
      <c r="N361" s="106">
        <v>1022043333.5399998</v>
      </c>
      <c r="O361" s="106">
        <v>1117173255.4100001</v>
      </c>
      <c r="P361" s="106">
        <v>874125722.07999992</v>
      </c>
      <c r="Q361" s="106">
        <v>939279649.57999992</v>
      </c>
      <c r="R361" s="74">
        <f t="shared" si="33"/>
        <v>874125722.07999992</v>
      </c>
      <c r="S361" s="104"/>
      <c r="T361" s="104"/>
      <c r="U361" s="104"/>
      <c r="V361" s="104"/>
      <c r="W361" s="104"/>
      <c r="X361" s="122"/>
      <c r="Y361" s="122"/>
      <c r="Z361" s="122"/>
      <c r="AA361" s="122"/>
      <c r="AB361" s="122"/>
    </row>
    <row r="362" spans="1:28" ht="15.75" thickTop="1">
      <c r="A362" s="2"/>
      <c r="B362" s="2"/>
      <c r="C362" s="2"/>
      <c r="D362" s="23"/>
      <c r="E362" s="74"/>
      <c r="F362" s="74"/>
      <c r="G362" s="75"/>
      <c r="H362" s="76"/>
      <c r="I362" s="77"/>
      <c r="J362" s="78"/>
      <c r="K362" s="79"/>
      <c r="L362" s="42"/>
      <c r="M362" s="80"/>
      <c r="N362" s="92"/>
      <c r="O362" s="24"/>
      <c r="P362" s="24"/>
      <c r="Q362" s="24"/>
      <c r="R362" s="74">
        <f t="shared" si="33"/>
        <v>0</v>
      </c>
      <c r="S362" s="2"/>
      <c r="T362" s="2"/>
      <c r="U362" s="2"/>
      <c r="V362" s="2"/>
      <c r="W362" s="2"/>
      <c r="X362" s="122"/>
      <c r="Y362" s="122"/>
      <c r="Z362" s="122"/>
      <c r="AA362" s="122"/>
      <c r="AB362" s="122"/>
    </row>
    <row r="363" spans="1:28">
      <c r="A363" s="2"/>
      <c r="B363" s="2"/>
      <c r="C363" s="2"/>
      <c r="D363" s="23"/>
      <c r="E363" s="74"/>
      <c r="F363" s="74"/>
      <c r="G363" s="75"/>
      <c r="H363" s="76"/>
      <c r="I363" s="77"/>
      <c r="J363" s="78"/>
      <c r="K363" s="79"/>
      <c r="L363" s="42"/>
      <c r="M363" s="80"/>
      <c r="N363" s="92"/>
      <c r="O363" s="24"/>
      <c r="P363" s="24"/>
      <c r="Q363" s="24"/>
      <c r="R363" s="74">
        <f t="shared" si="33"/>
        <v>0</v>
      </c>
      <c r="S363" s="2"/>
      <c r="T363" s="2"/>
      <c r="U363" s="2"/>
      <c r="V363" s="2"/>
      <c r="W363" s="2"/>
      <c r="X363" s="122"/>
      <c r="Y363" s="122"/>
      <c r="Z363" s="122"/>
      <c r="AA363" s="122"/>
      <c r="AB363" s="122"/>
    </row>
    <row r="364" spans="1:28">
      <c r="A364" s="22" t="s">
        <v>67</v>
      </c>
      <c r="B364" s="22" t="s">
        <v>558</v>
      </c>
      <c r="C364" s="22" t="s">
        <v>559</v>
      </c>
      <c r="D364" s="50" t="s">
        <v>560</v>
      </c>
      <c r="E364" s="24">
        <v>-1000</v>
      </c>
      <c r="F364" s="24">
        <v>-1000</v>
      </c>
      <c r="G364" s="24">
        <v>-1000</v>
      </c>
      <c r="H364" s="24">
        <v>-1000</v>
      </c>
      <c r="I364" s="24">
        <v>-1000</v>
      </c>
      <c r="J364" s="24">
        <v>-1000</v>
      </c>
      <c r="K364" s="24">
        <v>-1000</v>
      </c>
      <c r="L364" s="24">
        <v>-1000</v>
      </c>
      <c r="M364" s="24">
        <v>-1000</v>
      </c>
      <c r="N364" s="24">
        <v>-1000</v>
      </c>
      <c r="O364" s="24">
        <v>-1000</v>
      </c>
      <c r="P364" s="24">
        <v>-1000</v>
      </c>
      <c r="Q364" s="24">
        <v>-1000</v>
      </c>
      <c r="R364" s="74">
        <f t="shared" si="33"/>
        <v>-1000</v>
      </c>
      <c r="S364" s="2"/>
      <c r="T364" s="2"/>
      <c r="U364" s="84"/>
      <c r="V364" s="84">
        <f t="shared" ref="V364:V370" si="35">+R364</f>
        <v>-1000</v>
      </c>
      <c r="W364" s="84"/>
      <c r="X364" s="122"/>
      <c r="Y364" s="122"/>
      <c r="Z364" s="122"/>
      <c r="AA364" s="122"/>
      <c r="AB364" s="122"/>
    </row>
    <row r="365" spans="1:28">
      <c r="A365" s="22" t="s">
        <v>67</v>
      </c>
      <c r="B365" s="22" t="s">
        <v>561</v>
      </c>
      <c r="C365" s="22" t="s">
        <v>11</v>
      </c>
      <c r="D365" s="50" t="s">
        <v>562</v>
      </c>
      <c r="E365" s="24">
        <v>-30688673.449999999</v>
      </c>
      <c r="F365" s="24">
        <v>-30688673.449999999</v>
      </c>
      <c r="G365" s="24">
        <v>-30688673.449999999</v>
      </c>
      <c r="H365" s="24">
        <v>-30688673.449999999</v>
      </c>
      <c r="I365" s="24">
        <v>-30688673.449999999</v>
      </c>
      <c r="J365" s="24">
        <v>-30688673.449999999</v>
      </c>
      <c r="K365" s="24">
        <v>-30688673.449999999</v>
      </c>
      <c r="L365" s="24">
        <v>-30688673.449999999</v>
      </c>
      <c r="M365" s="24">
        <v>-30688673.449999999</v>
      </c>
      <c r="N365" s="24">
        <v>-30688673.449999999</v>
      </c>
      <c r="O365" s="24">
        <v>-30688673.449999999</v>
      </c>
      <c r="P365" s="24">
        <v>-34416893.780000001</v>
      </c>
      <c r="Q365" s="24">
        <v>-34416893.780000001</v>
      </c>
      <c r="R365" s="74">
        <f t="shared" si="33"/>
        <v>-34416893.780000001</v>
      </c>
      <c r="S365" s="2"/>
      <c r="T365" s="2"/>
      <c r="U365" s="2"/>
      <c r="V365" s="84">
        <f t="shared" si="35"/>
        <v>-34416893.780000001</v>
      </c>
      <c r="W365" s="84"/>
      <c r="X365" s="122"/>
      <c r="Y365" s="122"/>
      <c r="Z365" s="122"/>
      <c r="AA365" s="122"/>
      <c r="AB365" s="122"/>
    </row>
    <row r="366" spans="1:28">
      <c r="A366" s="22" t="s">
        <v>67</v>
      </c>
      <c r="B366" s="22" t="s">
        <v>561</v>
      </c>
      <c r="C366" s="22" t="s">
        <v>13</v>
      </c>
      <c r="D366" s="50" t="s">
        <v>564</v>
      </c>
      <c r="E366" s="24">
        <v>278526.51</v>
      </c>
      <c r="F366" s="24">
        <v>280949.51</v>
      </c>
      <c r="G366" s="24">
        <v>283372.51</v>
      </c>
      <c r="H366" s="24">
        <v>285795.51</v>
      </c>
      <c r="I366" s="24">
        <v>288218.51</v>
      </c>
      <c r="J366" s="24">
        <v>290641.51</v>
      </c>
      <c r="K366" s="24">
        <v>293064.51</v>
      </c>
      <c r="L366" s="24">
        <v>295487.51</v>
      </c>
      <c r="M366" s="24">
        <v>297910.51</v>
      </c>
      <c r="N366" s="24">
        <v>26653</v>
      </c>
      <c r="O366" s="24">
        <v>42776</v>
      </c>
      <c r="P366" s="24">
        <v>2144</v>
      </c>
      <c r="Q366" s="24">
        <v>4288</v>
      </c>
      <c r="R366" s="74">
        <f t="shared" si="33"/>
        <v>2144</v>
      </c>
      <c r="S366" s="2"/>
      <c r="T366" s="2"/>
      <c r="U366" s="84"/>
      <c r="V366" s="84">
        <f t="shared" si="35"/>
        <v>2144</v>
      </c>
      <c r="W366" s="84"/>
      <c r="X366" s="122"/>
      <c r="Y366" s="122"/>
      <c r="Z366" s="122"/>
      <c r="AA366" s="122"/>
      <c r="AB366" s="122"/>
    </row>
    <row r="367" spans="1:28">
      <c r="A367" s="22" t="s">
        <v>67</v>
      </c>
      <c r="B367" s="22" t="s">
        <v>567</v>
      </c>
      <c r="C367" s="22" t="s">
        <v>11</v>
      </c>
      <c r="D367" s="50" t="s">
        <v>568</v>
      </c>
      <c r="E367" s="24">
        <v>-192117553.21000001</v>
      </c>
      <c r="F367" s="24">
        <v>-192117553.21000001</v>
      </c>
      <c r="G367" s="24">
        <v>-192117553.21000001</v>
      </c>
      <c r="H367" s="24">
        <v>-192117553.21000001</v>
      </c>
      <c r="I367" s="24">
        <v>-192117553.21000001</v>
      </c>
      <c r="J367" s="24">
        <v>-192117553.21000001</v>
      </c>
      <c r="K367" s="24">
        <v>-192117553.21000001</v>
      </c>
      <c r="L367" s="24">
        <v>-222117553.21000001</v>
      </c>
      <c r="M367" s="24">
        <v>-222117553.21000001</v>
      </c>
      <c r="N367" s="24">
        <v>-222117553.21000001</v>
      </c>
      <c r="O367" s="24">
        <v>-222117553.21000001</v>
      </c>
      <c r="P367" s="24">
        <v>-222117553.21000001</v>
      </c>
      <c r="Q367" s="24">
        <v>-222117553.21000001</v>
      </c>
      <c r="R367" s="74">
        <f t="shared" si="33"/>
        <v>-222117553.21000001</v>
      </c>
      <c r="S367" s="2"/>
      <c r="T367" s="2"/>
      <c r="U367" s="84"/>
      <c r="V367" s="84">
        <f t="shared" si="35"/>
        <v>-222117553.21000001</v>
      </c>
      <c r="W367" s="84"/>
      <c r="X367" s="122"/>
      <c r="Y367" s="122"/>
      <c r="Z367" s="122"/>
      <c r="AA367" s="122"/>
      <c r="AB367" s="122"/>
    </row>
    <row r="368" spans="1:28">
      <c r="A368" s="22" t="s">
        <v>67</v>
      </c>
      <c r="B368" s="22" t="s">
        <v>569</v>
      </c>
      <c r="C368" s="22"/>
      <c r="D368" s="50" t="s">
        <v>570</v>
      </c>
      <c r="E368" s="24">
        <v>0</v>
      </c>
      <c r="F368" s="24">
        <v>0</v>
      </c>
      <c r="G368" s="24">
        <v>0</v>
      </c>
      <c r="H368" s="24">
        <v>0</v>
      </c>
      <c r="I368" s="24">
        <v>0</v>
      </c>
      <c r="J368" s="24">
        <v>0</v>
      </c>
      <c r="K368" s="24">
        <v>0</v>
      </c>
      <c r="L368" s="24">
        <v>0</v>
      </c>
      <c r="M368" s="24">
        <v>0</v>
      </c>
      <c r="N368" s="24">
        <v>273680.51</v>
      </c>
      <c r="O368" s="24">
        <v>273680.51</v>
      </c>
      <c r="P368" s="24">
        <v>0</v>
      </c>
      <c r="Q368" s="24">
        <v>0</v>
      </c>
      <c r="R368" s="74">
        <f t="shared" si="33"/>
        <v>0</v>
      </c>
      <c r="S368" s="2"/>
      <c r="T368" s="2"/>
      <c r="U368" s="84"/>
      <c r="V368" s="84">
        <f t="shared" si="35"/>
        <v>0</v>
      </c>
      <c r="W368" s="84"/>
      <c r="X368" s="122"/>
      <c r="Y368" s="122"/>
      <c r="Z368" s="122"/>
      <c r="AA368" s="122"/>
      <c r="AB368" s="122"/>
    </row>
    <row r="369" spans="1:28">
      <c r="A369" s="22" t="s">
        <v>67</v>
      </c>
      <c r="B369" s="22" t="s">
        <v>571</v>
      </c>
      <c r="C369" s="22" t="s">
        <v>12</v>
      </c>
      <c r="D369" s="50" t="s">
        <v>572</v>
      </c>
      <c r="E369" s="24">
        <v>-1810739.96</v>
      </c>
      <c r="F369" s="24">
        <v>-1810739.96</v>
      </c>
      <c r="G369" s="24">
        <v>-1810739.96</v>
      </c>
      <c r="H369" s="24">
        <v>-1810739.96</v>
      </c>
      <c r="I369" s="24">
        <v>-1810739.96</v>
      </c>
      <c r="J369" s="24">
        <v>-1810739.96</v>
      </c>
      <c r="K369" s="24">
        <v>-1810739.96</v>
      </c>
      <c r="L369" s="24">
        <v>-1810739.96</v>
      </c>
      <c r="M369" s="24">
        <v>-1810739.96</v>
      </c>
      <c r="N369" s="24">
        <v>-1810739.96</v>
      </c>
      <c r="O369" s="24">
        <v>-2402882.85</v>
      </c>
      <c r="P369" s="24">
        <v>-2402882.85</v>
      </c>
      <c r="Q369" s="24">
        <v>-2402882.85</v>
      </c>
      <c r="R369" s="74">
        <f t="shared" si="33"/>
        <v>-2402882.85</v>
      </c>
      <c r="S369" s="2"/>
      <c r="T369" s="2"/>
      <c r="U369" s="84"/>
      <c r="V369" s="84">
        <f t="shared" si="35"/>
        <v>-2402882.85</v>
      </c>
      <c r="W369" s="84"/>
      <c r="X369" s="122"/>
      <c r="Y369" s="122"/>
      <c r="Z369" s="122"/>
      <c r="AA369" s="122"/>
      <c r="AB369" s="122"/>
    </row>
    <row r="370" spans="1:28">
      <c r="A370" s="22" t="s">
        <v>67</v>
      </c>
      <c r="B370" s="22" t="s">
        <v>571</v>
      </c>
      <c r="C370" s="22" t="s">
        <v>14</v>
      </c>
      <c r="D370" s="50" t="s">
        <v>574</v>
      </c>
      <c r="E370" s="24">
        <v>266398.95</v>
      </c>
      <c r="F370" s="24">
        <v>266398.95</v>
      </c>
      <c r="G370" s="24">
        <v>266398.95</v>
      </c>
      <c r="H370" s="24">
        <v>266398.95</v>
      </c>
      <c r="I370" s="24">
        <v>266398.95</v>
      </c>
      <c r="J370" s="24">
        <v>266398.95</v>
      </c>
      <c r="K370" s="24">
        <v>266398.95</v>
      </c>
      <c r="L370" s="24">
        <v>266398.95</v>
      </c>
      <c r="M370" s="24">
        <v>266398.95</v>
      </c>
      <c r="N370" s="24">
        <v>266398.95</v>
      </c>
      <c r="O370" s="24">
        <v>84425.49</v>
      </c>
      <c r="P370" s="24">
        <v>84425.49</v>
      </c>
      <c r="Q370" s="24">
        <v>84425.49</v>
      </c>
      <c r="R370" s="74">
        <f t="shared" si="33"/>
        <v>84425.49</v>
      </c>
      <c r="S370" s="2"/>
      <c r="T370" s="2"/>
      <c r="U370" s="84"/>
      <c r="V370" s="84">
        <f t="shared" si="35"/>
        <v>84425.49</v>
      </c>
      <c r="W370" s="84"/>
      <c r="X370" s="122"/>
      <c r="Y370" s="122"/>
      <c r="Z370" s="122"/>
      <c r="AA370" s="122"/>
      <c r="AB370" s="122"/>
    </row>
    <row r="371" spans="1:28">
      <c r="A371" s="2"/>
      <c r="B371" s="2"/>
      <c r="C371" s="2"/>
      <c r="D371" s="50" t="s">
        <v>575</v>
      </c>
      <c r="E371" s="28">
        <v>-224073041.16000003</v>
      </c>
      <c r="F371" s="28">
        <v>-224070618.16000003</v>
      </c>
      <c r="G371" s="28">
        <v>-224068195.16000003</v>
      </c>
      <c r="H371" s="28">
        <v>-224065772.16000003</v>
      </c>
      <c r="I371" s="28">
        <v>-224063349.16000003</v>
      </c>
      <c r="J371" s="28">
        <v>-224060926.16000003</v>
      </c>
      <c r="K371" s="28">
        <v>-224058503.16000003</v>
      </c>
      <c r="L371" s="28">
        <v>-254056080.16000003</v>
      </c>
      <c r="M371" s="28">
        <v>-254053657.16000003</v>
      </c>
      <c r="N371" s="28">
        <v>-254051234.16000003</v>
      </c>
      <c r="O371" s="28">
        <v>-254809227.50999999</v>
      </c>
      <c r="P371" s="28">
        <v>-258851760.34999999</v>
      </c>
      <c r="Q371" s="28">
        <v>-258849616.34999999</v>
      </c>
      <c r="R371" s="74">
        <f t="shared" si="33"/>
        <v>-258851760.34999999</v>
      </c>
      <c r="S371" s="2"/>
      <c r="T371" s="2"/>
      <c r="U371" s="2"/>
      <c r="V371" s="2"/>
      <c r="W371" s="2"/>
      <c r="X371" s="122"/>
      <c r="Y371" s="122"/>
      <c r="Z371" s="122"/>
      <c r="AA371" s="122"/>
      <c r="AB371" s="122"/>
    </row>
    <row r="372" spans="1:28">
      <c r="A372" s="2"/>
      <c r="B372" s="2"/>
      <c r="C372" s="2"/>
      <c r="D372" s="50"/>
      <c r="E372" s="110"/>
      <c r="F372" s="110"/>
      <c r="G372" s="111"/>
      <c r="H372" s="112"/>
      <c r="I372" s="113"/>
      <c r="J372" s="114"/>
      <c r="K372" s="115"/>
      <c r="L372" s="87"/>
      <c r="M372" s="116"/>
      <c r="N372" s="117"/>
      <c r="O372" s="88"/>
      <c r="P372" s="88"/>
      <c r="Q372" s="88"/>
      <c r="R372" s="74">
        <f t="shared" si="33"/>
        <v>0</v>
      </c>
      <c r="S372" s="2"/>
      <c r="T372" s="2"/>
      <c r="U372" s="2"/>
      <c r="V372" s="2"/>
      <c r="W372" s="2"/>
      <c r="X372" s="122"/>
      <c r="Y372" s="122"/>
      <c r="Z372" s="122"/>
      <c r="AA372" s="122"/>
      <c r="AB372" s="122"/>
    </row>
    <row r="373" spans="1:28">
      <c r="A373" s="22" t="s">
        <v>67</v>
      </c>
      <c r="B373" s="22" t="s">
        <v>576</v>
      </c>
      <c r="C373" s="22" t="s">
        <v>10</v>
      </c>
      <c r="D373" s="118" t="s">
        <v>577</v>
      </c>
      <c r="E373" s="24">
        <v>-20000000</v>
      </c>
      <c r="F373" s="24">
        <v>-20000000</v>
      </c>
      <c r="G373" s="24">
        <v>-20000000</v>
      </c>
      <c r="H373" s="24">
        <v>-20000000</v>
      </c>
      <c r="I373" s="24">
        <v>-20000000</v>
      </c>
      <c r="J373" s="24">
        <v>-20000000</v>
      </c>
      <c r="K373" s="24">
        <v>-20000000</v>
      </c>
      <c r="L373" s="24">
        <v>-20000000</v>
      </c>
      <c r="M373" s="24">
        <v>-20000000</v>
      </c>
      <c r="N373" s="24">
        <v>-20000000</v>
      </c>
      <c r="O373" s="24">
        <v>-20000000</v>
      </c>
      <c r="P373" s="24">
        <v>-20000000</v>
      </c>
      <c r="Q373" s="24">
        <v>-20000000</v>
      </c>
      <c r="R373" s="74">
        <f t="shared" si="33"/>
        <v>-20000000</v>
      </c>
      <c r="S373" s="2"/>
      <c r="T373" s="2"/>
      <c r="U373" s="84"/>
      <c r="V373" s="84">
        <f t="shared" ref="V373:V386" si="36">+R373</f>
        <v>-20000000</v>
      </c>
      <c r="W373" s="84"/>
      <c r="X373" s="122"/>
      <c r="Y373" s="122"/>
      <c r="Z373" s="122"/>
      <c r="AA373" s="122"/>
      <c r="AB373" s="122"/>
    </row>
    <row r="374" spans="1:28">
      <c r="A374" s="22" t="s">
        <v>67</v>
      </c>
      <c r="B374" s="22" t="s">
        <v>576</v>
      </c>
      <c r="C374" s="22" t="s">
        <v>326</v>
      </c>
      <c r="D374" s="118" t="s">
        <v>578</v>
      </c>
      <c r="E374" s="24">
        <v>-15000000</v>
      </c>
      <c r="F374" s="24">
        <v>-15000000</v>
      </c>
      <c r="G374" s="24">
        <v>-15000000</v>
      </c>
      <c r="H374" s="24">
        <v>-15000000</v>
      </c>
      <c r="I374" s="24">
        <v>-15000000</v>
      </c>
      <c r="J374" s="24">
        <v>-15000000</v>
      </c>
      <c r="K374" s="24">
        <v>-15000000</v>
      </c>
      <c r="L374" s="24">
        <v>-15000000</v>
      </c>
      <c r="M374" s="24">
        <v>-15000000</v>
      </c>
      <c r="N374" s="24">
        <v>-15000000</v>
      </c>
      <c r="O374" s="24">
        <v>-15000000</v>
      </c>
      <c r="P374" s="24">
        <v>-15000000</v>
      </c>
      <c r="Q374" s="24">
        <v>-15000000</v>
      </c>
      <c r="R374" s="74">
        <f t="shared" si="33"/>
        <v>-15000000</v>
      </c>
      <c r="S374" s="2"/>
      <c r="T374" s="2"/>
      <c r="U374" s="84"/>
      <c r="V374" s="84">
        <f t="shared" si="36"/>
        <v>-15000000</v>
      </c>
      <c r="W374" s="84"/>
      <c r="X374" s="122"/>
      <c r="Y374" s="122"/>
      <c r="Z374" s="122"/>
      <c r="AA374" s="122"/>
      <c r="AB374" s="122"/>
    </row>
    <row r="375" spans="1:28">
      <c r="A375" s="22" t="s">
        <v>67</v>
      </c>
      <c r="B375" s="22" t="s">
        <v>576</v>
      </c>
      <c r="C375" s="22" t="s">
        <v>328</v>
      </c>
      <c r="D375" s="118" t="s">
        <v>579</v>
      </c>
      <c r="E375" s="24">
        <v>-24406000</v>
      </c>
      <c r="F375" s="24">
        <v>-24406000</v>
      </c>
      <c r="G375" s="24">
        <v>-24406000</v>
      </c>
      <c r="H375" s="24">
        <v>-24401000</v>
      </c>
      <c r="I375" s="24">
        <v>-24401000</v>
      </c>
      <c r="J375" s="24">
        <v>-24401000</v>
      </c>
      <c r="K375" s="24">
        <v>-24401000</v>
      </c>
      <c r="L375" s="24">
        <v>-24401000</v>
      </c>
      <c r="M375" s="24">
        <v>-24401000</v>
      </c>
      <c r="N375" s="24">
        <v>-24361000</v>
      </c>
      <c r="O375" s="24">
        <v>-24361000</v>
      </c>
      <c r="P375" s="24">
        <v>-24361000</v>
      </c>
      <c r="Q375" s="24">
        <v>-24341000</v>
      </c>
      <c r="R375" s="74">
        <f t="shared" si="33"/>
        <v>-24361000</v>
      </c>
      <c r="S375" s="2"/>
      <c r="T375" s="2"/>
      <c r="U375" s="84"/>
      <c r="V375" s="84">
        <f t="shared" si="36"/>
        <v>-24361000</v>
      </c>
      <c r="W375" s="84"/>
      <c r="X375" s="122"/>
      <c r="Y375" s="122"/>
      <c r="Z375" s="122"/>
      <c r="AA375" s="122"/>
      <c r="AB375" s="122"/>
    </row>
    <row r="376" spans="1:28">
      <c r="A376" s="22" t="s">
        <v>67</v>
      </c>
      <c r="B376" s="22" t="s">
        <v>576</v>
      </c>
      <c r="C376" s="22" t="s">
        <v>258</v>
      </c>
      <c r="D376" s="118" t="s">
        <v>580</v>
      </c>
      <c r="E376" s="24">
        <v>-15000000</v>
      </c>
      <c r="F376" s="24">
        <v>-15000000</v>
      </c>
      <c r="G376" s="24">
        <v>-15000000</v>
      </c>
      <c r="H376" s="24">
        <v>-15000000</v>
      </c>
      <c r="I376" s="24">
        <v>-15000000</v>
      </c>
      <c r="J376" s="24">
        <v>-15000000</v>
      </c>
      <c r="K376" s="24">
        <v>-15000000</v>
      </c>
      <c r="L376" s="24">
        <v>-15000000</v>
      </c>
      <c r="M376" s="24">
        <v>-15000000</v>
      </c>
      <c r="N376" s="24">
        <v>-15000000</v>
      </c>
      <c r="O376" s="24">
        <v>-15000000</v>
      </c>
      <c r="P376" s="24">
        <v>-15000000</v>
      </c>
      <c r="Q376" s="24">
        <v>-15000000</v>
      </c>
      <c r="R376" s="74">
        <f t="shared" si="33"/>
        <v>-15000000</v>
      </c>
      <c r="S376" s="2"/>
      <c r="T376" s="2"/>
      <c r="U376" s="84"/>
      <c r="V376" s="84">
        <f t="shared" si="36"/>
        <v>-15000000</v>
      </c>
      <c r="W376" s="84"/>
      <c r="X376" s="122"/>
      <c r="Y376" s="122"/>
      <c r="Z376" s="122"/>
      <c r="AA376" s="122"/>
      <c r="AB376" s="122"/>
    </row>
    <row r="377" spans="1:28">
      <c r="A377" s="22" t="s">
        <v>67</v>
      </c>
      <c r="B377" s="22" t="s">
        <v>576</v>
      </c>
      <c r="C377" s="22" t="s">
        <v>260</v>
      </c>
      <c r="D377" s="118" t="s">
        <v>581</v>
      </c>
      <c r="E377" s="24">
        <v>-40000000</v>
      </c>
      <c r="F377" s="24">
        <v>-40000000</v>
      </c>
      <c r="G377" s="24">
        <v>-40000000</v>
      </c>
      <c r="H377" s="24">
        <v>-40000000</v>
      </c>
      <c r="I377" s="24">
        <v>-40000000</v>
      </c>
      <c r="J377" s="24">
        <v>-40000000</v>
      </c>
      <c r="K377" s="24">
        <v>-40000000</v>
      </c>
      <c r="L377" s="24">
        <v>-40000000</v>
      </c>
      <c r="M377" s="24">
        <v>-40000000</v>
      </c>
      <c r="N377" s="24">
        <v>-40000000</v>
      </c>
      <c r="O377" s="24">
        <v>-40000000</v>
      </c>
      <c r="P377" s="24">
        <v>-40000000</v>
      </c>
      <c r="Q377" s="24">
        <v>-40000000</v>
      </c>
      <c r="R377" s="74">
        <f t="shared" si="33"/>
        <v>-40000000</v>
      </c>
      <c r="S377" s="2"/>
      <c r="T377" s="2"/>
      <c r="U377" s="84"/>
      <c r="V377" s="84">
        <f t="shared" si="36"/>
        <v>-40000000</v>
      </c>
      <c r="W377" s="84"/>
      <c r="X377" s="122"/>
      <c r="Y377" s="122"/>
      <c r="Z377" s="122"/>
      <c r="AA377" s="122"/>
      <c r="AB377" s="122"/>
    </row>
    <row r="378" spans="1:28">
      <c r="A378" s="22" t="s">
        <v>67</v>
      </c>
      <c r="B378" s="22" t="s">
        <v>576</v>
      </c>
      <c r="C378" s="22" t="s">
        <v>262</v>
      </c>
      <c r="D378" s="119" t="s">
        <v>582</v>
      </c>
      <c r="E378" s="24">
        <v>-25000000</v>
      </c>
      <c r="F378" s="24">
        <v>-25000000</v>
      </c>
      <c r="G378" s="24">
        <v>-25000000</v>
      </c>
      <c r="H378" s="24">
        <v>-25000000</v>
      </c>
      <c r="I378" s="24">
        <v>-25000000</v>
      </c>
      <c r="J378" s="24">
        <v>-25000000</v>
      </c>
      <c r="K378" s="24">
        <v>-25000000</v>
      </c>
      <c r="L378" s="24">
        <v>-25000000</v>
      </c>
      <c r="M378" s="24">
        <v>-25000000</v>
      </c>
      <c r="N378" s="24">
        <v>-25000000</v>
      </c>
      <c r="O378" s="24">
        <v>-25000000</v>
      </c>
      <c r="P378" s="24">
        <v>-25000000</v>
      </c>
      <c r="Q378" s="24">
        <v>-25000000</v>
      </c>
      <c r="R378" s="74">
        <f t="shared" si="33"/>
        <v>-25000000</v>
      </c>
      <c r="S378" s="2"/>
      <c r="T378" s="2"/>
      <c r="U378" s="84"/>
      <c r="V378" s="84">
        <f t="shared" si="36"/>
        <v>-25000000</v>
      </c>
      <c r="W378" s="84"/>
      <c r="X378" s="122"/>
      <c r="Y378" s="122"/>
      <c r="Z378" s="122"/>
      <c r="AA378" s="122"/>
      <c r="AB378" s="122"/>
    </row>
    <row r="379" spans="1:28">
      <c r="A379" s="22" t="s">
        <v>67</v>
      </c>
      <c r="B379" s="22" t="s">
        <v>576</v>
      </c>
      <c r="C379" s="22" t="s">
        <v>333</v>
      </c>
      <c r="D379" s="119" t="s">
        <v>583</v>
      </c>
      <c r="E379" s="24">
        <v>-25000000</v>
      </c>
      <c r="F379" s="24">
        <v>-25000000</v>
      </c>
      <c r="G379" s="24">
        <v>-25000000</v>
      </c>
      <c r="H379" s="24">
        <v>-25000000</v>
      </c>
      <c r="I379" s="24">
        <v>-25000000</v>
      </c>
      <c r="J379" s="24">
        <v>-25000000</v>
      </c>
      <c r="K379" s="24">
        <v>-25000000</v>
      </c>
      <c r="L379" s="24">
        <v>-25000000</v>
      </c>
      <c r="M379" s="24">
        <v>-25000000</v>
      </c>
      <c r="N379" s="24">
        <v>-25000000</v>
      </c>
      <c r="O379" s="24">
        <v>-25000000</v>
      </c>
      <c r="P379" s="24">
        <v>-25000000</v>
      </c>
      <c r="Q379" s="24">
        <v>-25000000</v>
      </c>
      <c r="R379" s="74">
        <f t="shared" si="33"/>
        <v>-25000000</v>
      </c>
      <c r="S379" s="2"/>
      <c r="T379" s="2"/>
      <c r="U379" s="84"/>
      <c r="V379" s="84">
        <f t="shared" si="36"/>
        <v>-25000000</v>
      </c>
      <c r="W379" s="84"/>
      <c r="X379" s="122"/>
      <c r="Y379" s="122"/>
      <c r="Z379" s="122"/>
      <c r="AA379" s="122"/>
      <c r="AB379" s="122"/>
    </row>
    <row r="380" spans="1:28">
      <c r="A380" s="22" t="s">
        <v>67</v>
      </c>
      <c r="B380" s="22" t="s">
        <v>576</v>
      </c>
      <c r="C380" s="22" t="s">
        <v>266</v>
      </c>
      <c r="D380" s="119" t="s">
        <v>584</v>
      </c>
      <c r="E380" s="24">
        <v>-12500000</v>
      </c>
      <c r="F380" s="24">
        <v>-12500000</v>
      </c>
      <c r="G380" s="24">
        <v>-12500000</v>
      </c>
      <c r="H380" s="24">
        <v>-12500000</v>
      </c>
      <c r="I380" s="24">
        <v>-12500000</v>
      </c>
      <c r="J380" s="24">
        <v>-12500000</v>
      </c>
      <c r="K380" s="24">
        <v>-12500000</v>
      </c>
      <c r="L380" s="24">
        <v>-12500000</v>
      </c>
      <c r="M380" s="24">
        <v>-12500000</v>
      </c>
      <c r="N380" s="24">
        <v>-12500000</v>
      </c>
      <c r="O380" s="24">
        <v>-12500000</v>
      </c>
      <c r="P380" s="24">
        <v>-12500000</v>
      </c>
      <c r="Q380" s="24">
        <v>-12500000</v>
      </c>
      <c r="R380" s="74">
        <f t="shared" si="33"/>
        <v>-12500000</v>
      </c>
      <c r="S380" s="2"/>
      <c r="T380" s="2"/>
      <c r="U380" s="84"/>
      <c r="V380" s="84">
        <f t="shared" si="36"/>
        <v>-12500000</v>
      </c>
      <c r="W380" s="84"/>
      <c r="X380" s="122"/>
      <c r="Y380" s="122"/>
      <c r="Z380" s="122"/>
      <c r="AA380" s="122"/>
      <c r="AB380" s="122"/>
    </row>
    <row r="381" spans="1:28">
      <c r="A381" s="22" t="s">
        <v>67</v>
      </c>
      <c r="B381" s="22" t="s">
        <v>576</v>
      </c>
      <c r="C381" s="22" t="s">
        <v>337</v>
      </c>
      <c r="D381" s="119" t="s">
        <v>585</v>
      </c>
      <c r="E381" s="24">
        <v>-12500000</v>
      </c>
      <c r="F381" s="24">
        <v>-12500000</v>
      </c>
      <c r="G381" s="24">
        <v>-12500000</v>
      </c>
      <c r="H381" s="24">
        <v>-12500000</v>
      </c>
      <c r="I381" s="24">
        <v>-12500000</v>
      </c>
      <c r="J381" s="24">
        <v>-12500000</v>
      </c>
      <c r="K381" s="24">
        <v>-12500000</v>
      </c>
      <c r="L381" s="24">
        <v>-12500000</v>
      </c>
      <c r="M381" s="24">
        <v>-12500000</v>
      </c>
      <c r="N381" s="24">
        <v>-12500000</v>
      </c>
      <c r="O381" s="24">
        <v>-12500000</v>
      </c>
      <c r="P381" s="24">
        <v>-12500000</v>
      </c>
      <c r="Q381" s="24">
        <v>-12500000</v>
      </c>
      <c r="R381" s="74">
        <f t="shared" si="33"/>
        <v>-12500000</v>
      </c>
      <c r="S381" s="2"/>
      <c r="T381" s="2"/>
      <c r="U381" s="84"/>
      <c r="V381" s="84">
        <f t="shared" si="36"/>
        <v>-12500000</v>
      </c>
      <c r="W381" s="84"/>
      <c r="X381" s="122"/>
      <c r="Y381" s="122"/>
      <c r="Z381" s="122"/>
      <c r="AA381" s="122"/>
      <c r="AB381" s="122"/>
    </row>
    <row r="382" spans="1:28">
      <c r="A382" s="22" t="s">
        <v>67</v>
      </c>
      <c r="B382" s="22" t="s">
        <v>576</v>
      </c>
      <c r="C382" s="22" t="s">
        <v>339</v>
      </c>
      <c r="D382" s="119" t="s">
        <v>586</v>
      </c>
      <c r="E382" s="24">
        <v>-12500000</v>
      </c>
      <c r="F382" s="24">
        <v>-12500000</v>
      </c>
      <c r="G382" s="24">
        <v>-12500000</v>
      </c>
      <c r="H382" s="24">
        <v>-12500000</v>
      </c>
      <c r="I382" s="24">
        <v>-12500000</v>
      </c>
      <c r="J382" s="24">
        <v>-12500000</v>
      </c>
      <c r="K382" s="24">
        <v>-12500000</v>
      </c>
      <c r="L382" s="24">
        <v>-12500000</v>
      </c>
      <c r="M382" s="24">
        <v>-12500000</v>
      </c>
      <c r="N382" s="24">
        <v>-12500000</v>
      </c>
      <c r="O382" s="24">
        <v>-12500000</v>
      </c>
      <c r="P382" s="24">
        <v>-12500000</v>
      </c>
      <c r="Q382" s="24">
        <v>-12500000</v>
      </c>
      <c r="R382" s="74">
        <f t="shared" si="33"/>
        <v>-12500000</v>
      </c>
      <c r="S382" s="2"/>
      <c r="T382" s="2"/>
      <c r="U382" s="84"/>
      <c r="V382" s="84">
        <f t="shared" si="36"/>
        <v>-12500000</v>
      </c>
      <c r="W382" s="84"/>
      <c r="X382" s="122"/>
      <c r="Y382" s="122"/>
      <c r="Z382" s="122"/>
      <c r="AA382" s="122"/>
      <c r="AB382" s="122"/>
    </row>
    <row r="383" spans="1:28">
      <c r="A383" s="22" t="s">
        <v>67</v>
      </c>
      <c r="B383" s="22" t="s">
        <v>576</v>
      </c>
      <c r="C383" s="22" t="s">
        <v>340</v>
      </c>
      <c r="D383" s="119" t="s">
        <v>587</v>
      </c>
      <c r="E383" s="24">
        <v>-12500000</v>
      </c>
      <c r="F383" s="24">
        <v>-12500000</v>
      </c>
      <c r="G383" s="24">
        <v>-12500000</v>
      </c>
      <c r="H383" s="24">
        <v>-12500000</v>
      </c>
      <c r="I383" s="24">
        <v>-12500000</v>
      </c>
      <c r="J383" s="24">
        <v>-12500000</v>
      </c>
      <c r="K383" s="24">
        <v>-12500000</v>
      </c>
      <c r="L383" s="24">
        <v>-12500000</v>
      </c>
      <c r="M383" s="24">
        <v>-12500000</v>
      </c>
      <c r="N383" s="24">
        <v>-12500000</v>
      </c>
      <c r="O383" s="24">
        <v>-12500000</v>
      </c>
      <c r="P383" s="24">
        <v>-12500000</v>
      </c>
      <c r="Q383" s="24">
        <v>-12500000</v>
      </c>
      <c r="R383" s="74">
        <f t="shared" si="33"/>
        <v>-12500000</v>
      </c>
      <c r="S383" s="2"/>
      <c r="T383" s="2"/>
      <c r="U383" s="84"/>
      <c r="V383" s="84">
        <f t="shared" si="36"/>
        <v>-12500000</v>
      </c>
      <c r="W383" s="84"/>
      <c r="X383" s="122"/>
      <c r="Y383" s="122"/>
      <c r="Z383" s="122"/>
      <c r="AA383" s="122"/>
      <c r="AB383" s="122"/>
    </row>
    <row r="384" spans="1:28">
      <c r="A384" s="22" t="s">
        <v>67</v>
      </c>
      <c r="B384" s="22" t="s">
        <v>576</v>
      </c>
      <c r="C384" s="22" t="s">
        <v>341</v>
      </c>
      <c r="D384" s="119" t="s">
        <v>588</v>
      </c>
      <c r="E384" s="24">
        <v>1626262.32</v>
      </c>
      <c r="F384" s="24">
        <v>1616372.4</v>
      </c>
      <c r="G384" s="24">
        <v>1606482.48</v>
      </c>
      <c r="H384" s="24">
        <v>1596411.2</v>
      </c>
      <c r="I384" s="24">
        <v>1586522.18</v>
      </c>
      <c r="J384" s="24">
        <v>1576633.16</v>
      </c>
      <c r="K384" s="24">
        <v>1566744.14</v>
      </c>
      <c r="L384" s="24">
        <v>1556855.12</v>
      </c>
      <c r="M384" s="24">
        <v>1546966.1</v>
      </c>
      <c r="N384" s="24">
        <v>1535669.78</v>
      </c>
      <c r="O384" s="24">
        <v>1525788.02</v>
      </c>
      <c r="P384" s="24">
        <v>0</v>
      </c>
      <c r="Q384" s="24">
        <v>0</v>
      </c>
      <c r="R384" s="74">
        <f t="shared" si="33"/>
        <v>0</v>
      </c>
      <c r="S384" s="2"/>
      <c r="T384" s="2"/>
      <c r="U384" s="84"/>
      <c r="V384" s="84">
        <f t="shared" si="36"/>
        <v>0</v>
      </c>
      <c r="W384" s="84"/>
      <c r="X384" s="122"/>
      <c r="Y384" s="122"/>
      <c r="Z384" s="122"/>
      <c r="AA384" s="122"/>
      <c r="AB384" s="122"/>
    </row>
    <row r="385" spans="1:28">
      <c r="A385" s="22" t="s">
        <v>957</v>
      </c>
      <c r="B385" s="22" t="s">
        <v>576</v>
      </c>
      <c r="C385" s="22" t="s">
        <v>69</v>
      </c>
      <c r="D385" s="119" t="s">
        <v>588</v>
      </c>
      <c r="E385" s="24">
        <v>0</v>
      </c>
      <c r="F385" s="24">
        <v>0</v>
      </c>
      <c r="G385" s="24">
        <v>0</v>
      </c>
      <c r="H385" s="24">
        <v>0</v>
      </c>
      <c r="I385" s="24">
        <v>0</v>
      </c>
      <c r="J385" s="24">
        <v>0</v>
      </c>
      <c r="K385" s="24">
        <v>0</v>
      </c>
      <c r="L385" s="24">
        <v>0</v>
      </c>
      <c r="M385" s="24">
        <v>0</v>
      </c>
      <c r="N385" s="24">
        <v>0</v>
      </c>
      <c r="O385" s="24">
        <v>0</v>
      </c>
      <c r="P385" s="24">
        <v>1515906.26</v>
      </c>
      <c r="Q385" s="24">
        <v>1505331.72</v>
      </c>
      <c r="R385" s="74">
        <f t="shared" si="33"/>
        <v>1515906.26</v>
      </c>
      <c r="S385" s="2"/>
      <c r="T385" s="2"/>
      <c r="U385" s="84"/>
      <c r="V385" s="84">
        <f t="shared" si="36"/>
        <v>1515906.26</v>
      </c>
      <c r="W385" s="84"/>
      <c r="X385" s="122"/>
      <c r="Y385" s="122"/>
      <c r="Z385" s="122"/>
      <c r="AA385" s="122"/>
      <c r="AB385" s="122"/>
    </row>
    <row r="386" spans="1:28">
      <c r="A386" s="22" t="s">
        <v>67</v>
      </c>
      <c r="B386" s="22" t="s">
        <v>589</v>
      </c>
      <c r="C386" s="22" t="s">
        <v>97</v>
      </c>
      <c r="D386" s="120" t="s">
        <v>590</v>
      </c>
      <c r="E386" s="24">
        <v>-14300000</v>
      </c>
      <c r="F386" s="24">
        <v>-5900000</v>
      </c>
      <c r="G386" s="24">
        <v>-4200000</v>
      </c>
      <c r="H386" s="24">
        <v>-2050000</v>
      </c>
      <c r="I386" s="24">
        <v>-4550000</v>
      </c>
      <c r="J386" s="24">
        <v>-10400000</v>
      </c>
      <c r="K386" s="24">
        <v>-21850000</v>
      </c>
      <c r="L386" s="24">
        <v>-7050000</v>
      </c>
      <c r="M386" s="24">
        <v>-19250000</v>
      </c>
      <c r="N386" s="24">
        <v>-33850000</v>
      </c>
      <c r="O386" s="24">
        <v>-53850000</v>
      </c>
      <c r="P386" s="24">
        <v>-52050000</v>
      </c>
      <c r="Q386" s="24">
        <v>-54600000</v>
      </c>
      <c r="R386" s="74">
        <f t="shared" si="33"/>
        <v>-52050000</v>
      </c>
      <c r="S386" s="2"/>
      <c r="T386" s="2"/>
      <c r="U386" s="84"/>
      <c r="V386" s="84">
        <f t="shared" si="36"/>
        <v>-52050000</v>
      </c>
      <c r="W386" s="84"/>
      <c r="X386" s="122"/>
      <c r="Y386" s="122"/>
      <c r="Z386" s="122"/>
      <c r="AA386" s="122"/>
      <c r="AB386" s="122"/>
    </row>
    <row r="387" spans="1:28">
      <c r="A387" s="2"/>
      <c r="B387" s="2"/>
      <c r="C387" s="2"/>
      <c r="D387" s="50" t="s">
        <v>591</v>
      </c>
      <c r="E387" s="28">
        <v>-227079737.68000001</v>
      </c>
      <c r="F387" s="28">
        <v>-218689627.59999999</v>
      </c>
      <c r="G387" s="28">
        <v>-216999517.52000001</v>
      </c>
      <c r="H387" s="28">
        <v>-214854588.80000001</v>
      </c>
      <c r="I387" s="28">
        <v>-217364477.81999999</v>
      </c>
      <c r="J387" s="28">
        <v>-223224366.84</v>
      </c>
      <c r="K387" s="28">
        <v>-234684255.86000001</v>
      </c>
      <c r="L387" s="28">
        <v>-219894144.88</v>
      </c>
      <c r="M387" s="28">
        <v>-232104033.90000001</v>
      </c>
      <c r="N387" s="28">
        <v>-246675330.22</v>
      </c>
      <c r="O387" s="28">
        <v>-266685211.97999999</v>
      </c>
      <c r="P387" s="28">
        <v>-264895093.74000001</v>
      </c>
      <c r="Q387" s="28">
        <v>-267435668.28</v>
      </c>
      <c r="R387" s="74">
        <f t="shared" si="33"/>
        <v>-264895093.74000001</v>
      </c>
      <c r="S387" s="2"/>
      <c r="T387" s="2"/>
      <c r="U387" s="2"/>
      <c r="V387" s="2"/>
      <c r="W387" s="2"/>
      <c r="X387" s="122"/>
      <c r="Y387" s="122"/>
      <c r="Z387" s="122"/>
      <c r="AA387" s="122"/>
      <c r="AB387" s="122"/>
    </row>
    <row r="388" spans="1:28">
      <c r="A388" s="2"/>
      <c r="B388" s="2"/>
      <c r="C388" s="2"/>
      <c r="D388" s="50"/>
      <c r="E388" s="74"/>
      <c r="F388" s="74"/>
      <c r="G388" s="75"/>
      <c r="H388" s="76"/>
      <c r="I388" s="77"/>
      <c r="J388" s="78"/>
      <c r="K388" s="79"/>
      <c r="L388" s="42"/>
      <c r="M388" s="80"/>
      <c r="N388" s="92"/>
      <c r="O388" s="24"/>
      <c r="P388" s="24"/>
      <c r="Q388" s="24"/>
      <c r="R388" s="74">
        <f t="shared" si="33"/>
        <v>0</v>
      </c>
      <c r="S388" s="2"/>
      <c r="T388" s="2"/>
      <c r="U388" s="2"/>
      <c r="V388" s="2"/>
      <c r="W388" s="2"/>
      <c r="X388" s="122"/>
      <c r="Y388" s="122"/>
      <c r="Z388" s="122"/>
      <c r="AA388" s="122"/>
      <c r="AB388" s="122"/>
    </row>
    <row r="389" spans="1:28">
      <c r="A389" s="22" t="s">
        <v>67</v>
      </c>
      <c r="B389" s="22" t="s">
        <v>592</v>
      </c>
      <c r="C389" s="2" t="s">
        <v>69</v>
      </c>
      <c r="D389" s="50" t="s">
        <v>593</v>
      </c>
      <c r="E389" s="24">
        <v>0</v>
      </c>
      <c r="F389" s="24">
        <v>0</v>
      </c>
      <c r="G389" s="24">
        <v>0</v>
      </c>
      <c r="H389" s="24">
        <v>0</v>
      </c>
      <c r="I389" s="24">
        <v>0</v>
      </c>
      <c r="J389" s="24">
        <v>0</v>
      </c>
      <c r="K389" s="24">
        <v>0</v>
      </c>
      <c r="L389" s="24">
        <v>0</v>
      </c>
      <c r="M389" s="24">
        <v>0</v>
      </c>
      <c r="N389" s="24">
        <v>0</v>
      </c>
      <c r="O389" s="24">
        <v>0</v>
      </c>
      <c r="P389" s="24">
        <v>-30000000</v>
      </c>
      <c r="Q389" s="24">
        <v>-30000000</v>
      </c>
      <c r="R389" s="74">
        <f t="shared" si="33"/>
        <v>-30000000</v>
      </c>
      <c r="S389" s="2"/>
      <c r="T389" s="2"/>
      <c r="U389" s="84"/>
      <c r="V389" s="84">
        <f t="shared" ref="V389:V390" si="37">+R389</f>
        <v>-30000000</v>
      </c>
      <c r="W389" s="84"/>
      <c r="X389" s="122"/>
      <c r="Y389" s="122"/>
      <c r="Z389" s="122"/>
      <c r="AA389" s="122"/>
      <c r="AB389" s="122"/>
    </row>
    <row r="390" spans="1:28">
      <c r="A390" s="22" t="s">
        <v>67</v>
      </c>
      <c r="B390" s="22" t="s">
        <v>594</v>
      </c>
      <c r="C390" s="22" t="s">
        <v>595</v>
      </c>
      <c r="D390" s="120" t="s">
        <v>596</v>
      </c>
      <c r="E390" s="24">
        <v>0</v>
      </c>
      <c r="F390" s="24">
        <v>0</v>
      </c>
      <c r="G390" s="24">
        <v>0</v>
      </c>
      <c r="H390" s="24">
        <v>0</v>
      </c>
      <c r="I390" s="24">
        <v>0</v>
      </c>
      <c r="J390" s="24">
        <v>0</v>
      </c>
      <c r="K390" s="24">
        <v>0</v>
      </c>
      <c r="L390" s="24">
        <v>0</v>
      </c>
      <c r="M390" s="24">
        <v>0</v>
      </c>
      <c r="N390" s="24">
        <v>0</v>
      </c>
      <c r="O390" s="24">
        <v>0</v>
      </c>
      <c r="P390" s="24">
        <v>0</v>
      </c>
      <c r="Q390" s="24">
        <v>0</v>
      </c>
      <c r="R390" s="74">
        <f t="shared" si="33"/>
        <v>0</v>
      </c>
      <c r="S390" s="2"/>
      <c r="T390" s="2"/>
      <c r="U390" s="84"/>
      <c r="V390" s="84">
        <f t="shared" si="37"/>
        <v>0</v>
      </c>
      <c r="W390" s="84"/>
      <c r="X390" s="122"/>
      <c r="Y390" s="122"/>
      <c r="Z390" s="122"/>
      <c r="AA390" s="122"/>
      <c r="AB390" s="122"/>
    </row>
    <row r="391" spans="1:28">
      <c r="A391" s="2"/>
      <c r="B391" s="2"/>
      <c r="C391" s="2"/>
      <c r="D391" s="50"/>
      <c r="E391" s="74"/>
      <c r="F391" s="74"/>
      <c r="G391" s="75"/>
      <c r="H391" s="76"/>
      <c r="I391" s="77"/>
      <c r="J391" s="78"/>
      <c r="K391" s="79"/>
      <c r="L391" s="42"/>
      <c r="M391" s="80"/>
      <c r="N391" s="92"/>
      <c r="O391" s="24"/>
      <c r="P391" s="24"/>
      <c r="Q391" s="24"/>
      <c r="R391" s="74">
        <f t="shared" si="33"/>
        <v>0</v>
      </c>
      <c r="S391" s="2"/>
      <c r="T391" s="2"/>
      <c r="U391" s="2"/>
      <c r="V391" s="2"/>
      <c r="W391" s="2"/>
      <c r="X391" s="122"/>
      <c r="Y391" s="122"/>
      <c r="Z391" s="122"/>
      <c r="AA391" s="122"/>
      <c r="AB391" s="122"/>
    </row>
    <row r="392" spans="1:28">
      <c r="A392" s="22" t="s">
        <v>67</v>
      </c>
      <c r="B392" s="22" t="s">
        <v>597</v>
      </c>
      <c r="C392" s="22" t="s">
        <v>11</v>
      </c>
      <c r="D392" s="50" t="s">
        <v>598</v>
      </c>
      <c r="E392" s="24">
        <v>-2315397.48</v>
      </c>
      <c r="F392" s="24">
        <v>-1498199.67</v>
      </c>
      <c r="G392" s="24">
        <v>-2271164.38</v>
      </c>
      <c r="H392" s="24">
        <v>-2828507.28</v>
      </c>
      <c r="I392" s="24">
        <v>-2134190.5499999998</v>
      </c>
      <c r="J392" s="24">
        <v>-4064939</v>
      </c>
      <c r="K392" s="24">
        <v>-6557557.4699999997</v>
      </c>
      <c r="L392" s="24">
        <v>-3455427.92</v>
      </c>
      <c r="M392" s="24">
        <v>-4486884.1500000004</v>
      </c>
      <c r="N392" s="24">
        <v>-4330573.6100000003</v>
      </c>
      <c r="O392" s="24">
        <v>-6429388.5499999998</v>
      </c>
      <c r="P392" s="24">
        <v>-3052420.41</v>
      </c>
      <c r="Q392" s="24">
        <v>-1738753.51</v>
      </c>
      <c r="R392" s="74">
        <f t="shared" si="33"/>
        <v>-3052420.41</v>
      </c>
      <c r="S392" s="2"/>
      <c r="T392" s="2"/>
      <c r="U392" s="84">
        <f>+R392</f>
        <v>-3052420.41</v>
      </c>
      <c r="V392" s="84"/>
      <c r="W392" s="84"/>
      <c r="X392" s="122"/>
      <c r="Y392" s="122"/>
      <c r="Z392" s="122"/>
      <c r="AA392" s="122"/>
      <c r="AB392" s="122"/>
    </row>
    <row r="393" spans="1:28">
      <c r="A393" s="22" t="s">
        <v>67</v>
      </c>
      <c r="B393" s="22" t="s">
        <v>599</v>
      </c>
      <c r="C393" s="22" t="s">
        <v>161</v>
      </c>
      <c r="D393" s="34" t="s">
        <v>600</v>
      </c>
      <c r="E393" s="24">
        <v>-34276.35</v>
      </c>
      <c r="F393" s="24">
        <v>-55869.52</v>
      </c>
      <c r="G393" s="24">
        <v>-40027.61</v>
      </c>
      <c r="H393" s="24">
        <v>-112085.78</v>
      </c>
      <c r="I393" s="24">
        <v>-255917.7</v>
      </c>
      <c r="J393" s="24">
        <v>-242410.65</v>
      </c>
      <c r="K393" s="24">
        <v>-252891.51999999999</v>
      </c>
      <c r="L393" s="24">
        <v>-588341.68999999994</v>
      </c>
      <c r="M393" s="24">
        <v>-1037202.61</v>
      </c>
      <c r="N393" s="24">
        <v>-627009.79</v>
      </c>
      <c r="O393" s="24">
        <v>-557521.93999999994</v>
      </c>
      <c r="P393" s="24">
        <v>-336848.1</v>
      </c>
      <c r="Q393" s="24">
        <v>-178970.22</v>
      </c>
      <c r="R393" s="74">
        <f t="shared" si="33"/>
        <v>-336848.1</v>
      </c>
      <c r="S393" s="2"/>
      <c r="T393" s="2"/>
      <c r="U393" s="84">
        <f t="shared" ref="U393:U404" si="38">+R393</f>
        <v>-336848.1</v>
      </c>
      <c r="V393" s="84"/>
      <c r="W393" s="84"/>
      <c r="X393" s="122"/>
      <c r="Y393" s="122"/>
      <c r="Z393" s="122"/>
      <c r="AA393" s="122"/>
      <c r="AB393" s="122"/>
    </row>
    <row r="394" spans="1:28">
      <c r="A394" s="22" t="s">
        <v>67</v>
      </c>
      <c r="B394" s="22" t="s">
        <v>599</v>
      </c>
      <c r="C394" s="22" t="s">
        <v>606</v>
      </c>
      <c r="D394" s="50" t="s">
        <v>1022</v>
      </c>
      <c r="E394" s="24">
        <v>-511248.94</v>
      </c>
      <c r="F394" s="24">
        <v>-427256.47</v>
      </c>
      <c r="G394" s="24">
        <v>-605787.44999999995</v>
      </c>
      <c r="H394" s="24">
        <v>-516015.09</v>
      </c>
      <c r="I394" s="24">
        <v>-494839.57</v>
      </c>
      <c r="J394" s="24">
        <v>-486733.16</v>
      </c>
      <c r="K394" s="24">
        <v>-817857.78</v>
      </c>
      <c r="L394" s="24">
        <v>-1101309.97</v>
      </c>
      <c r="M394" s="24">
        <v>-513415.82</v>
      </c>
      <c r="N394" s="24">
        <v>-621343.18000000005</v>
      </c>
      <c r="O394" s="24">
        <v>-3247355.18</v>
      </c>
      <c r="P394" s="24">
        <v>-2950390.62</v>
      </c>
      <c r="Q394" s="24">
        <v>-2864483.76</v>
      </c>
      <c r="R394" s="74">
        <f t="shared" si="33"/>
        <v>-2950390.62</v>
      </c>
      <c r="S394" s="2"/>
      <c r="T394" s="2"/>
      <c r="U394" s="84">
        <f t="shared" si="38"/>
        <v>-2950390.62</v>
      </c>
      <c r="V394" s="84"/>
      <c r="W394" s="84"/>
      <c r="X394" s="122"/>
      <c r="Y394" s="122"/>
      <c r="Z394" s="122"/>
      <c r="AA394" s="122"/>
      <c r="AB394" s="122"/>
    </row>
    <row r="395" spans="1:28">
      <c r="A395" s="22" t="s">
        <v>67</v>
      </c>
      <c r="B395" s="22" t="s">
        <v>599</v>
      </c>
      <c r="C395" s="22" t="s">
        <v>604</v>
      </c>
      <c r="D395" s="120" t="s">
        <v>605</v>
      </c>
      <c r="E395" s="24">
        <v>-1567605.58</v>
      </c>
      <c r="F395" s="24">
        <v>-2030382.68</v>
      </c>
      <c r="G395" s="24">
        <v>-2338930.25</v>
      </c>
      <c r="H395" s="24">
        <v>-4028498.02</v>
      </c>
      <c r="I395" s="24">
        <v>-5831197.6600000001</v>
      </c>
      <c r="J395" s="24">
        <v>-6863199.3799999999</v>
      </c>
      <c r="K395" s="24">
        <v>-6768688.2300000004</v>
      </c>
      <c r="L395" s="24">
        <v>-7151385.7599999998</v>
      </c>
      <c r="M395" s="24">
        <v>-6287907.9100000001</v>
      </c>
      <c r="N395" s="24">
        <v>-5341565.2</v>
      </c>
      <c r="O395" s="24">
        <v>-11172210.310000001</v>
      </c>
      <c r="P395" s="24">
        <v>-5667710.3099999996</v>
      </c>
      <c r="Q395" s="24">
        <v>-2893939.67</v>
      </c>
      <c r="R395" s="74">
        <f t="shared" si="33"/>
        <v>-5667710.3099999996</v>
      </c>
      <c r="S395" s="2"/>
      <c r="T395" s="2"/>
      <c r="U395" s="84">
        <f t="shared" si="38"/>
        <v>-5667710.3099999996</v>
      </c>
      <c r="V395" s="84"/>
      <c r="W395" s="84"/>
      <c r="X395" s="122"/>
      <c r="Y395" s="122"/>
      <c r="Z395" s="122"/>
      <c r="AA395" s="122"/>
      <c r="AB395" s="122"/>
    </row>
    <row r="396" spans="1:28">
      <c r="A396" s="22" t="s">
        <v>67</v>
      </c>
      <c r="B396" s="22" t="s">
        <v>599</v>
      </c>
      <c r="C396" s="22" t="s">
        <v>601</v>
      </c>
      <c r="D396" s="50" t="s">
        <v>602</v>
      </c>
      <c r="E396" s="24">
        <v>-13664331.699999999</v>
      </c>
      <c r="F396" s="24">
        <v>-13307495.970000001</v>
      </c>
      <c r="G396" s="24">
        <v>-10095715.27</v>
      </c>
      <c r="H396" s="24">
        <v>-7514853.4100000001</v>
      </c>
      <c r="I396" s="24">
        <v>-6443448.4900000002</v>
      </c>
      <c r="J396" s="24">
        <v>-7504343.7800000003</v>
      </c>
      <c r="K396" s="24">
        <v>-7152777.5</v>
      </c>
      <c r="L396" s="24">
        <v>-7696069.1299999999</v>
      </c>
      <c r="M396" s="24">
        <v>-9121499</v>
      </c>
      <c r="N396" s="24">
        <v>-25832388.699999999</v>
      </c>
      <c r="O396" s="24">
        <v>-43539082.770000003</v>
      </c>
      <c r="P396" s="24">
        <v>-26860683.850000001</v>
      </c>
      <c r="Q396" s="24">
        <v>-40298348.840000004</v>
      </c>
      <c r="R396" s="74">
        <f t="shared" si="33"/>
        <v>-26860683.850000001</v>
      </c>
      <c r="S396" s="2"/>
      <c r="T396" s="2"/>
      <c r="U396" s="84">
        <f t="shared" si="38"/>
        <v>-26860683.850000001</v>
      </c>
      <c r="V396" s="84"/>
      <c r="W396" s="84"/>
      <c r="X396" s="122"/>
      <c r="Y396" s="122"/>
      <c r="Z396" s="122"/>
      <c r="AA396" s="122"/>
      <c r="AB396" s="122"/>
    </row>
    <row r="397" spans="1:28">
      <c r="A397" s="22" t="s">
        <v>67</v>
      </c>
      <c r="B397" s="22" t="s">
        <v>599</v>
      </c>
      <c r="C397" s="22" t="s">
        <v>158</v>
      </c>
      <c r="D397" s="120" t="s">
        <v>603</v>
      </c>
      <c r="E397" s="24">
        <v>-45648.39</v>
      </c>
      <c r="F397" s="24">
        <v>-79738.27</v>
      </c>
      <c r="G397" s="24">
        <v>-101286.78</v>
      </c>
      <c r="H397" s="24">
        <v>-103824.04</v>
      </c>
      <c r="I397" s="24">
        <v>-125449.06</v>
      </c>
      <c r="J397" s="24">
        <v>-144091.67000000001</v>
      </c>
      <c r="K397" s="24">
        <v>-164607.32</v>
      </c>
      <c r="L397" s="24">
        <v>-184075.09</v>
      </c>
      <c r="M397" s="24">
        <v>-202484.92</v>
      </c>
      <c r="N397" s="24">
        <v>-224365.5</v>
      </c>
      <c r="O397" s="24">
        <v>-245670.98</v>
      </c>
      <c r="P397" s="24">
        <v>0</v>
      </c>
      <c r="Q397" s="24">
        <v>-23614.45</v>
      </c>
      <c r="R397" s="74">
        <f t="shared" si="33"/>
        <v>0</v>
      </c>
      <c r="S397" s="2"/>
      <c r="T397" s="2"/>
      <c r="U397" s="84">
        <f t="shared" si="38"/>
        <v>0</v>
      </c>
      <c r="V397" s="84"/>
      <c r="W397" s="84"/>
      <c r="X397" s="122"/>
      <c r="Y397" s="122"/>
      <c r="Z397" s="122"/>
      <c r="AA397" s="122"/>
      <c r="AB397" s="122"/>
    </row>
    <row r="398" spans="1:28">
      <c r="A398" s="22" t="s">
        <v>67</v>
      </c>
      <c r="B398" s="22" t="s">
        <v>599</v>
      </c>
      <c r="C398" s="22" t="s">
        <v>610</v>
      </c>
      <c r="D398" s="50" t="s">
        <v>611</v>
      </c>
      <c r="E398" s="24">
        <v>0</v>
      </c>
      <c r="F398" s="24">
        <v>0</v>
      </c>
      <c r="G398" s="24">
        <v>0</v>
      </c>
      <c r="H398" s="24">
        <v>0</v>
      </c>
      <c r="I398" s="24">
        <v>0</v>
      </c>
      <c r="J398" s="24">
        <v>99.24</v>
      </c>
      <c r="K398" s="24">
        <v>0</v>
      </c>
      <c r="L398" s="24">
        <v>0</v>
      </c>
      <c r="M398" s="24">
        <v>0</v>
      </c>
      <c r="N398" s="24">
        <v>0</v>
      </c>
      <c r="O398" s="24">
        <v>0</v>
      </c>
      <c r="P398" s="24">
        <v>4.13</v>
      </c>
      <c r="Q398" s="24">
        <v>4.13</v>
      </c>
      <c r="R398" s="74">
        <f t="shared" si="33"/>
        <v>4.13</v>
      </c>
      <c r="S398" s="2"/>
      <c r="T398" s="2"/>
      <c r="U398" s="84">
        <f t="shared" si="38"/>
        <v>4.13</v>
      </c>
      <c r="V398" s="84"/>
      <c r="W398" s="84"/>
      <c r="X398" s="122"/>
      <c r="Y398" s="122"/>
      <c r="Z398" s="122"/>
      <c r="AA398" s="122"/>
      <c r="AB398" s="122"/>
    </row>
    <row r="399" spans="1:28">
      <c r="A399" s="22" t="s">
        <v>67</v>
      </c>
      <c r="B399" s="22" t="s">
        <v>599</v>
      </c>
      <c r="C399" s="22" t="s">
        <v>612</v>
      </c>
      <c r="D399" s="50" t="s">
        <v>613</v>
      </c>
      <c r="E399" s="24">
        <v>-116181.9</v>
      </c>
      <c r="F399" s="24">
        <v>-116919.13</v>
      </c>
      <c r="G399" s="24">
        <v>1.45519152283669E-11</v>
      </c>
      <c r="H399" s="24">
        <v>1.45519152283669E-11</v>
      </c>
      <c r="I399" s="24">
        <v>-5883.3599999999897</v>
      </c>
      <c r="J399" s="24">
        <v>-88615.61</v>
      </c>
      <c r="K399" s="24">
        <v>-110319.8</v>
      </c>
      <c r="L399" s="24">
        <v>-109300.26</v>
      </c>
      <c r="M399" s="24">
        <v>-108470.85</v>
      </c>
      <c r="N399" s="24">
        <v>-298.44999999999698</v>
      </c>
      <c r="O399" s="24">
        <v>2.89901436190121E-12</v>
      </c>
      <c r="P399" s="24">
        <v>0</v>
      </c>
      <c r="Q399" s="24">
        <v>0</v>
      </c>
      <c r="R399" s="74">
        <f t="shared" si="33"/>
        <v>0</v>
      </c>
      <c r="S399" s="2"/>
      <c r="T399" s="2"/>
      <c r="U399" s="84">
        <f t="shared" si="38"/>
        <v>0</v>
      </c>
      <c r="V399" s="84"/>
      <c r="W399" s="84"/>
      <c r="X399" s="122"/>
      <c r="Y399" s="122"/>
      <c r="Z399" s="122"/>
      <c r="AA399" s="122"/>
      <c r="AB399" s="122"/>
    </row>
    <row r="400" spans="1:28">
      <c r="A400" s="22" t="s">
        <v>67</v>
      </c>
      <c r="B400" s="22" t="s">
        <v>599</v>
      </c>
      <c r="C400" s="22" t="s">
        <v>614</v>
      </c>
      <c r="D400" s="50" t="s">
        <v>615</v>
      </c>
      <c r="E400" s="24">
        <v>-16777.41</v>
      </c>
      <c r="F400" s="24">
        <v>-17590.599999999999</v>
      </c>
      <c r="G400" s="24">
        <v>-16097.29</v>
      </c>
      <c r="H400" s="24">
        <v>-11714.13</v>
      </c>
      <c r="I400" s="24">
        <v>-11258.3</v>
      </c>
      <c r="J400" s="24">
        <v>-16887.54</v>
      </c>
      <c r="K400" s="24">
        <v>-16176.82</v>
      </c>
      <c r="L400" s="24">
        <v>-17489.5</v>
      </c>
      <c r="M400" s="24">
        <v>-17998.41</v>
      </c>
      <c r="N400" s="24">
        <v>-18728.46</v>
      </c>
      <c r="O400" s="24">
        <v>-20867.39</v>
      </c>
      <c r="P400" s="24">
        <v>-19631.25</v>
      </c>
      <c r="Q400" s="24">
        <v>-19126.38</v>
      </c>
      <c r="R400" s="74">
        <f t="shared" ref="R400:R463" si="39">+P400</f>
        <v>-19631.25</v>
      </c>
      <c r="S400" s="2"/>
      <c r="T400" s="2"/>
      <c r="U400" s="84">
        <f t="shared" si="38"/>
        <v>-19631.25</v>
      </c>
      <c r="V400" s="84"/>
      <c r="W400" s="84"/>
      <c r="X400" s="122"/>
      <c r="Y400" s="122"/>
      <c r="Z400" s="122"/>
      <c r="AA400" s="122"/>
      <c r="AB400" s="122"/>
    </row>
    <row r="401" spans="1:28">
      <c r="A401" s="22" t="s">
        <v>67</v>
      </c>
      <c r="B401" s="22" t="s">
        <v>599</v>
      </c>
      <c r="C401" s="22" t="s">
        <v>616</v>
      </c>
      <c r="D401" s="50" t="s">
        <v>617</v>
      </c>
      <c r="E401" s="24">
        <v>0</v>
      </c>
      <c r="F401" s="24">
        <v>0</v>
      </c>
      <c r="G401" s="24">
        <v>0</v>
      </c>
      <c r="H401" s="24">
        <v>0</v>
      </c>
      <c r="I401" s="24">
        <v>0</v>
      </c>
      <c r="J401" s="24">
        <v>0</v>
      </c>
      <c r="K401" s="24">
        <v>0</v>
      </c>
      <c r="L401" s="24">
        <v>-21479.1</v>
      </c>
      <c r="M401" s="24">
        <v>0</v>
      </c>
      <c r="N401" s="24">
        <v>0</v>
      </c>
      <c r="O401" s="24">
        <v>0</v>
      </c>
      <c r="P401" s="24">
        <v>24768.26</v>
      </c>
      <c r="Q401" s="24">
        <v>24342.58</v>
      </c>
      <c r="R401" s="74">
        <f t="shared" si="39"/>
        <v>24768.26</v>
      </c>
      <c r="S401" s="2"/>
      <c r="T401" s="2"/>
      <c r="U401" s="84">
        <f t="shared" si="38"/>
        <v>24768.26</v>
      </c>
      <c r="V401" s="84"/>
      <c r="W401" s="84"/>
      <c r="X401" s="122"/>
      <c r="Y401" s="122"/>
      <c r="Z401" s="122"/>
      <c r="AA401" s="122"/>
      <c r="AB401" s="122"/>
    </row>
    <row r="402" spans="1:28">
      <c r="A402" s="22" t="s">
        <v>67</v>
      </c>
      <c r="B402" s="22" t="s">
        <v>599</v>
      </c>
      <c r="C402" s="22" t="s">
        <v>618</v>
      </c>
      <c r="D402" s="50" t="s">
        <v>619</v>
      </c>
      <c r="E402" s="24">
        <v>-22435.83</v>
      </c>
      <c r="F402" s="24">
        <v>-23016.44</v>
      </c>
      <c r="G402" s="24">
        <v>-26.4499999999971</v>
      </c>
      <c r="H402" s="24">
        <v>2.9096725029376099E-12</v>
      </c>
      <c r="I402" s="24">
        <v>2.9096725029376099E-12</v>
      </c>
      <c r="J402" s="24">
        <v>-22153.35</v>
      </c>
      <c r="K402" s="24">
        <v>-22705.48</v>
      </c>
      <c r="L402" s="24">
        <v>-23550.04</v>
      </c>
      <c r="M402" s="24">
        <v>-23671.99</v>
      </c>
      <c r="N402" s="24">
        <v>3.6379788070917101E-12</v>
      </c>
      <c r="O402" s="24">
        <v>3.6379788070917101E-12</v>
      </c>
      <c r="P402" s="24">
        <v>0</v>
      </c>
      <c r="Q402" s="24">
        <v>0</v>
      </c>
      <c r="R402" s="74">
        <f t="shared" si="39"/>
        <v>0</v>
      </c>
      <c r="S402" s="2"/>
      <c r="T402" s="2"/>
      <c r="U402" s="84">
        <f t="shared" si="38"/>
        <v>0</v>
      </c>
      <c r="V402" s="84"/>
      <c r="W402" s="84"/>
      <c r="X402" s="122"/>
      <c r="Y402" s="122"/>
      <c r="Z402" s="122"/>
      <c r="AA402" s="122"/>
      <c r="AB402" s="122"/>
    </row>
    <row r="403" spans="1:28">
      <c r="A403" s="22" t="s">
        <v>67</v>
      </c>
      <c r="B403" s="22" t="s">
        <v>599</v>
      </c>
      <c r="C403" s="22" t="s">
        <v>608</v>
      </c>
      <c r="D403" s="50" t="s">
        <v>609</v>
      </c>
      <c r="E403" s="24">
        <v>-14849.86</v>
      </c>
      <c r="F403" s="24">
        <v>-239.98</v>
      </c>
      <c r="G403" s="24">
        <v>-3383.39</v>
      </c>
      <c r="H403" s="24">
        <v>-2230.67</v>
      </c>
      <c r="I403" s="24">
        <v>-291.88999999999902</v>
      </c>
      <c r="J403" s="24">
        <v>-7842</v>
      </c>
      <c r="K403" s="24">
        <v>-6523.45</v>
      </c>
      <c r="L403" s="24">
        <v>-327.66999999999899</v>
      </c>
      <c r="M403" s="24">
        <v>-652.69999999999902</v>
      </c>
      <c r="N403" s="24">
        <v>-6792.37</v>
      </c>
      <c r="O403" s="24">
        <v>-1523.6</v>
      </c>
      <c r="P403" s="24">
        <v>-2424.7800000000002</v>
      </c>
      <c r="Q403" s="24">
        <v>-541.85</v>
      </c>
      <c r="R403" s="74">
        <f t="shared" si="39"/>
        <v>-2424.7800000000002</v>
      </c>
      <c r="S403" s="2"/>
      <c r="T403" s="2"/>
      <c r="U403" s="84">
        <f t="shared" si="38"/>
        <v>-2424.7800000000002</v>
      </c>
      <c r="V403" s="84"/>
      <c r="W403" s="84"/>
      <c r="X403" s="122"/>
      <c r="Y403" s="122"/>
      <c r="Z403" s="122"/>
      <c r="AA403" s="122"/>
      <c r="AB403" s="122"/>
    </row>
    <row r="404" spans="1:28">
      <c r="A404" s="22" t="s">
        <v>67</v>
      </c>
      <c r="B404" s="22" t="s">
        <v>620</v>
      </c>
      <c r="C404" s="22" t="s">
        <v>11</v>
      </c>
      <c r="D404" s="50" t="s">
        <v>621</v>
      </c>
      <c r="E404" s="24">
        <v>-320365.93</v>
      </c>
      <c r="F404" s="24">
        <v>-157339.4</v>
      </c>
      <c r="G404" s="24">
        <v>-824919.94</v>
      </c>
      <c r="H404" s="24">
        <v>-1408542.43</v>
      </c>
      <c r="I404" s="24">
        <v>-809604.64</v>
      </c>
      <c r="J404" s="24">
        <v>-950752.57</v>
      </c>
      <c r="K404" s="24">
        <v>-1107878.17</v>
      </c>
      <c r="L404" s="24">
        <v>-1003242.03</v>
      </c>
      <c r="M404" s="24">
        <v>-2134950.41</v>
      </c>
      <c r="N404" s="24">
        <v>-1155697.0900000001</v>
      </c>
      <c r="O404" s="24">
        <v>-1225497.53</v>
      </c>
      <c r="P404" s="24">
        <v>-916289.02</v>
      </c>
      <c r="Q404" s="24">
        <v>-893894.98</v>
      </c>
      <c r="R404" s="74">
        <f t="shared" si="39"/>
        <v>-916289.02</v>
      </c>
      <c r="S404" s="2"/>
      <c r="T404" s="2"/>
      <c r="U404" s="84">
        <f t="shared" si="38"/>
        <v>-916289.02</v>
      </c>
      <c r="V404" s="84"/>
      <c r="W404" s="84"/>
      <c r="X404" s="122"/>
      <c r="Y404" s="122"/>
      <c r="Z404" s="122"/>
      <c r="AA404" s="122"/>
      <c r="AB404" s="122"/>
    </row>
    <row r="405" spans="1:28">
      <c r="A405" s="2"/>
      <c r="B405" s="2"/>
      <c r="C405" s="2"/>
      <c r="D405" s="50"/>
      <c r="E405" s="74"/>
      <c r="F405" s="74"/>
      <c r="G405" s="75"/>
      <c r="H405" s="76"/>
      <c r="I405" s="77"/>
      <c r="J405" s="78"/>
      <c r="K405" s="79"/>
      <c r="L405" s="42"/>
      <c r="M405" s="80"/>
      <c r="N405" s="92"/>
      <c r="O405" s="24"/>
      <c r="P405" s="24"/>
      <c r="Q405" s="24"/>
      <c r="R405" s="74">
        <f t="shared" si="39"/>
        <v>0</v>
      </c>
      <c r="S405" s="2"/>
      <c r="T405" s="2"/>
      <c r="U405" s="2"/>
      <c r="V405" s="2"/>
      <c r="W405" s="2"/>
      <c r="X405" s="122"/>
      <c r="Y405" s="122"/>
      <c r="Z405" s="122"/>
      <c r="AA405" s="122"/>
      <c r="AB405" s="122"/>
    </row>
    <row r="406" spans="1:28">
      <c r="A406" s="22" t="s">
        <v>67</v>
      </c>
      <c r="B406" s="22" t="s">
        <v>622</v>
      </c>
      <c r="C406" s="22" t="s">
        <v>163</v>
      </c>
      <c r="D406" s="121" t="s">
        <v>623</v>
      </c>
      <c r="E406" s="24">
        <v>-1791445.43</v>
      </c>
      <c r="F406" s="24">
        <v>-1393490.55</v>
      </c>
      <c r="G406" s="24">
        <v>-1395691.25</v>
      </c>
      <c r="H406" s="24">
        <v>-1142264.6299999999</v>
      </c>
      <c r="I406" s="24">
        <v>-960915.29</v>
      </c>
      <c r="J406" s="24">
        <v>-1308587.21</v>
      </c>
      <c r="K406" s="24">
        <v>-1059495.57</v>
      </c>
      <c r="L406" s="24">
        <v>-1136177.3</v>
      </c>
      <c r="M406" s="24">
        <v>-1512179.61</v>
      </c>
      <c r="N406" s="24">
        <v>-1344384.84</v>
      </c>
      <c r="O406" s="24">
        <v>-1704352.31</v>
      </c>
      <c r="P406" s="24">
        <v>-1185350.18</v>
      </c>
      <c r="Q406" s="24">
        <v>-2242639.23</v>
      </c>
      <c r="R406" s="74">
        <f t="shared" si="39"/>
        <v>-1185350.18</v>
      </c>
      <c r="S406" s="2"/>
      <c r="T406" s="2"/>
      <c r="U406" s="84"/>
      <c r="V406" s="84"/>
      <c r="W406" s="84">
        <f t="shared" ref="W406:W414" si="40">+R406</f>
        <v>-1185350.18</v>
      </c>
      <c r="X406" s="122"/>
      <c r="Y406" s="122"/>
      <c r="Z406" s="122"/>
      <c r="AA406" s="122"/>
      <c r="AB406" s="122"/>
    </row>
    <row r="407" spans="1:28">
      <c r="A407" s="22" t="s">
        <v>67</v>
      </c>
      <c r="B407" s="22" t="s">
        <v>622</v>
      </c>
      <c r="C407" s="22" t="s">
        <v>624</v>
      </c>
      <c r="D407" s="121" t="s">
        <v>625</v>
      </c>
      <c r="E407" s="24">
        <v>0</v>
      </c>
      <c r="F407" s="24">
        <v>0</v>
      </c>
      <c r="G407" s="24">
        <v>0</v>
      </c>
      <c r="H407" s="24">
        <v>0</v>
      </c>
      <c r="I407" s="24">
        <v>0</v>
      </c>
      <c r="J407" s="24">
        <v>0</v>
      </c>
      <c r="K407" s="24">
        <v>0</v>
      </c>
      <c r="L407" s="24">
        <v>0</v>
      </c>
      <c r="M407" s="24">
        <v>0</v>
      </c>
      <c r="N407" s="24">
        <v>0</v>
      </c>
      <c r="O407" s="24">
        <v>0</v>
      </c>
      <c r="P407" s="24">
        <v>-519552.23</v>
      </c>
      <c r="Q407" s="24">
        <v>-969604.43</v>
      </c>
      <c r="R407" s="74">
        <f t="shared" si="39"/>
        <v>-519552.23</v>
      </c>
      <c r="S407" s="2"/>
      <c r="T407" s="2"/>
      <c r="U407" s="84"/>
      <c r="V407" s="84"/>
      <c r="W407" s="84">
        <f t="shared" si="40"/>
        <v>-519552.23</v>
      </c>
      <c r="X407" s="122"/>
      <c r="Y407" s="122"/>
      <c r="Z407" s="122"/>
      <c r="AA407" s="122"/>
      <c r="AB407" s="122"/>
    </row>
    <row r="408" spans="1:28">
      <c r="A408" s="22" t="s">
        <v>67</v>
      </c>
      <c r="B408" s="22" t="s">
        <v>622</v>
      </c>
      <c r="C408" s="22" t="s">
        <v>626</v>
      </c>
      <c r="D408" s="50" t="s">
        <v>627</v>
      </c>
      <c r="E408" s="24">
        <v>-1161409.1200000001</v>
      </c>
      <c r="F408" s="24">
        <v>-1181675.49</v>
      </c>
      <c r="G408" s="24">
        <v>-4617.7100000002001</v>
      </c>
      <c r="H408" s="24">
        <v>-1394.0000000002001</v>
      </c>
      <c r="I408" s="24">
        <v>-45363.300000000199</v>
      </c>
      <c r="J408" s="24">
        <v>-332.000000000196</v>
      </c>
      <c r="K408" s="24">
        <v>-3030.3500000002</v>
      </c>
      <c r="L408" s="24">
        <v>-47584.330000000198</v>
      </c>
      <c r="M408" s="24">
        <v>-43944.9800000002</v>
      </c>
      <c r="N408" s="24">
        <v>-154330.98000000001</v>
      </c>
      <c r="O408" s="24">
        <v>-154330.98000000001</v>
      </c>
      <c r="P408" s="24">
        <v>-1026743.85</v>
      </c>
      <c r="Q408" s="24">
        <v>-1065529.23</v>
      </c>
      <c r="R408" s="74">
        <f t="shared" si="39"/>
        <v>-1026743.85</v>
      </c>
      <c r="S408" s="2"/>
      <c r="T408" s="2"/>
      <c r="U408" s="84"/>
      <c r="V408" s="84"/>
      <c r="W408" s="84">
        <f t="shared" si="40"/>
        <v>-1026743.85</v>
      </c>
      <c r="X408" s="122"/>
      <c r="Y408" s="122"/>
      <c r="Z408" s="122"/>
      <c r="AA408" s="122"/>
      <c r="AB408" s="122"/>
    </row>
    <row r="409" spans="1:28">
      <c r="A409" s="22" t="s">
        <v>67</v>
      </c>
      <c r="B409" s="22" t="s">
        <v>622</v>
      </c>
      <c r="C409" s="22" t="s">
        <v>628</v>
      </c>
      <c r="D409" s="50" t="s">
        <v>629</v>
      </c>
      <c r="E409" s="24">
        <v>0</v>
      </c>
      <c r="F409" s="24">
        <v>0</v>
      </c>
      <c r="G409" s="24">
        <v>0</v>
      </c>
      <c r="H409" s="24">
        <v>0</v>
      </c>
      <c r="I409" s="24">
        <v>-8328.33</v>
      </c>
      <c r="J409" s="24">
        <v>0</v>
      </c>
      <c r="K409" s="24">
        <v>0</v>
      </c>
      <c r="L409" s="24">
        <v>0</v>
      </c>
      <c r="M409" s="24">
        <v>0</v>
      </c>
      <c r="N409" s="24">
        <v>0</v>
      </c>
      <c r="O409" s="24">
        <v>0</v>
      </c>
      <c r="P409" s="24">
        <v>-103102</v>
      </c>
      <c r="Q409" s="24">
        <v>-103102</v>
      </c>
      <c r="R409" s="74">
        <f t="shared" si="39"/>
        <v>-103102</v>
      </c>
      <c r="S409" s="2"/>
      <c r="T409" s="2"/>
      <c r="U409" s="84"/>
      <c r="V409" s="84"/>
      <c r="W409" s="84">
        <f t="shared" si="40"/>
        <v>-103102</v>
      </c>
      <c r="X409" s="122"/>
      <c r="Y409" s="122"/>
      <c r="Z409" s="122"/>
      <c r="AA409" s="122"/>
      <c r="AB409" s="122"/>
    </row>
    <row r="410" spans="1:28">
      <c r="A410" s="22" t="s">
        <v>67</v>
      </c>
      <c r="B410" s="22" t="s">
        <v>622</v>
      </c>
      <c r="C410" s="22" t="s">
        <v>171</v>
      </c>
      <c r="D410" s="50" t="s">
        <v>633</v>
      </c>
      <c r="E410" s="24">
        <v>0</v>
      </c>
      <c r="F410" s="24">
        <v>0</v>
      </c>
      <c r="G410" s="24">
        <v>0</v>
      </c>
      <c r="H410" s="24">
        <v>0</v>
      </c>
      <c r="I410" s="24">
        <v>0</v>
      </c>
      <c r="J410" s="24">
        <v>0</v>
      </c>
      <c r="K410" s="24">
        <v>0</v>
      </c>
      <c r="L410" s="24">
        <v>0</v>
      </c>
      <c r="M410" s="24">
        <v>0</v>
      </c>
      <c r="N410" s="24">
        <v>0</v>
      </c>
      <c r="O410" s="24">
        <v>0</v>
      </c>
      <c r="P410" s="24">
        <v>0</v>
      </c>
      <c r="Q410" s="24">
        <v>0</v>
      </c>
      <c r="R410" s="74">
        <f t="shared" si="39"/>
        <v>0</v>
      </c>
      <c r="S410" s="2"/>
      <c r="T410" s="2"/>
      <c r="U410" s="84"/>
      <c r="V410" s="84"/>
      <c r="W410" s="84">
        <f t="shared" si="40"/>
        <v>0</v>
      </c>
      <c r="X410" s="122"/>
      <c r="Y410" s="122"/>
      <c r="Z410" s="122"/>
      <c r="AA410" s="122"/>
      <c r="AB410" s="122"/>
    </row>
    <row r="411" spans="1:28">
      <c r="A411" s="22" t="s">
        <v>67</v>
      </c>
      <c r="B411" s="22" t="s">
        <v>622</v>
      </c>
      <c r="C411" s="22" t="s">
        <v>175</v>
      </c>
      <c r="D411" s="50" t="s">
        <v>634</v>
      </c>
      <c r="E411" s="24">
        <v>-151013.84</v>
      </c>
      <c r="F411" s="24">
        <v>-146434.26</v>
      </c>
      <c r="G411" s="24">
        <v>-171847.13</v>
      </c>
      <c r="H411" s="24">
        <v>-277330.14</v>
      </c>
      <c r="I411" s="24">
        <v>-177110</v>
      </c>
      <c r="J411" s="24">
        <v>-140415.9</v>
      </c>
      <c r="K411" s="24">
        <v>-139413.17000000001</v>
      </c>
      <c r="L411" s="24">
        <v>-97915.57</v>
      </c>
      <c r="M411" s="24">
        <v>-115612.82</v>
      </c>
      <c r="N411" s="24">
        <v>-125575.45</v>
      </c>
      <c r="O411" s="24">
        <v>-141047.06</v>
      </c>
      <c r="P411" s="24">
        <v>-235826.31</v>
      </c>
      <c r="Q411" s="24">
        <v>-217771.7</v>
      </c>
      <c r="R411" s="74">
        <f t="shared" si="39"/>
        <v>-235826.31</v>
      </c>
      <c r="S411" s="2"/>
      <c r="T411" s="2"/>
      <c r="U411" s="84"/>
      <c r="V411" s="84"/>
      <c r="W411" s="84">
        <f t="shared" si="40"/>
        <v>-235826.31</v>
      </c>
      <c r="X411" s="122"/>
      <c r="Y411" s="122"/>
      <c r="Z411" s="122"/>
      <c r="AA411" s="122"/>
      <c r="AB411" s="122"/>
    </row>
    <row r="412" spans="1:28">
      <c r="A412" s="22" t="s">
        <v>67</v>
      </c>
      <c r="B412" s="22" t="s">
        <v>622</v>
      </c>
      <c r="C412" s="22" t="s">
        <v>177</v>
      </c>
      <c r="D412" s="50" t="s">
        <v>1023</v>
      </c>
      <c r="E412" s="24">
        <v>0</v>
      </c>
      <c r="F412" s="24">
        <v>0</v>
      </c>
      <c r="G412" s="24">
        <v>0</v>
      </c>
      <c r="H412" s="24">
        <v>0</v>
      </c>
      <c r="I412" s="24">
        <v>0</v>
      </c>
      <c r="J412" s="24">
        <v>0</v>
      </c>
      <c r="K412" s="24">
        <v>0</v>
      </c>
      <c r="L412" s="24">
        <v>0</v>
      </c>
      <c r="M412" s="24">
        <v>0</v>
      </c>
      <c r="N412" s="24">
        <v>0</v>
      </c>
      <c r="O412" s="24">
        <v>0</v>
      </c>
      <c r="P412" s="24">
        <v>0</v>
      </c>
      <c r="Q412" s="24">
        <v>0</v>
      </c>
      <c r="R412" s="74">
        <f t="shared" si="39"/>
        <v>0</v>
      </c>
      <c r="S412" s="2"/>
      <c r="T412" s="2"/>
      <c r="U412" s="84"/>
      <c r="V412" s="84"/>
      <c r="W412" s="84">
        <f t="shared" si="40"/>
        <v>0</v>
      </c>
      <c r="X412" s="122"/>
      <c r="Y412" s="122"/>
      <c r="Z412" s="122"/>
      <c r="AA412" s="122"/>
      <c r="AB412" s="122"/>
    </row>
    <row r="413" spans="1:28">
      <c r="A413" s="22" t="s">
        <v>67</v>
      </c>
      <c r="B413" s="22" t="s">
        <v>622</v>
      </c>
      <c r="C413" s="22" t="s">
        <v>179</v>
      </c>
      <c r="D413" s="121" t="s">
        <v>631</v>
      </c>
      <c r="E413" s="24">
        <v>-283.24</v>
      </c>
      <c r="F413" s="24">
        <v>1288.8599999999999</v>
      </c>
      <c r="G413" s="24">
        <v>-2.2737367544323201E-13</v>
      </c>
      <c r="H413" s="24">
        <v>-2.2737367544323201E-13</v>
      </c>
      <c r="I413" s="24">
        <v>1108.24</v>
      </c>
      <c r="J413" s="24">
        <v>-9351.35</v>
      </c>
      <c r="K413" s="24">
        <v>-1596.21</v>
      </c>
      <c r="L413" s="24">
        <v>0</v>
      </c>
      <c r="M413" s="24">
        <v>-10688.32</v>
      </c>
      <c r="N413" s="24">
        <v>-2560.31</v>
      </c>
      <c r="O413" s="24">
        <v>-7846.82</v>
      </c>
      <c r="P413" s="24">
        <v>-4049.93</v>
      </c>
      <c r="Q413" s="24">
        <v>0</v>
      </c>
      <c r="R413" s="74">
        <f t="shared" si="39"/>
        <v>-4049.93</v>
      </c>
      <c r="S413" s="2"/>
      <c r="T413" s="2"/>
      <c r="U413" s="84"/>
      <c r="V413" s="84"/>
      <c r="W413" s="84">
        <f t="shared" si="40"/>
        <v>-4049.93</v>
      </c>
      <c r="X413" s="122"/>
      <c r="Y413" s="122"/>
      <c r="Z413" s="122"/>
      <c r="AA413" s="122"/>
      <c r="AB413" s="122"/>
    </row>
    <row r="414" spans="1:28">
      <c r="A414" s="22" t="s">
        <v>67</v>
      </c>
      <c r="B414" s="22" t="s">
        <v>622</v>
      </c>
      <c r="C414" s="22" t="s">
        <v>167</v>
      </c>
      <c r="D414" s="121" t="s">
        <v>632</v>
      </c>
      <c r="E414" s="24">
        <v>0</v>
      </c>
      <c r="F414" s="24">
        <v>0</v>
      </c>
      <c r="G414" s="24">
        <v>0</v>
      </c>
      <c r="H414" s="24">
        <v>0</v>
      </c>
      <c r="I414" s="24">
        <v>0</v>
      </c>
      <c r="J414" s="24">
        <v>0</v>
      </c>
      <c r="K414" s="24">
        <v>0</v>
      </c>
      <c r="L414" s="24">
        <v>0</v>
      </c>
      <c r="M414" s="24">
        <v>0</v>
      </c>
      <c r="N414" s="24">
        <v>0</v>
      </c>
      <c r="O414" s="24">
        <v>0</v>
      </c>
      <c r="P414" s="24">
        <v>0</v>
      </c>
      <c r="Q414" s="24">
        <v>0</v>
      </c>
      <c r="R414" s="74">
        <f t="shared" si="39"/>
        <v>0</v>
      </c>
      <c r="S414" s="2"/>
      <c r="T414" s="2"/>
      <c r="U414" s="84"/>
      <c r="V414" s="84"/>
      <c r="W414" s="84">
        <f t="shared" si="40"/>
        <v>0</v>
      </c>
      <c r="X414" s="122"/>
      <c r="Y414" s="122"/>
      <c r="Z414" s="122"/>
      <c r="AA414" s="122"/>
      <c r="AB414" s="122"/>
    </row>
    <row r="415" spans="1:28">
      <c r="A415" s="2"/>
      <c r="B415" s="2"/>
      <c r="C415" s="2"/>
      <c r="D415" s="50" t="s">
        <v>635</v>
      </c>
      <c r="E415" s="28">
        <v>-3104151.63</v>
      </c>
      <c r="F415" s="28">
        <v>-2720311.44</v>
      </c>
      <c r="G415" s="28">
        <v>-1572156.0900000003</v>
      </c>
      <c r="H415" s="28">
        <v>-1420988.77</v>
      </c>
      <c r="I415" s="28">
        <v>-1190608.6800000002</v>
      </c>
      <c r="J415" s="28">
        <v>-1458686.4600000002</v>
      </c>
      <c r="K415" s="28">
        <v>-1203535.3</v>
      </c>
      <c r="L415" s="28">
        <v>-1281677.2000000004</v>
      </c>
      <c r="M415" s="28">
        <v>-1682425.7300000004</v>
      </c>
      <c r="N415" s="28">
        <v>-1626851.58</v>
      </c>
      <c r="O415" s="28">
        <v>-2007577.1700000002</v>
      </c>
      <c r="P415" s="28">
        <v>-3074624.5</v>
      </c>
      <c r="Q415" s="28">
        <v>-4598646.5900000008</v>
      </c>
      <c r="R415" s="74">
        <f t="shared" si="39"/>
        <v>-3074624.5</v>
      </c>
      <c r="S415" s="2"/>
      <c r="T415" s="2"/>
      <c r="U415" s="2"/>
      <c r="V415" s="2"/>
      <c r="W415" s="2"/>
      <c r="X415" s="122"/>
      <c r="Y415" s="122"/>
      <c r="Z415" s="122"/>
      <c r="AA415" s="122"/>
      <c r="AB415" s="122"/>
    </row>
    <row r="416" spans="1:28">
      <c r="A416" s="2"/>
      <c r="B416" s="2"/>
      <c r="C416" s="2"/>
      <c r="D416" s="50"/>
      <c r="E416" s="74"/>
      <c r="F416" s="74"/>
      <c r="G416" s="75"/>
      <c r="H416" s="76"/>
      <c r="I416" s="77"/>
      <c r="J416" s="78"/>
      <c r="K416" s="79"/>
      <c r="L416" s="42"/>
      <c r="M416" s="80"/>
      <c r="N416" s="92"/>
      <c r="O416" s="24"/>
      <c r="P416" s="24"/>
      <c r="Q416" s="24"/>
      <c r="R416" s="74">
        <f t="shared" si="39"/>
        <v>0</v>
      </c>
      <c r="S416" s="2"/>
      <c r="T416" s="2"/>
      <c r="U416" s="2"/>
      <c r="V416" s="2"/>
      <c r="W416" s="2"/>
      <c r="X416" s="122"/>
      <c r="Y416" s="122"/>
      <c r="Z416" s="122"/>
      <c r="AA416" s="122"/>
      <c r="AB416" s="122"/>
    </row>
    <row r="417" spans="1:28">
      <c r="A417" s="22" t="s">
        <v>67</v>
      </c>
      <c r="B417" s="22" t="s">
        <v>640</v>
      </c>
      <c r="C417" s="22" t="s">
        <v>11</v>
      </c>
      <c r="D417" s="50" t="s">
        <v>641</v>
      </c>
      <c r="E417" s="24">
        <v>0</v>
      </c>
      <c r="F417" s="24">
        <v>0</v>
      </c>
      <c r="G417" s="24">
        <v>-297.32</v>
      </c>
      <c r="H417" s="24">
        <v>0</v>
      </c>
      <c r="I417" s="24">
        <v>-11623.42</v>
      </c>
      <c r="J417" s="24">
        <v>-71907.649999999994</v>
      </c>
      <c r="K417" s="24">
        <v>-114929.45</v>
      </c>
      <c r="L417" s="24">
        <v>-116821.54</v>
      </c>
      <c r="M417" s="24">
        <v>-1.45519152283669E-11</v>
      </c>
      <c r="N417" s="24">
        <v>-512.78000000001498</v>
      </c>
      <c r="O417" s="24">
        <v>-1.45519152283669E-11</v>
      </c>
      <c r="P417" s="24">
        <v>0</v>
      </c>
      <c r="Q417" s="24">
        <v>0</v>
      </c>
      <c r="R417" s="74">
        <f t="shared" si="39"/>
        <v>0</v>
      </c>
      <c r="S417" s="2"/>
      <c r="T417" s="2"/>
      <c r="U417" s="84">
        <f t="shared" ref="U417:U420" si="41">+R417</f>
        <v>0</v>
      </c>
      <c r="V417" s="84"/>
      <c r="W417" s="84"/>
      <c r="X417" s="122"/>
      <c r="Y417" s="122"/>
      <c r="Z417" s="122"/>
      <c r="AA417" s="122"/>
      <c r="AB417" s="122"/>
    </row>
    <row r="418" spans="1:28">
      <c r="A418" s="22" t="s">
        <v>67</v>
      </c>
      <c r="B418" s="22" t="s">
        <v>640</v>
      </c>
      <c r="C418" s="22" t="s">
        <v>12</v>
      </c>
      <c r="D418" s="50" t="s">
        <v>642</v>
      </c>
      <c r="E418" s="24">
        <v>0</v>
      </c>
      <c r="F418" s="24">
        <v>0</v>
      </c>
      <c r="G418" s="24">
        <v>-157.27000000000001</v>
      </c>
      <c r="H418" s="24">
        <v>0</v>
      </c>
      <c r="I418" s="24">
        <v>-3730.89</v>
      </c>
      <c r="J418" s="24">
        <v>-60236.74</v>
      </c>
      <c r="K418" s="24">
        <v>-81925.81</v>
      </c>
      <c r="L418" s="24">
        <v>-82034.210000000006</v>
      </c>
      <c r="M418" s="24">
        <v>1.45519152283669E-11</v>
      </c>
      <c r="N418" s="24">
        <v>-443.26999999998498</v>
      </c>
      <c r="O418" s="24">
        <v>1.45519152283669E-11</v>
      </c>
      <c r="P418" s="24">
        <v>0</v>
      </c>
      <c r="Q418" s="24">
        <v>0</v>
      </c>
      <c r="R418" s="74">
        <f t="shared" si="39"/>
        <v>0</v>
      </c>
      <c r="S418" s="2"/>
      <c r="T418" s="2"/>
      <c r="U418" s="84">
        <f t="shared" si="41"/>
        <v>0</v>
      </c>
      <c r="V418" s="84"/>
      <c r="W418" s="84"/>
      <c r="X418" s="122"/>
      <c r="Y418" s="122"/>
      <c r="Z418" s="122"/>
      <c r="AA418" s="122"/>
      <c r="AB418" s="122"/>
    </row>
    <row r="419" spans="1:28">
      <c r="A419" s="22" t="s">
        <v>67</v>
      </c>
      <c r="B419" s="22" t="s">
        <v>636</v>
      </c>
      <c r="C419" s="2" t="s">
        <v>22</v>
      </c>
      <c r="D419" s="50" t="s">
        <v>637</v>
      </c>
      <c r="E419" s="24">
        <v>0</v>
      </c>
      <c r="F419" s="24">
        <v>0</v>
      </c>
      <c r="G419" s="24">
        <v>-159.9</v>
      </c>
      <c r="H419" s="24">
        <v>0</v>
      </c>
      <c r="I419" s="24">
        <v>-509.02</v>
      </c>
      <c r="J419" s="24">
        <v>-9667.42</v>
      </c>
      <c r="K419" s="24">
        <v>-14970.74</v>
      </c>
      <c r="L419" s="24">
        <v>-14261.62</v>
      </c>
      <c r="M419" s="24">
        <v>1.8189894035458601E-12</v>
      </c>
      <c r="N419" s="24">
        <v>-340.449999999998</v>
      </c>
      <c r="O419" s="24">
        <v>1.8189894035458601E-12</v>
      </c>
      <c r="P419" s="24">
        <v>1309.1600000000001</v>
      </c>
      <c r="Q419" s="24">
        <v>1309.1600000000001</v>
      </c>
      <c r="R419" s="74">
        <f t="shared" si="39"/>
        <v>1309.1600000000001</v>
      </c>
      <c r="S419" s="2"/>
      <c r="T419" s="2"/>
      <c r="U419" s="84">
        <f t="shared" si="41"/>
        <v>1309.1600000000001</v>
      </c>
      <c r="V419" s="84"/>
      <c r="W419" s="84"/>
      <c r="X419" s="122"/>
      <c r="Y419" s="122"/>
      <c r="Z419" s="122"/>
      <c r="AA419" s="122"/>
      <c r="AB419" s="122"/>
    </row>
    <row r="420" spans="1:28">
      <c r="A420" s="22" t="s">
        <v>67</v>
      </c>
      <c r="B420" s="22" t="s">
        <v>636</v>
      </c>
      <c r="C420" s="22" t="s">
        <v>638</v>
      </c>
      <c r="D420" s="50" t="s">
        <v>639</v>
      </c>
      <c r="E420" s="24">
        <v>0</v>
      </c>
      <c r="F420" s="24">
        <v>0</v>
      </c>
      <c r="G420" s="24">
        <v>0</v>
      </c>
      <c r="H420" s="24">
        <v>0</v>
      </c>
      <c r="I420" s="24">
        <v>0</v>
      </c>
      <c r="J420" s="24">
        <v>-593.05999999999995</v>
      </c>
      <c r="K420" s="24">
        <v>-1049.1500000000001</v>
      </c>
      <c r="L420" s="24">
        <v>-1474.78</v>
      </c>
      <c r="M420" s="24">
        <v>-442.87</v>
      </c>
      <c r="N420" s="24">
        <v>-878.43</v>
      </c>
      <c r="O420" s="24">
        <v>-1309.05</v>
      </c>
      <c r="P420" s="24">
        <v>-1711.24</v>
      </c>
      <c r="Q420" s="24">
        <v>-2214.2399999999998</v>
      </c>
      <c r="R420" s="74">
        <f t="shared" si="39"/>
        <v>-1711.24</v>
      </c>
      <c r="S420" s="2"/>
      <c r="T420" s="2"/>
      <c r="U420" s="84">
        <f t="shared" si="41"/>
        <v>-1711.24</v>
      </c>
      <c r="V420" s="84"/>
      <c r="W420" s="84"/>
      <c r="X420" s="122"/>
      <c r="Y420" s="122"/>
      <c r="Z420" s="122"/>
      <c r="AA420" s="122"/>
      <c r="AB420" s="122"/>
    </row>
    <row r="421" spans="1:28">
      <c r="A421" s="2"/>
      <c r="B421" s="2"/>
      <c r="C421" s="2"/>
      <c r="D421" s="50" t="s">
        <v>643</v>
      </c>
      <c r="E421" s="28">
        <v>0</v>
      </c>
      <c r="F421" s="28">
        <v>0</v>
      </c>
      <c r="G421" s="28">
        <v>-614.49</v>
      </c>
      <c r="H421" s="28">
        <v>0</v>
      </c>
      <c r="I421" s="28">
        <v>-15863.33</v>
      </c>
      <c r="J421" s="28">
        <v>-142404.87</v>
      </c>
      <c r="K421" s="28">
        <v>-212875.15</v>
      </c>
      <c r="L421" s="28">
        <v>-214592.15</v>
      </c>
      <c r="M421" s="28">
        <v>-442.86999999999819</v>
      </c>
      <c r="N421" s="28">
        <v>-2174.929999999998</v>
      </c>
      <c r="O421" s="28">
        <v>-1309.0499999999981</v>
      </c>
      <c r="P421" s="28">
        <v>-402.07999999999993</v>
      </c>
      <c r="Q421" s="28">
        <v>-905.0799999999997</v>
      </c>
      <c r="R421" s="74">
        <f t="shared" si="39"/>
        <v>-402.07999999999993</v>
      </c>
      <c r="S421" s="2"/>
      <c r="T421" s="2"/>
      <c r="U421" s="2"/>
      <c r="V421" s="2"/>
      <c r="W421" s="2"/>
      <c r="X421" s="122"/>
      <c r="Y421" s="122"/>
      <c r="Z421" s="122"/>
      <c r="AA421" s="122"/>
      <c r="AB421" s="122"/>
    </row>
    <row r="422" spans="1:28">
      <c r="A422" s="2"/>
      <c r="B422" s="2"/>
      <c r="C422" s="2"/>
      <c r="D422" s="50"/>
      <c r="E422" s="74"/>
      <c r="F422" s="74"/>
      <c r="G422" s="75"/>
      <c r="H422" s="76"/>
      <c r="I422" s="77"/>
      <c r="J422" s="78"/>
      <c r="K422" s="79"/>
      <c r="L422" s="42"/>
      <c r="M422" s="80"/>
      <c r="N422" s="92"/>
      <c r="O422" s="24"/>
      <c r="P422" s="24"/>
      <c r="Q422" s="24"/>
      <c r="R422" s="74">
        <f t="shared" si="39"/>
        <v>0</v>
      </c>
      <c r="S422" s="2"/>
      <c r="T422" s="2"/>
      <c r="U422" s="2"/>
      <c r="V422" s="2"/>
      <c r="W422" s="2"/>
      <c r="X422" s="122"/>
      <c r="Y422" s="122"/>
      <c r="Z422" s="122"/>
      <c r="AA422" s="122"/>
      <c r="AB422" s="122"/>
    </row>
    <row r="423" spans="1:28">
      <c r="A423" s="2"/>
      <c r="B423" s="2"/>
      <c r="C423" s="2"/>
      <c r="D423" s="50" t="s">
        <v>644</v>
      </c>
      <c r="E423" s="28">
        <v>-21733270.999999993</v>
      </c>
      <c r="F423" s="28">
        <v>-20434359.570000004</v>
      </c>
      <c r="G423" s="28">
        <v>-17870109.389999997</v>
      </c>
      <c r="H423" s="28">
        <v>-17947259.620000001</v>
      </c>
      <c r="I423" s="28">
        <v>-17318553.23</v>
      </c>
      <c r="J423" s="28">
        <v>-21992960.800000008</v>
      </c>
      <c r="K423" s="28">
        <v>-24394393.989999998</v>
      </c>
      <c r="L423" s="28">
        <v>-22848267.510000002</v>
      </c>
      <c r="M423" s="28">
        <v>-25618007.370000005</v>
      </c>
      <c r="N423" s="28">
        <v>-39787788.860000007</v>
      </c>
      <c r="O423" s="28">
        <v>-68448004.469999999</v>
      </c>
      <c r="P423" s="28">
        <v>-72856652.530000016</v>
      </c>
      <c r="Q423" s="28">
        <v>-83486878.620000005</v>
      </c>
      <c r="R423" s="74">
        <f t="shared" si="39"/>
        <v>-72856652.530000016</v>
      </c>
      <c r="S423" s="2"/>
      <c r="T423" s="2"/>
      <c r="U423" s="2"/>
      <c r="V423" s="2"/>
      <c r="W423" s="2"/>
      <c r="X423" s="122"/>
      <c r="Y423" s="122"/>
      <c r="Z423" s="122"/>
      <c r="AA423" s="122"/>
      <c r="AB423" s="122"/>
    </row>
    <row r="424" spans="1:28">
      <c r="A424" s="2"/>
      <c r="B424" s="2"/>
      <c r="C424" s="2"/>
      <c r="D424" s="50"/>
      <c r="E424" s="74"/>
      <c r="F424" s="74"/>
      <c r="G424" s="75"/>
      <c r="H424" s="76"/>
      <c r="I424" s="77"/>
      <c r="J424" s="78"/>
      <c r="K424" s="79"/>
      <c r="L424" s="42"/>
      <c r="M424" s="80"/>
      <c r="N424" s="92"/>
      <c r="O424" s="24"/>
      <c r="P424" s="24"/>
      <c r="Q424" s="24"/>
      <c r="R424" s="74">
        <f t="shared" si="39"/>
        <v>0</v>
      </c>
      <c r="S424" s="2"/>
      <c r="T424" s="2"/>
      <c r="U424" s="2"/>
      <c r="V424" s="2"/>
      <c r="W424" s="2"/>
      <c r="X424" s="122"/>
      <c r="Y424" s="122"/>
      <c r="Z424" s="122"/>
      <c r="AA424" s="122"/>
      <c r="AB424" s="122"/>
    </row>
    <row r="425" spans="1:28">
      <c r="A425" s="22" t="s">
        <v>67</v>
      </c>
      <c r="B425" s="22" t="s">
        <v>718</v>
      </c>
      <c r="C425" s="22" t="s">
        <v>97</v>
      </c>
      <c r="D425" s="50" t="s">
        <v>719</v>
      </c>
      <c r="E425" s="24">
        <v>-379517.67</v>
      </c>
      <c r="F425" s="24">
        <v>-379517.67</v>
      </c>
      <c r="G425" s="24">
        <v>-379517.67</v>
      </c>
      <c r="H425" s="24">
        <v>-379517.67</v>
      </c>
      <c r="I425" s="24">
        <v>-379517.67</v>
      </c>
      <c r="J425" s="24">
        <v>-379517.67</v>
      </c>
      <c r="K425" s="24">
        <v>-379517.67</v>
      </c>
      <c r="L425" s="24">
        <v>-379517.67</v>
      </c>
      <c r="M425" s="24">
        <v>-379517.67</v>
      </c>
      <c r="N425" s="24">
        <v>-379517.67</v>
      </c>
      <c r="O425" s="24">
        <v>-379517.67</v>
      </c>
      <c r="P425" s="24">
        <v>-379517.67</v>
      </c>
      <c r="Q425" s="24">
        <v>-379517.67</v>
      </c>
      <c r="R425" s="74">
        <f t="shared" si="39"/>
        <v>-379517.67</v>
      </c>
      <c r="S425" s="2"/>
      <c r="T425" s="2"/>
      <c r="U425" s="84">
        <f t="shared" ref="U425:U451" si="42">+R425</f>
        <v>-379517.67</v>
      </c>
      <c r="V425" s="84"/>
      <c r="W425" s="84"/>
      <c r="X425" s="122"/>
      <c r="Y425" s="122"/>
      <c r="Z425" s="122"/>
      <c r="AA425" s="122"/>
      <c r="AB425" s="122"/>
    </row>
    <row r="426" spans="1:28">
      <c r="A426" s="22" t="s">
        <v>67</v>
      </c>
      <c r="B426" s="22" t="s">
        <v>720</v>
      </c>
      <c r="C426" s="22" t="s">
        <v>148</v>
      </c>
      <c r="D426" s="50" t="s">
        <v>722</v>
      </c>
      <c r="E426" s="24">
        <v>-48270</v>
      </c>
      <c r="F426" s="24">
        <v>-24135</v>
      </c>
      <c r="G426" s="24">
        <v>-24135</v>
      </c>
      <c r="H426" s="24">
        <v>-24135</v>
      </c>
      <c r="I426" s="24">
        <v>-24135</v>
      </c>
      <c r="J426" s="24">
        <v>-24135</v>
      </c>
      <c r="K426" s="24">
        <v>-24135</v>
      </c>
      <c r="L426" s="24">
        <v>-48270</v>
      </c>
      <c r="M426" s="24">
        <v>-24135</v>
      </c>
      <c r="N426" s="24">
        <v>-24135</v>
      </c>
      <c r="O426" s="24">
        <v>-24135</v>
      </c>
      <c r="P426" s="24">
        <v>-24135</v>
      </c>
      <c r="Q426" s="24">
        <v>-24135</v>
      </c>
      <c r="R426" s="74">
        <f t="shared" si="39"/>
        <v>-24135</v>
      </c>
      <c r="S426" s="2"/>
      <c r="T426" s="2"/>
      <c r="U426" s="84">
        <f t="shared" si="42"/>
        <v>-24135</v>
      </c>
      <c r="V426" s="84"/>
      <c r="W426" s="84"/>
      <c r="X426" s="122"/>
      <c r="Y426" s="122"/>
      <c r="Z426" s="122"/>
      <c r="AA426" s="122"/>
      <c r="AB426" s="122"/>
    </row>
    <row r="427" spans="1:28">
      <c r="A427" s="22" t="s">
        <v>67</v>
      </c>
      <c r="B427" s="22" t="s">
        <v>647</v>
      </c>
      <c r="C427" s="22" t="s">
        <v>21</v>
      </c>
      <c r="D427" s="50" t="s">
        <v>648</v>
      </c>
      <c r="E427" s="24">
        <v>-4661609.8</v>
      </c>
      <c r="F427" s="24">
        <v>-5708883.4000000004</v>
      </c>
      <c r="G427" s="24">
        <v>-4423949.57</v>
      </c>
      <c r="H427" s="24">
        <v>-4138743.33</v>
      </c>
      <c r="I427" s="24">
        <v>-3449112.34</v>
      </c>
      <c r="J427" s="24">
        <v>-2355704.71</v>
      </c>
      <c r="K427" s="24">
        <v>-1063505.19</v>
      </c>
      <c r="L427" s="24">
        <v>9.3132257461547893E-10</v>
      </c>
      <c r="M427" s="24">
        <v>9.3132257461547893E-10</v>
      </c>
      <c r="N427" s="24">
        <v>9.3132257461547893E-10</v>
      </c>
      <c r="O427" s="24">
        <v>9.3132257461547893E-10</v>
      </c>
      <c r="P427" s="24">
        <v>0</v>
      </c>
      <c r="Q427" s="24">
        <v>0</v>
      </c>
      <c r="R427" s="74">
        <f t="shared" si="39"/>
        <v>0</v>
      </c>
      <c r="S427" s="2"/>
      <c r="T427" s="2"/>
      <c r="U427" s="84">
        <f t="shared" si="42"/>
        <v>0</v>
      </c>
      <c r="V427" s="84"/>
      <c r="W427" s="84"/>
      <c r="X427" s="122"/>
      <c r="Y427" s="122"/>
      <c r="Z427" s="122"/>
      <c r="AA427" s="122"/>
      <c r="AB427" s="122"/>
    </row>
    <row r="428" spans="1:28">
      <c r="A428" s="22" t="s">
        <v>67</v>
      </c>
      <c r="B428" s="22" t="s">
        <v>649</v>
      </c>
      <c r="C428" s="22" t="s">
        <v>20</v>
      </c>
      <c r="D428" s="50" t="s">
        <v>650</v>
      </c>
      <c r="E428" s="24">
        <v>-41700.6</v>
      </c>
      <c r="F428" s="24">
        <v>-57848.44</v>
      </c>
      <c r="G428" s="24">
        <v>-67589.86</v>
      </c>
      <c r="H428" s="24">
        <v>-87739.32</v>
      </c>
      <c r="I428" s="24">
        <v>-108297.72</v>
      </c>
      <c r="J428" s="24">
        <v>-104293.54</v>
      </c>
      <c r="K428" s="24">
        <v>-163545.32</v>
      </c>
      <c r="L428" s="24">
        <v>-163563.78</v>
      </c>
      <c r="M428" s="24">
        <v>-105871.88</v>
      </c>
      <c r="N428" s="24">
        <v>-122225.72</v>
      </c>
      <c r="O428" s="24">
        <v>-129565.47</v>
      </c>
      <c r="P428" s="24">
        <v>-154802.07</v>
      </c>
      <c r="Q428" s="24">
        <v>-155416.01</v>
      </c>
      <c r="R428" s="74">
        <f t="shared" si="39"/>
        <v>-154802.07</v>
      </c>
      <c r="S428" s="2"/>
      <c r="T428" s="2"/>
      <c r="U428" s="84">
        <f t="shared" si="42"/>
        <v>-154802.07</v>
      </c>
      <c r="V428" s="84"/>
      <c r="W428" s="84"/>
      <c r="X428" s="122"/>
      <c r="Y428" s="122"/>
      <c r="Z428" s="122"/>
      <c r="AA428" s="122"/>
      <c r="AB428" s="122"/>
    </row>
    <row r="429" spans="1:28">
      <c r="A429" s="22" t="s">
        <v>67</v>
      </c>
      <c r="B429" s="22" t="s">
        <v>649</v>
      </c>
      <c r="C429" s="22" t="s">
        <v>601</v>
      </c>
      <c r="D429" s="50" t="s">
        <v>651</v>
      </c>
      <c r="E429" s="24">
        <v>0</v>
      </c>
      <c r="F429" s="24">
        <v>0</v>
      </c>
      <c r="G429" s="24">
        <v>-40594.78</v>
      </c>
      <c r="H429" s="24">
        <v>-52857.93</v>
      </c>
      <c r="I429" s="24">
        <v>-68294.06</v>
      </c>
      <c r="J429" s="24">
        <v>-75484.52</v>
      </c>
      <c r="K429" s="24">
        <v>-85312.88</v>
      </c>
      <c r="L429" s="24">
        <v>-93244</v>
      </c>
      <c r="M429" s="24">
        <v>-102301.38</v>
      </c>
      <c r="N429" s="24">
        <v>-111187.99</v>
      </c>
      <c r="O429" s="24">
        <v>-91467.8</v>
      </c>
      <c r="P429" s="24">
        <v>-99661.6</v>
      </c>
      <c r="Q429" s="24">
        <v>-34028.67</v>
      </c>
      <c r="R429" s="74">
        <f t="shared" si="39"/>
        <v>-99661.6</v>
      </c>
      <c r="S429" s="2"/>
      <c r="T429" s="2"/>
      <c r="U429" s="84">
        <f t="shared" si="42"/>
        <v>-99661.6</v>
      </c>
      <c r="V429" s="84"/>
      <c r="W429" s="84"/>
      <c r="X429" s="122"/>
      <c r="Y429" s="122"/>
      <c r="Z429" s="122"/>
      <c r="AA429" s="122"/>
      <c r="AB429" s="122"/>
    </row>
    <row r="430" spans="1:28">
      <c r="A430" s="22" t="s">
        <v>67</v>
      </c>
      <c r="B430" s="22" t="s">
        <v>649</v>
      </c>
      <c r="C430" s="22" t="s">
        <v>21</v>
      </c>
      <c r="D430" s="50" t="s">
        <v>652</v>
      </c>
      <c r="E430" s="24">
        <v>-14623.35</v>
      </c>
      <c r="F430" s="24">
        <v>-14684.58</v>
      </c>
      <c r="G430" s="24">
        <v>-87.1299999999992</v>
      </c>
      <c r="H430" s="24">
        <v>-218.70999999999901</v>
      </c>
      <c r="I430" s="24">
        <v>-511.86999999999898</v>
      </c>
      <c r="J430" s="24">
        <v>-439.42999999999898</v>
      </c>
      <c r="K430" s="24">
        <v>-752.31999999999903</v>
      </c>
      <c r="L430" s="24">
        <v>-897.64999999999895</v>
      </c>
      <c r="M430" s="24">
        <v>-52.479999999999301</v>
      </c>
      <c r="N430" s="24">
        <v>-270.94999999999902</v>
      </c>
      <c r="O430" s="24">
        <v>-10477.540000000001</v>
      </c>
      <c r="P430" s="24">
        <v>-15422.37</v>
      </c>
      <c r="Q430" s="24">
        <v>-14310.3</v>
      </c>
      <c r="R430" s="74">
        <f t="shared" si="39"/>
        <v>-15422.37</v>
      </c>
      <c r="S430" s="2"/>
      <c r="T430" s="2"/>
      <c r="U430" s="84">
        <f t="shared" si="42"/>
        <v>-15422.37</v>
      </c>
      <c r="V430" s="84"/>
      <c r="W430" s="84"/>
      <c r="X430" s="122"/>
      <c r="Y430" s="122"/>
      <c r="Z430" s="122"/>
      <c r="AA430" s="122"/>
      <c r="AB430" s="122"/>
    </row>
    <row r="431" spans="1:28">
      <c r="A431" s="22" t="s">
        <v>67</v>
      </c>
      <c r="B431" s="22" t="s">
        <v>649</v>
      </c>
      <c r="C431" s="22" t="s">
        <v>22</v>
      </c>
      <c r="D431" s="50" t="s">
        <v>653</v>
      </c>
      <c r="E431" s="24">
        <v>-19188.23</v>
      </c>
      <c r="F431" s="24">
        <v>-25378.93</v>
      </c>
      <c r="G431" s="24">
        <v>-7569.77</v>
      </c>
      <c r="H431" s="24">
        <v>-11544.14</v>
      </c>
      <c r="I431" s="24">
        <v>-13148.46</v>
      </c>
      <c r="J431" s="24">
        <v>-1429.77</v>
      </c>
      <c r="K431" s="24">
        <v>-2093.81</v>
      </c>
      <c r="L431" s="24">
        <v>-2524.46</v>
      </c>
      <c r="M431" s="24">
        <v>-583.30999999999904</v>
      </c>
      <c r="N431" s="24">
        <v>-961.10999999999899</v>
      </c>
      <c r="O431" s="24">
        <v>-5803.23</v>
      </c>
      <c r="P431" s="24">
        <v>-11582.07</v>
      </c>
      <c r="Q431" s="24">
        <v>-18648.330000000002</v>
      </c>
      <c r="R431" s="74">
        <f t="shared" si="39"/>
        <v>-11582.07</v>
      </c>
      <c r="S431" s="2"/>
      <c r="T431" s="2"/>
      <c r="U431" s="84">
        <f t="shared" si="42"/>
        <v>-11582.07</v>
      </c>
      <c r="V431" s="84"/>
      <c r="W431" s="84"/>
      <c r="X431" s="122"/>
      <c r="Y431" s="122"/>
      <c r="Z431" s="122"/>
      <c r="AA431" s="122"/>
      <c r="AB431" s="122"/>
    </row>
    <row r="432" spans="1:28">
      <c r="A432" s="22" t="s">
        <v>67</v>
      </c>
      <c r="B432" s="22" t="s">
        <v>649</v>
      </c>
      <c r="C432" s="22" t="s">
        <v>404</v>
      </c>
      <c r="D432" s="50" t="s">
        <v>654</v>
      </c>
      <c r="E432" s="24">
        <v>0</v>
      </c>
      <c r="F432" s="24">
        <v>0</v>
      </c>
      <c r="G432" s="24">
        <v>0</v>
      </c>
      <c r="H432" s="24">
        <v>0</v>
      </c>
      <c r="I432" s="24">
        <v>0</v>
      </c>
      <c r="J432" s="24">
        <v>0</v>
      </c>
      <c r="K432" s="24">
        <v>0</v>
      </c>
      <c r="L432" s="24">
        <v>23060.92</v>
      </c>
      <c r="M432" s="24">
        <v>0</v>
      </c>
      <c r="N432" s="24">
        <v>0</v>
      </c>
      <c r="O432" s="24">
        <v>-985.4</v>
      </c>
      <c r="P432" s="24">
        <v>0</v>
      </c>
      <c r="Q432" s="24">
        <v>0</v>
      </c>
      <c r="R432" s="74">
        <f t="shared" si="39"/>
        <v>0</v>
      </c>
      <c r="S432" s="2"/>
      <c r="T432" s="2"/>
      <c r="U432" s="84">
        <f t="shared" si="42"/>
        <v>0</v>
      </c>
      <c r="V432" s="84"/>
      <c r="W432" s="84"/>
      <c r="X432" s="122"/>
      <c r="Y432" s="122"/>
      <c r="Z432" s="122"/>
      <c r="AA432" s="122"/>
      <c r="AB432" s="122"/>
    </row>
    <row r="433" spans="1:28">
      <c r="A433" s="22" t="s">
        <v>67</v>
      </c>
      <c r="B433" s="22" t="s">
        <v>649</v>
      </c>
      <c r="C433" s="22" t="s">
        <v>655</v>
      </c>
      <c r="D433" s="50" t="s">
        <v>656</v>
      </c>
      <c r="E433" s="24">
        <v>-614.73</v>
      </c>
      <c r="F433" s="24">
        <v>-934.75</v>
      </c>
      <c r="G433" s="24">
        <v>-1250.9100000000001</v>
      </c>
      <c r="H433" s="24">
        <v>-680.76</v>
      </c>
      <c r="I433" s="24">
        <v>-985.74</v>
      </c>
      <c r="J433" s="24">
        <v>-1317.78</v>
      </c>
      <c r="K433" s="24">
        <v>-2562.17</v>
      </c>
      <c r="L433" s="24">
        <v>-1042.8699999999999</v>
      </c>
      <c r="M433" s="24">
        <v>-2196.7399999999998</v>
      </c>
      <c r="N433" s="24">
        <v>0</v>
      </c>
      <c r="O433" s="24">
        <v>0</v>
      </c>
      <c r="P433" s="24">
        <v>0</v>
      </c>
      <c r="Q433" s="24">
        <v>0</v>
      </c>
      <c r="R433" s="74">
        <f t="shared" si="39"/>
        <v>0</v>
      </c>
      <c r="S433" s="2"/>
      <c r="T433" s="2"/>
      <c r="U433" s="84">
        <f t="shared" si="42"/>
        <v>0</v>
      </c>
      <c r="V433" s="84"/>
      <c r="W433" s="84"/>
      <c r="X433" s="122"/>
      <c r="Y433" s="122"/>
      <c r="Z433" s="122"/>
      <c r="AA433" s="122"/>
      <c r="AB433" s="122"/>
    </row>
    <row r="434" spans="1:28">
      <c r="A434" s="22" t="s">
        <v>67</v>
      </c>
      <c r="B434" s="22" t="s">
        <v>649</v>
      </c>
      <c r="C434" s="22" t="s">
        <v>9</v>
      </c>
      <c r="D434" s="50" t="s">
        <v>657</v>
      </c>
      <c r="E434" s="24">
        <v>-30237.46</v>
      </c>
      <c r="F434" s="24">
        <v>-38973.519999999997</v>
      </c>
      <c r="G434" s="24">
        <v>-11041.66</v>
      </c>
      <c r="H434" s="24">
        <v>-17935.84</v>
      </c>
      <c r="I434" s="24">
        <v>-22567.200000000001</v>
      </c>
      <c r="J434" s="24">
        <v>-5188.04</v>
      </c>
      <c r="K434" s="24">
        <v>-7156.66</v>
      </c>
      <c r="L434" s="24">
        <v>-8092.39</v>
      </c>
      <c r="M434" s="24">
        <v>-1318.04</v>
      </c>
      <c r="N434" s="24">
        <v>-2026.31</v>
      </c>
      <c r="O434" s="24">
        <v>-9109.7999999999993</v>
      </c>
      <c r="P434" s="24">
        <v>-17034.45</v>
      </c>
      <c r="Q434" s="24">
        <v>-28797.9</v>
      </c>
      <c r="R434" s="74">
        <f t="shared" si="39"/>
        <v>-17034.45</v>
      </c>
      <c r="S434" s="2"/>
      <c r="T434" s="2"/>
      <c r="U434" s="84">
        <f t="shared" si="42"/>
        <v>-17034.45</v>
      </c>
      <c r="V434" s="84"/>
      <c r="W434" s="84"/>
      <c r="X434" s="122"/>
      <c r="Y434" s="122"/>
      <c r="Z434" s="122"/>
      <c r="AA434" s="122"/>
      <c r="AB434" s="122"/>
    </row>
    <row r="435" spans="1:28">
      <c r="A435" s="22" t="s">
        <v>67</v>
      </c>
      <c r="B435" s="22" t="s">
        <v>649</v>
      </c>
      <c r="C435" s="22" t="s">
        <v>658</v>
      </c>
      <c r="D435" s="50" t="s">
        <v>659</v>
      </c>
      <c r="E435" s="24">
        <v>-10024.57</v>
      </c>
      <c r="F435" s="24">
        <v>-15442.13</v>
      </c>
      <c r="G435" s="24">
        <v>-22047.64</v>
      </c>
      <c r="H435" s="24">
        <v>-10758.37</v>
      </c>
      <c r="I435" s="24">
        <v>-15763.15</v>
      </c>
      <c r="J435" s="24">
        <v>-22586.720000000001</v>
      </c>
      <c r="K435" s="24">
        <v>-43640</v>
      </c>
      <c r="L435" s="24">
        <v>-73713.27</v>
      </c>
      <c r="M435" s="24">
        <v>-54167.5</v>
      </c>
      <c r="N435" s="24">
        <v>0</v>
      </c>
      <c r="O435" s="24">
        <v>-71423.69</v>
      </c>
      <c r="P435" s="24">
        <v>0</v>
      </c>
      <c r="Q435" s="24">
        <v>0</v>
      </c>
      <c r="R435" s="74">
        <f t="shared" si="39"/>
        <v>0</v>
      </c>
      <c r="S435" s="2"/>
      <c r="T435" s="2"/>
      <c r="U435" s="84">
        <f t="shared" si="42"/>
        <v>0</v>
      </c>
      <c r="V435" s="84"/>
      <c r="W435" s="84"/>
      <c r="X435" s="122"/>
      <c r="Y435" s="122"/>
      <c r="Z435" s="122"/>
      <c r="AA435" s="122"/>
      <c r="AB435" s="122"/>
    </row>
    <row r="436" spans="1:28">
      <c r="A436" s="22" t="s">
        <v>67</v>
      </c>
      <c r="B436" s="22" t="s">
        <v>649</v>
      </c>
      <c r="C436" s="22" t="s">
        <v>1024</v>
      </c>
      <c r="D436" s="50" t="s">
        <v>659</v>
      </c>
      <c r="E436" s="24">
        <v>0</v>
      </c>
      <c r="F436" s="24">
        <v>0</v>
      </c>
      <c r="G436" s="24">
        <v>0</v>
      </c>
      <c r="H436" s="24">
        <v>0</v>
      </c>
      <c r="I436" s="24">
        <v>0</v>
      </c>
      <c r="J436" s="24">
        <v>0</v>
      </c>
      <c r="K436" s="24">
        <v>0</v>
      </c>
      <c r="L436" s="24">
        <v>0</v>
      </c>
      <c r="M436" s="24">
        <v>0</v>
      </c>
      <c r="N436" s="24">
        <v>0</v>
      </c>
      <c r="O436" s="24">
        <v>0</v>
      </c>
      <c r="P436" s="24">
        <v>-6089.54</v>
      </c>
      <c r="Q436" s="24">
        <v>-16011.4</v>
      </c>
      <c r="R436" s="74">
        <f t="shared" si="39"/>
        <v>-6089.54</v>
      </c>
      <c r="S436" s="2"/>
      <c r="T436" s="2"/>
      <c r="U436" s="84">
        <f t="shared" si="42"/>
        <v>-6089.54</v>
      </c>
      <c r="V436" s="84"/>
      <c r="W436" s="84"/>
      <c r="X436" s="122"/>
      <c r="Y436" s="122"/>
      <c r="Z436" s="122"/>
      <c r="AA436" s="122"/>
      <c r="AB436" s="122"/>
    </row>
    <row r="437" spans="1:28">
      <c r="A437" s="22" t="s">
        <v>67</v>
      </c>
      <c r="B437" s="22" t="s">
        <v>660</v>
      </c>
      <c r="C437" s="2"/>
      <c r="D437" s="50" t="s">
        <v>661</v>
      </c>
      <c r="E437" s="24">
        <v>-15380.52</v>
      </c>
      <c r="F437" s="24">
        <v>-29435.86</v>
      </c>
      <c r="G437" s="24">
        <v>-7849.57</v>
      </c>
      <c r="H437" s="24">
        <v>-6933.32</v>
      </c>
      <c r="I437" s="24">
        <v>-17480.84</v>
      </c>
      <c r="J437" s="24">
        <v>-18943.650000000001</v>
      </c>
      <c r="K437" s="24">
        <v>-13359.02</v>
      </c>
      <c r="L437" s="24">
        <v>-1014.56</v>
      </c>
      <c r="M437" s="24">
        <v>-5246.55</v>
      </c>
      <c r="N437" s="24">
        <v>-5201.03</v>
      </c>
      <c r="O437" s="24">
        <v>-4512.1000000000004</v>
      </c>
      <c r="P437" s="24">
        <v>-8005.13</v>
      </c>
      <c r="Q437" s="24">
        <v>-2175.64</v>
      </c>
      <c r="R437" s="74">
        <f t="shared" si="39"/>
        <v>-8005.13</v>
      </c>
      <c r="S437" s="2"/>
      <c r="T437" s="2"/>
      <c r="U437" s="84">
        <f t="shared" si="42"/>
        <v>-8005.13</v>
      </c>
      <c r="V437" s="84"/>
      <c r="W437" s="84"/>
      <c r="X437" s="122"/>
      <c r="Y437" s="122"/>
      <c r="Z437" s="122"/>
      <c r="AA437" s="122"/>
      <c r="AB437" s="122"/>
    </row>
    <row r="438" spans="1:28">
      <c r="A438" s="22" t="s">
        <v>67</v>
      </c>
      <c r="B438" s="22" t="s">
        <v>1025</v>
      </c>
      <c r="C438" s="22" t="s">
        <v>69</v>
      </c>
      <c r="D438" s="50" t="s">
        <v>1026</v>
      </c>
      <c r="E438" s="24">
        <v>0</v>
      </c>
      <c r="F438" s="24">
        <v>0</v>
      </c>
      <c r="G438" s="24">
        <v>0</v>
      </c>
      <c r="H438" s="24">
        <v>0</v>
      </c>
      <c r="I438" s="24">
        <v>0</v>
      </c>
      <c r="J438" s="24">
        <v>0</v>
      </c>
      <c r="K438" s="24">
        <v>0</v>
      </c>
      <c r="L438" s="24">
        <v>0</v>
      </c>
      <c r="M438" s="24">
        <v>0</v>
      </c>
      <c r="N438" s="24">
        <v>0</v>
      </c>
      <c r="O438" s="24">
        <v>0</v>
      </c>
      <c r="P438" s="24">
        <v>-34533.33</v>
      </c>
      <c r="Q438" s="24">
        <v>-103337.65</v>
      </c>
      <c r="R438" s="74">
        <f t="shared" si="39"/>
        <v>-34533.33</v>
      </c>
      <c r="S438" s="2"/>
      <c r="T438" s="2"/>
      <c r="U438" s="84">
        <f t="shared" si="42"/>
        <v>-34533.33</v>
      </c>
      <c r="V438" s="84"/>
      <c r="W438" s="84"/>
      <c r="X438" s="122"/>
      <c r="Y438" s="122"/>
      <c r="Z438" s="122"/>
      <c r="AA438" s="122"/>
      <c r="AB438" s="122"/>
    </row>
    <row r="439" spans="1:28">
      <c r="A439" s="22" t="s">
        <v>67</v>
      </c>
      <c r="B439" s="22" t="s">
        <v>677</v>
      </c>
      <c r="C439" s="22" t="s">
        <v>187</v>
      </c>
      <c r="D439" s="50" t="s">
        <v>689</v>
      </c>
      <c r="E439" s="24">
        <v>-15885.45</v>
      </c>
      <c r="F439" s="24">
        <v>-260.460000000001</v>
      </c>
      <c r="G439" s="24">
        <v>-8072.96</v>
      </c>
      <c r="H439" s="24">
        <v>-16145.88</v>
      </c>
      <c r="I439" s="24">
        <v>-260.460000000001</v>
      </c>
      <c r="J439" s="24">
        <v>-8333.3799999999992</v>
      </c>
      <c r="K439" s="24">
        <v>-16406.3</v>
      </c>
      <c r="L439" s="24">
        <v>-520.89000000000306</v>
      </c>
      <c r="M439" s="24">
        <v>-8593.81</v>
      </c>
      <c r="N439" s="24">
        <v>-16406.310000000001</v>
      </c>
      <c r="O439" s="24">
        <v>-3.6379788070917101E-12</v>
      </c>
      <c r="P439" s="24">
        <v>-8072.92</v>
      </c>
      <c r="Q439" s="24">
        <v>-15364.59</v>
      </c>
      <c r="R439" s="74">
        <f t="shared" si="39"/>
        <v>-8072.92</v>
      </c>
      <c r="S439" s="2"/>
      <c r="T439" s="2"/>
      <c r="U439" s="84">
        <f t="shared" si="42"/>
        <v>-8072.92</v>
      </c>
      <c r="V439" s="84"/>
      <c r="W439" s="84"/>
      <c r="X439" s="122"/>
      <c r="Y439" s="122"/>
      <c r="Z439" s="122"/>
      <c r="AA439" s="122"/>
      <c r="AB439" s="122"/>
    </row>
    <row r="440" spans="1:28">
      <c r="A440" s="22" t="s">
        <v>67</v>
      </c>
      <c r="B440" s="22" t="s">
        <v>677</v>
      </c>
      <c r="C440" s="22" t="s">
        <v>601</v>
      </c>
      <c r="D440" s="50" t="s">
        <v>690</v>
      </c>
      <c r="E440" s="24">
        <v>-70517.460000000006</v>
      </c>
      <c r="F440" s="24">
        <v>-2303.4200000000101</v>
      </c>
      <c r="G440" s="24">
        <v>-8237.6600000000108</v>
      </c>
      <c r="H440" s="24">
        <v>-12870.55</v>
      </c>
      <c r="I440" s="24">
        <v>-1869.8600000000099</v>
      </c>
      <c r="J440" s="24">
        <v>-24613.01</v>
      </c>
      <c r="K440" s="24">
        <v>-89381.9</v>
      </c>
      <c r="L440" s="24">
        <v>-5304.6300000000201</v>
      </c>
      <c r="M440" s="24">
        <v>-33573.870000000003</v>
      </c>
      <c r="N440" s="24">
        <v>-102685.22</v>
      </c>
      <c r="O440" s="24">
        <v>-43049.35</v>
      </c>
      <c r="P440" s="24">
        <v>-164373.76000000001</v>
      </c>
      <c r="Q440" s="24">
        <v>-258762.12</v>
      </c>
      <c r="R440" s="74">
        <f t="shared" si="39"/>
        <v>-164373.76000000001</v>
      </c>
      <c r="S440" s="2"/>
      <c r="T440" s="2"/>
      <c r="U440" s="84">
        <f t="shared" si="42"/>
        <v>-164373.76000000001</v>
      </c>
      <c r="V440" s="84"/>
      <c r="W440" s="84"/>
      <c r="X440" s="122"/>
      <c r="Y440" s="122"/>
      <c r="Z440" s="122"/>
      <c r="AA440" s="122"/>
      <c r="AB440" s="122"/>
    </row>
    <row r="441" spans="1:28">
      <c r="A441" s="22" t="s">
        <v>67</v>
      </c>
      <c r="B441" s="22" t="s">
        <v>677</v>
      </c>
      <c r="C441" s="22" t="s">
        <v>10</v>
      </c>
      <c r="D441" s="50" t="s">
        <v>678</v>
      </c>
      <c r="E441" s="24">
        <v>-623333.34</v>
      </c>
      <c r="F441" s="24">
        <v>-748000</v>
      </c>
      <c r="G441" s="24">
        <v>-124666.67</v>
      </c>
      <c r="H441" s="24">
        <v>-249333.34</v>
      </c>
      <c r="I441" s="24">
        <v>-374000</v>
      </c>
      <c r="J441" s="24">
        <v>-498666.67</v>
      </c>
      <c r="K441" s="24">
        <v>-623333.34</v>
      </c>
      <c r="L441" s="24">
        <v>-748000</v>
      </c>
      <c r="M441" s="24">
        <v>-124666.67</v>
      </c>
      <c r="N441" s="24">
        <v>-249333.34</v>
      </c>
      <c r="O441" s="24">
        <v>-374000</v>
      </c>
      <c r="P441" s="24">
        <v>-498666.67</v>
      </c>
      <c r="Q441" s="24">
        <v>-623333.34</v>
      </c>
      <c r="R441" s="74">
        <f t="shared" si="39"/>
        <v>-498666.67</v>
      </c>
      <c r="S441" s="2"/>
      <c r="T441" s="2"/>
      <c r="U441" s="84">
        <f t="shared" si="42"/>
        <v>-498666.67</v>
      </c>
      <c r="V441" s="84"/>
      <c r="W441" s="84"/>
      <c r="X441" s="122"/>
      <c r="Y441" s="122"/>
      <c r="Z441" s="122"/>
      <c r="AA441" s="122"/>
      <c r="AB441" s="122"/>
    </row>
    <row r="442" spans="1:28">
      <c r="A442" s="22" t="s">
        <v>67</v>
      </c>
      <c r="B442" s="22" t="s">
        <v>677</v>
      </c>
      <c r="C442" s="22" t="s">
        <v>326</v>
      </c>
      <c r="D442" s="50" t="s">
        <v>679</v>
      </c>
      <c r="E442" s="24">
        <v>-443625</v>
      </c>
      <c r="F442" s="24">
        <v>-532350</v>
      </c>
      <c r="G442" s="24">
        <v>-88725</v>
      </c>
      <c r="H442" s="24">
        <v>-177450</v>
      </c>
      <c r="I442" s="24">
        <v>-266175</v>
      </c>
      <c r="J442" s="24">
        <v>-354900</v>
      </c>
      <c r="K442" s="24">
        <v>-443625</v>
      </c>
      <c r="L442" s="24">
        <v>-532350</v>
      </c>
      <c r="M442" s="24">
        <v>-88725</v>
      </c>
      <c r="N442" s="24">
        <v>-177450</v>
      </c>
      <c r="O442" s="24">
        <v>-266175</v>
      </c>
      <c r="P442" s="24">
        <v>-354900</v>
      </c>
      <c r="Q442" s="24">
        <v>-443625</v>
      </c>
      <c r="R442" s="74">
        <f t="shared" si="39"/>
        <v>-354900</v>
      </c>
      <c r="S442" s="2"/>
      <c r="T442" s="2"/>
      <c r="U442" s="84">
        <f t="shared" si="42"/>
        <v>-354900</v>
      </c>
      <c r="V442" s="84"/>
      <c r="W442" s="84"/>
      <c r="X442" s="122"/>
      <c r="Y442" s="122"/>
      <c r="Z442" s="122"/>
      <c r="AA442" s="122"/>
      <c r="AB442" s="122"/>
    </row>
    <row r="443" spans="1:28">
      <c r="A443" s="22" t="s">
        <v>67</v>
      </c>
      <c r="B443" s="22" t="s">
        <v>677</v>
      </c>
      <c r="C443" s="22" t="s">
        <v>328</v>
      </c>
      <c r="D443" s="50" t="s">
        <v>680</v>
      </c>
      <c r="E443" s="24">
        <v>-106776.25</v>
      </c>
      <c r="F443" s="24">
        <v>-213552.5</v>
      </c>
      <c r="G443" s="24">
        <v>-320328.75</v>
      </c>
      <c r="H443" s="24">
        <v>-106754.38</v>
      </c>
      <c r="I443" s="24">
        <v>-213508.76</v>
      </c>
      <c r="J443" s="24">
        <v>-320263.14</v>
      </c>
      <c r="K443" s="24">
        <v>-106754.38</v>
      </c>
      <c r="L443" s="24">
        <v>-213508.76</v>
      </c>
      <c r="M443" s="24">
        <v>-320263.13</v>
      </c>
      <c r="N443" s="24">
        <v>-106579.38</v>
      </c>
      <c r="O443" s="24">
        <v>-213158.76</v>
      </c>
      <c r="P443" s="24">
        <v>-319738.13</v>
      </c>
      <c r="Q443" s="24">
        <v>-106491.88</v>
      </c>
      <c r="R443" s="74">
        <f t="shared" si="39"/>
        <v>-319738.13</v>
      </c>
      <c r="S443" s="2"/>
      <c r="T443" s="2"/>
      <c r="U443" s="84">
        <f t="shared" si="42"/>
        <v>-319738.13</v>
      </c>
      <c r="V443" s="84"/>
      <c r="W443" s="84"/>
      <c r="X443" s="122"/>
      <c r="Y443" s="122"/>
      <c r="Z443" s="122"/>
      <c r="AA443" s="122"/>
      <c r="AB443" s="122"/>
    </row>
    <row r="444" spans="1:28">
      <c r="A444" s="22" t="s">
        <v>67</v>
      </c>
      <c r="B444" s="22" t="s">
        <v>677</v>
      </c>
      <c r="C444" s="22" t="s">
        <v>258</v>
      </c>
      <c r="D444" s="50" t="s">
        <v>681</v>
      </c>
      <c r="E444" s="24">
        <v>-390750</v>
      </c>
      <c r="F444" s="24">
        <v>-65125</v>
      </c>
      <c r="G444" s="24">
        <v>-130250</v>
      </c>
      <c r="H444" s="24">
        <v>-195375</v>
      </c>
      <c r="I444" s="24">
        <v>-260500</v>
      </c>
      <c r="J444" s="24">
        <v>-325625</v>
      </c>
      <c r="K444" s="24">
        <v>-390750</v>
      </c>
      <c r="L444" s="24">
        <v>-65125</v>
      </c>
      <c r="M444" s="24">
        <v>-130250</v>
      </c>
      <c r="N444" s="24">
        <v>-195375</v>
      </c>
      <c r="O444" s="24">
        <v>-260500</v>
      </c>
      <c r="P444" s="24">
        <v>-325625</v>
      </c>
      <c r="Q444" s="24">
        <v>-390750</v>
      </c>
      <c r="R444" s="74">
        <f t="shared" si="39"/>
        <v>-325625</v>
      </c>
      <c r="S444" s="2"/>
      <c r="T444" s="2"/>
      <c r="U444" s="84">
        <f t="shared" si="42"/>
        <v>-325625</v>
      </c>
      <c r="V444" s="84"/>
      <c r="W444" s="84"/>
      <c r="X444" s="122"/>
      <c r="Y444" s="122"/>
      <c r="Z444" s="122"/>
      <c r="AA444" s="122"/>
      <c r="AB444" s="122"/>
    </row>
    <row r="445" spans="1:28">
      <c r="A445" s="22" t="s">
        <v>67</v>
      </c>
      <c r="B445" s="22" t="s">
        <v>677</v>
      </c>
      <c r="C445" s="22" t="s">
        <v>260</v>
      </c>
      <c r="D445" s="50" t="s">
        <v>682</v>
      </c>
      <c r="E445" s="24">
        <v>-1158000</v>
      </c>
      <c r="F445" s="24">
        <v>-193000</v>
      </c>
      <c r="G445" s="24">
        <v>-386000</v>
      </c>
      <c r="H445" s="24">
        <v>-579000</v>
      </c>
      <c r="I445" s="24">
        <v>-772000</v>
      </c>
      <c r="J445" s="24">
        <v>-965000</v>
      </c>
      <c r="K445" s="24">
        <v>-1158000</v>
      </c>
      <c r="L445" s="24">
        <v>-193000</v>
      </c>
      <c r="M445" s="24">
        <v>-386000</v>
      </c>
      <c r="N445" s="24">
        <v>-579000</v>
      </c>
      <c r="O445" s="24">
        <v>-772000</v>
      </c>
      <c r="P445" s="24">
        <v>-965000</v>
      </c>
      <c r="Q445" s="24">
        <v>-1158000</v>
      </c>
      <c r="R445" s="74">
        <f t="shared" si="39"/>
        <v>-965000</v>
      </c>
      <c r="S445" s="2"/>
      <c r="T445" s="2"/>
      <c r="U445" s="84">
        <f t="shared" si="42"/>
        <v>-965000</v>
      </c>
      <c r="V445" s="84"/>
      <c r="W445" s="84"/>
      <c r="X445" s="122"/>
      <c r="Y445" s="122"/>
      <c r="Z445" s="122"/>
      <c r="AA445" s="122"/>
      <c r="AB445" s="122"/>
    </row>
    <row r="446" spans="1:28">
      <c r="A446" s="22" t="s">
        <v>67</v>
      </c>
      <c r="B446" s="22" t="s">
        <v>677</v>
      </c>
      <c r="C446" s="22" t="s">
        <v>262</v>
      </c>
      <c r="D446" s="50" t="s">
        <v>683</v>
      </c>
      <c r="E446" s="24">
        <v>0</v>
      </c>
      <c r="F446" s="24">
        <v>-85625</v>
      </c>
      <c r="G446" s="24">
        <v>-171250</v>
      </c>
      <c r="H446" s="24">
        <v>-256875</v>
      </c>
      <c r="I446" s="24">
        <v>-342500</v>
      </c>
      <c r="J446" s="24">
        <v>-428125</v>
      </c>
      <c r="K446" s="24">
        <v>0</v>
      </c>
      <c r="L446" s="24">
        <v>-85625</v>
      </c>
      <c r="M446" s="24">
        <v>-171250</v>
      </c>
      <c r="N446" s="24">
        <v>-256875</v>
      </c>
      <c r="O446" s="24">
        <v>-342500</v>
      </c>
      <c r="P446" s="24">
        <v>-428125</v>
      </c>
      <c r="Q446" s="24">
        <v>0</v>
      </c>
      <c r="R446" s="74">
        <f t="shared" si="39"/>
        <v>-428125</v>
      </c>
      <c r="S446" s="2"/>
      <c r="T446" s="2"/>
      <c r="U446" s="84">
        <f t="shared" si="42"/>
        <v>-428125</v>
      </c>
      <c r="V446" s="84"/>
      <c r="W446" s="84"/>
      <c r="X446" s="122"/>
      <c r="Y446" s="122"/>
      <c r="Z446" s="122"/>
      <c r="AA446" s="122"/>
      <c r="AB446" s="122"/>
    </row>
    <row r="447" spans="1:28">
      <c r="A447" s="22" t="s">
        <v>67</v>
      </c>
      <c r="B447" s="22" t="s">
        <v>677</v>
      </c>
      <c r="C447" s="22" t="s">
        <v>333</v>
      </c>
      <c r="D447" s="50" t="s">
        <v>684</v>
      </c>
      <c r="E447" s="24">
        <v>-5.8207660913467401E-11</v>
      </c>
      <c r="F447" s="24">
        <v>-90833.330000000104</v>
      </c>
      <c r="G447" s="24">
        <v>-181666.66</v>
      </c>
      <c r="H447" s="24">
        <v>-272500</v>
      </c>
      <c r="I447" s="24">
        <v>-363333.33</v>
      </c>
      <c r="J447" s="24">
        <v>-454166.66</v>
      </c>
      <c r="K447" s="24">
        <v>-1.16415321826935E-10</v>
      </c>
      <c r="L447" s="24">
        <v>-90833.330000000104</v>
      </c>
      <c r="M447" s="24">
        <v>-181666.66</v>
      </c>
      <c r="N447" s="24">
        <v>-272499.99</v>
      </c>
      <c r="O447" s="24">
        <v>-363333.33</v>
      </c>
      <c r="P447" s="24">
        <v>-454166.66</v>
      </c>
      <c r="Q447" s="24">
        <v>-5.8207660913467401E-11</v>
      </c>
      <c r="R447" s="74">
        <f t="shared" si="39"/>
        <v>-454166.66</v>
      </c>
      <c r="S447" s="2"/>
      <c r="T447" s="2"/>
      <c r="U447" s="84">
        <f t="shared" si="42"/>
        <v>-454166.66</v>
      </c>
      <c r="V447" s="84"/>
      <c r="W447" s="84"/>
      <c r="X447" s="122"/>
      <c r="Y447" s="122"/>
      <c r="Z447" s="122"/>
      <c r="AA447" s="122"/>
      <c r="AB447" s="122"/>
    </row>
    <row r="448" spans="1:28">
      <c r="A448" s="22" t="s">
        <v>67</v>
      </c>
      <c r="B448" s="22" t="s">
        <v>677</v>
      </c>
      <c r="C448" s="22" t="s">
        <v>266</v>
      </c>
      <c r="D448" s="50" t="s">
        <v>685</v>
      </c>
      <c r="E448" s="24">
        <v>-127812.5</v>
      </c>
      <c r="F448" s="24">
        <v>-170416.67</v>
      </c>
      <c r="G448" s="24">
        <v>-213020.84</v>
      </c>
      <c r="H448" s="24">
        <v>2.91038304567337E-11</v>
      </c>
      <c r="I448" s="24">
        <v>-42604.17</v>
      </c>
      <c r="J448" s="24">
        <v>-85208.34</v>
      </c>
      <c r="K448" s="24">
        <v>-127812.5</v>
      </c>
      <c r="L448" s="24">
        <v>-170416.67</v>
      </c>
      <c r="M448" s="24">
        <v>-213020.84</v>
      </c>
      <c r="N448" s="24">
        <v>2.91038304567337E-11</v>
      </c>
      <c r="O448" s="24">
        <v>-42604.17</v>
      </c>
      <c r="P448" s="24">
        <v>-85208.34</v>
      </c>
      <c r="Q448" s="24">
        <v>-127812.5</v>
      </c>
      <c r="R448" s="74">
        <f t="shared" si="39"/>
        <v>-85208.34</v>
      </c>
      <c r="S448" s="2"/>
      <c r="T448" s="2"/>
      <c r="U448" s="84">
        <f t="shared" si="42"/>
        <v>-85208.34</v>
      </c>
      <c r="V448" s="84"/>
      <c r="W448" s="84"/>
      <c r="X448" s="122"/>
      <c r="Y448" s="122"/>
      <c r="Z448" s="122"/>
      <c r="AA448" s="122"/>
      <c r="AB448" s="122"/>
    </row>
    <row r="449" spans="1:28">
      <c r="A449" s="22" t="s">
        <v>67</v>
      </c>
      <c r="B449" s="22" t="s">
        <v>677</v>
      </c>
      <c r="C449" s="22" t="s">
        <v>337</v>
      </c>
      <c r="D449" s="50" t="s">
        <v>686</v>
      </c>
      <c r="E449" s="24">
        <v>-132500</v>
      </c>
      <c r="F449" s="24">
        <v>-176666.67</v>
      </c>
      <c r="G449" s="24">
        <v>-220833.34</v>
      </c>
      <c r="H449" s="24">
        <v>2.91038304567337E-11</v>
      </c>
      <c r="I449" s="24">
        <v>-44166.67</v>
      </c>
      <c r="J449" s="24">
        <v>-88333.34</v>
      </c>
      <c r="K449" s="24">
        <v>-132500</v>
      </c>
      <c r="L449" s="24">
        <v>-176666.67</v>
      </c>
      <c r="M449" s="24">
        <v>-220833.34</v>
      </c>
      <c r="N449" s="24">
        <v>2.91038304567337E-11</v>
      </c>
      <c r="O449" s="24">
        <v>-44166.67</v>
      </c>
      <c r="P449" s="24">
        <v>-88333.34</v>
      </c>
      <c r="Q449" s="24">
        <v>-132500</v>
      </c>
      <c r="R449" s="74">
        <f t="shared" si="39"/>
        <v>-88333.34</v>
      </c>
      <c r="S449" s="2"/>
      <c r="T449" s="2"/>
      <c r="U449" s="84">
        <f t="shared" si="42"/>
        <v>-88333.34</v>
      </c>
      <c r="V449" s="84"/>
      <c r="W449" s="84"/>
      <c r="X449" s="122"/>
      <c r="Y449" s="122"/>
      <c r="Z449" s="122"/>
      <c r="AA449" s="122"/>
      <c r="AB449" s="122"/>
    </row>
    <row r="450" spans="1:28">
      <c r="A450" s="22" t="s">
        <v>67</v>
      </c>
      <c r="B450" s="22" t="s">
        <v>677</v>
      </c>
      <c r="C450" s="22" t="s">
        <v>339</v>
      </c>
      <c r="D450" s="50" t="s">
        <v>687</v>
      </c>
      <c r="E450" s="24">
        <v>-42604.17</v>
      </c>
      <c r="F450" s="24">
        <v>-85208.34</v>
      </c>
      <c r="G450" s="24">
        <v>-127812.5</v>
      </c>
      <c r="H450" s="24">
        <v>-170416.67</v>
      </c>
      <c r="I450" s="24">
        <v>-213020.84</v>
      </c>
      <c r="J450" s="24">
        <v>2.91038304567337E-11</v>
      </c>
      <c r="K450" s="24">
        <v>-42604.17</v>
      </c>
      <c r="L450" s="24">
        <v>-85208.34</v>
      </c>
      <c r="M450" s="24">
        <v>-127812.5</v>
      </c>
      <c r="N450" s="24">
        <v>-170416.66</v>
      </c>
      <c r="O450" s="24">
        <v>-213020.83</v>
      </c>
      <c r="P450" s="24">
        <v>0</v>
      </c>
      <c r="Q450" s="24">
        <v>-42604.17</v>
      </c>
      <c r="R450" s="74">
        <f t="shared" si="39"/>
        <v>0</v>
      </c>
      <c r="S450" s="2"/>
      <c r="T450" s="2"/>
      <c r="U450" s="84">
        <f t="shared" si="42"/>
        <v>0</v>
      </c>
      <c r="V450" s="84"/>
      <c r="W450" s="84"/>
      <c r="X450" s="122"/>
      <c r="Y450" s="122"/>
      <c r="Z450" s="122"/>
      <c r="AA450" s="122"/>
      <c r="AB450" s="122"/>
    </row>
    <row r="451" spans="1:28">
      <c r="A451" s="22" t="s">
        <v>67</v>
      </c>
      <c r="B451" s="22" t="s">
        <v>677</v>
      </c>
      <c r="C451" s="22" t="s">
        <v>340</v>
      </c>
      <c r="D451" s="50" t="s">
        <v>688</v>
      </c>
      <c r="E451" s="24">
        <v>-44166.67</v>
      </c>
      <c r="F451" s="24">
        <v>-88333.34</v>
      </c>
      <c r="G451" s="24">
        <v>-132500</v>
      </c>
      <c r="H451" s="24">
        <v>-176666.67</v>
      </c>
      <c r="I451" s="24">
        <v>-220833.34</v>
      </c>
      <c r="J451" s="24">
        <v>2.91038304567337E-11</v>
      </c>
      <c r="K451" s="24">
        <v>-44166.67</v>
      </c>
      <c r="L451" s="24">
        <v>-88333.34</v>
      </c>
      <c r="M451" s="24">
        <v>-132500</v>
      </c>
      <c r="N451" s="24">
        <v>-176666.66</v>
      </c>
      <c r="O451" s="24">
        <v>-220833.33</v>
      </c>
      <c r="P451" s="24">
        <v>0</v>
      </c>
      <c r="Q451" s="24">
        <v>-44166.67</v>
      </c>
      <c r="R451" s="74">
        <f t="shared" si="39"/>
        <v>0</v>
      </c>
      <c r="S451" s="2"/>
      <c r="T451" s="2"/>
      <c r="U451" s="84">
        <f t="shared" si="42"/>
        <v>0</v>
      </c>
      <c r="V451" s="84"/>
      <c r="W451" s="84"/>
      <c r="X451" s="122"/>
      <c r="Y451" s="122"/>
      <c r="Z451" s="122"/>
      <c r="AA451" s="122"/>
      <c r="AB451" s="122"/>
    </row>
    <row r="452" spans="1:28">
      <c r="A452" s="22" t="s">
        <v>67</v>
      </c>
      <c r="B452" s="22" t="s">
        <v>673</v>
      </c>
      <c r="C452" s="22" t="s">
        <v>145</v>
      </c>
      <c r="D452" s="50" t="s">
        <v>674</v>
      </c>
      <c r="E452" s="24">
        <v>-2550000</v>
      </c>
      <c r="F452" s="24">
        <v>-2550000</v>
      </c>
      <c r="G452" s="24">
        <v>0</v>
      </c>
      <c r="H452" s="24">
        <v>-2550000</v>
      </c>
      <c r="I452" s="24">
        <v>-2550000</v>
      </c>
      <c r="J452" s="24">
        <v>0</v>
      </c>
      <c r="K452" s="24">
        <v>-2550000</v>
      </c>
      <c r="L452" s="24">
        <v>-2550000</v>
      </c>
      <c r="M452" s="24">
        <v>0</v>
      </c>
      <c r="N452" s="24">
        <v>-2960000</v>
      </c>
      <c r="O452" s="24">
        <v>-2960000</v>
      </c>
      <c r="P452" s="24">
        <v>0</v>
      </c>
      <c r="Q452" s="24">
        <v>-2960000</v>
      </c>
      <c r="R452" s="74">
        <f t="shared" si="39"/>
        <v>0</v>
      </c>
      <c r="S452" s="2"/>
      <c r="T452" s="2"/>
      <c r="U452" s="84"/>
      <c r="V452" s="84">
        <f>+R452</f>
        <v>0</v>
      </c>
      <c r="W452" s="84"/>
      <c r="X452" s="122"/>
      <c r="Y452" s="122"/>
      <c r="Z452" s="122"/>
      <c r="AA452" s="122"/>
      <c r="AB452" s="122"/>
    </row>
    <row r="453" spans="1:28">
      <c r="A453" s="22" t="s">
        <v>67</v>
      </c>
      <c r="B453" s="22" t="s">
        <v>694</v>
      </c>
      <c r="C453" s="22" t="s">
        <v>695</v>
      </c>
      <c r="D453" s="152" t="s">
        <v>696</v>
      </c>
      <c r="E453" s="24">
        <v>-3470047.35</v>
      </c>
      <c r="F453" s="24">
        <v>-2709222.66</v>
      </c>
      <c r="G453" s="24">
        <v>-2601531</v>
      </c>
      <c r="H453" s="24">
        <v>-2997566.52</v>
      </c>
      <c r="I453" s="24">
        <v>-3651542.1</v>
      </c>
      <c r="J453" s="24">
        <v>-4572227.87</v>
      </c>
      <c r="K453" s="24">
        <v>-5716094.1799999997</v>
      </c>
      <c r="L453" s="24">
        <v>-6487400.5700000003</v>
      </c>
      <c r="M453" s="24">
        <v>-7458966.1299999999</v>
      </c>
      <c r="N453" s="24">
        <v>-8070011.71</v>
      </c>
      <c r="O453" s="24">
        <v>-6948083.4400000004</v>
      </c>
      <c r="P453" s="24">
        <v>-99160</v>
      </c>
      <c r="Q453" s="24">
        <v>-99160</v>
      </c>
      <c r="R453" s="74">
        <f t="shared" si="39"/>
        <v>-99160</v>
      </c>
      <c r="S453" s="2"/>
      <c r="T453" s="84"/>
      <c r="U453" s="84">
        <f t="shared" ref="U453:U468" si="43">+R453</f>
        <v>-99160</v>
      </c>
      <c r="V453" s="84"/>
      <c r="W453" s="84"/>
      <c r="X453" s="122"/>
      <c r="Y453" s="122"/>
      <c r="Z453" s="122"/>
      <c r="AA453" s="122"/>
      <c r="AB453" s="122"/>
    </row>
    <row r="454" spans="1:28">
      <c r="A454" s="22" t="s">
        <v>957</v>
      </c>
      <c r="B454" s="22" t="s">
        <v>694</v>
      </c>
      <c r="C454" s="22" t="s">
        <v>187</v>
      </c>
      <c r="D454" s="152" t="s">
        <v>696</v>
      </c>
      <c r="E454" s="24">
        <v>0</v>
      </c>
      <c r="F454" s="24">
        <v>0</v>
      </c>
      <c r="G454" s="24">
        <v>0</v>
      </c>
      <c r="H454" s="24">
        <v>0</v>
      </c>
      <c r="I454" s="24">
        <v>0</v>
      </c>
      <c r="J454" s="24">
        <v>0</v>
      </c>
      <c r="K454" s="24">
        <v>0</v>
      </c>
      <c r="L454" s="24">
        <v>0</v>
      </c>
      <c r="M454" s="24">
        <v>0</v>
      </c>
      <c r="N454" s="24">
        <v>0</v>
      </c>
      <c r="O454" s="24">
        <v>0</v>
      </c>
      <c r="P454" s="24">
        <v>-713994.61</v>
      </c>
      <c r="Q454" s="24">
        <v>0</v>
      </c>
      <c r="R454" s="74">
        <f t="shared" si="39"/>
        <v>-713994.61</v>
      </c>
      <c r="S454" s="2"/>
      <c r="T454" s="84"/>
      <c r="U454" s="84">
        <f t="shared" si="43"/>
        <v>-713994.61</v>
      </c>
      <c r="V454" s="84"/>
      <c r="W454" s="84"/>
      <c r="X454" s="122"/>
      <c r="Y454" s="122"/>
      <c r="Z454" s="122"/>
      <c r="AA454" s="122"/>
      <c r="AB454" s="122"/>
    </row>
    <row r="455" spans="1:28">
      <c r="A455" s="22" t="s">
        <v>957</v>
      </c>
      <c r="B455" s="22" t="s">
        <v>694</v>
      </c>
      <c r="C455" s="22" t="s">
        <v>973</v>
      </c>
      <c r="D455" s="152" t="s">
        <v>696</v>
      </c>
      <c r="E455" s="24">
        <v>0</v>
      </c>
      <c r="F455" s="24">
        <v>0</v>
      </c>
      <c r="G455" s="24">
        <v>0</v>
      </c>
      <c r="H455" s="24">
        <v>0</v>
      </c>
      <c r="I455" s="24">
        <v>0</v>
      </c>
      <c r="J455" s="24">
        <v>0</v>
      </c>
      <c r="K455" s="24">
        <v>0</v>
      </c>
      <c r="L455" s="24">
        <v>0</v>
      </c>
      <c r="M455" s="24">
        <v>0</v>
      </c>
      <c r="N455" s="24">
        <v>0</v>
      </c>
      <c r="O455" s="24">
        <v>0</v>
      </c>
      <c r="P455" s="24">
        <v>-1894417.12</v>
      </c>
      <c r="Q455" s="24">
        <v>-997396.76</v>
      </c>
      <c r="R455" s="74">
        <f t="shared" si="39"/>
        <v>-1894417.12</v>
      </c>
      <c r="S455" s="2"/>
      <c r="T455" s="84"/>
      <c r="U455" s="84">
        <f t="shared" si="43"/>
        <v>-1894417.12</v>
      </c>
      <c r="V455" s="84"/>
      <c r="W455" s="84"/>
      <c r="X455" s="122"/>
      <c r="Y455" s="122"/>
      <c r="Z455" s="122"/>
      <c r="AA455" s="122"/>
      <c r="AB455" s="122"/>
    </row>
    <row r="456" spans="1:28">
      <c r="A456" s="22" t="s">
        <v>957</v>
      </c>
      <c r="B456" s="22" t="s">
        <v>694</v>
      </c>
      <c r="C456" s="22" t="s">
        <v>975</v>
      </c>
      <c r="D456" s="152" t="s">
        <v>696</v>
      </c>
      <c r="E456" s="24">
        <v>0</v>
      </c>
      <c r="F456" s="24">
        <v>0</v>
      </c>
      <c r="G456" s="24">
        <v>0</v>
      </c>
      <c r="H456" s="24">
        <v>0</v>
      </c>
      <c r="I456" s="24">
        <v>0</v>
      </c>
      <c r="J456" s="24">
        <v>0</v>
      </c>
      <c r="K456" s="24">
        <v>0</v>
      </c>
      <c r="L456" s="24">
        <v>0</v>
      </c>
      <c r="M456" s="24">
        <v>0</v>
      </c>
      <c r="N456" s="24">
        <v>0</v>
      </c>
      <c r="O456" s="24">
        <v>0</v>
      </c>
      <c r="P456" s="24">
        <v>-8157943.2599999998</v>
      </c>
      <c r="Q456" s="24">
        <v>-3636088.48</v>
      </c>
      <c r="R456" s="74">
        <f t="shared" si="39"/>
        <v>-8157943.2599999998</v>
      </c>
      <c r="S456" s="2"/>
      <c r="T456" s="84"/>
      <c r="U456" s="84">
        <f t="shared" si="43"/>
        <v>-8157943.2599999998</v>
      </c>
      <c r="V456" s="84"/>
      <c r="W456" s="84"/>
      <c r="X456" s="122"/>
      <c r="Y456" s="122"/>
      <c r="Z456" s="122"/>
      <c r="AA456" s="122"/>
      <c r="AB456" s="122"/>
    </row>
    <row r="457" spans="1:28">
      <c r="A457" s="22" t="s">
        <v>67</v>
      </c>
      <c r="B457" s="22" t="s">
        <v>694</v>
      </c>
      <c r="C457" s="22" t="s">
        <v>697</v>
      </c>
      <c r="D457" s="50" t="s">
        <v>698</v>
      </c>
      <c r="E457" s="24">
        <v>-52470</v>
      </c>
      <c r="F457" s="24">
        <v>-70363.94</v>
      </c>
      <c r="G457" s="24">
        <v>-27395.41</v>
      </c>
      <c r="H457" s="24">
        <v>-53630.41</v>
      </c>
      <c r="I457" s="24">
        <v>-79865.41</v>
      </c>
      <c r="J457" s="24">
        <v>-38903.629999999997</v>
      </c>
      <c r="K457" s="24">
        <v>-58804.32</v>
      </c>
      <c r="L457" s="24">
        <v>-78705.009999999995</v>
      </c>
      <c r="M457" s="24">
        <v>-29402.17</v>
      </c>
      <c r="N457" s="24">
        <v>-49302.86</v>
      </c>
      <c r="O457" s="24">
        <v>-69203.53</v>
      </c>
      <c r="P457" s="24">
        <v>-28362.46</v>
      </c>
      <c r="Q457" s="24">
        <v>-56724.92</v>
      </c>
      <c r="R457" s="74">
        <f t="shared" si="39"/>
        <v>-28362.46</v>
      </c>
      <c r="S457" s="2"/>
      <c r="T457" s="2"/>
      <c r="U457" s="84">
        <f t="shared" si="43"/>
        <v>-28362.46</v>
      </c>
      <c r="V457" s="84"/>
      <c r="W457" s="84"/>
      <c r="X457" s="122"/>
      <c r="Y457" s="122"/>
      <c r="Z457" s="122"/>
      <c r="AA457" s="122"/>
      <c r="AB457" s="122"/>
    </row>
    <row r="458" spans="1:28">
      <c r="A458" s="22" t="s">
        <v>67</v>
      </c>
      <c r="B458" s="22" t="s">
        <v>694</v>
      </c>
      <c r="C458" s="22" t="s">
        <v>699</v>
      </c>
      <c r="D458" s="50" t="s">
        <v>700</v>
      </c>
      <c r="E458" s="24">
        <v>-580796</v>
      </c>
      <c r="F458" s="24">
        <v>-580796</v>
      </c>
      <c r="G458" s="24">
        <v>-580796</v>
      </c>
      <c r="H458" s="24">
        <v>-580796</v>
      </c>
      <c r="I458" s="24">
        <v>-580796</v>
      </c>
      <c r="J458" s="24">
        <v>-580796</v>
      </c>
      <c r="K458" s="24">
        <v>-580796</v>
      </c>
      <c r="L458" s="24">
        <v>-580796</v>
      </c>
      <c r="M458" s="24">
        <v>-580796</v>
      </c>
      <c r="N458" s="24">
        <v>-580796</v>
      </c>
      <c r="O458" s="24">
        <v>-577471</v>
      </c>
      <c r="P458" s="24">
        <v>-577471</v>
      </c>
      <c r="Q458" s="24">
        <v>-577471</v>
      </c>
      <c r="R458" s="74">
        <f t="shared" si="39"/>
        <v>-577471</v>
      </c>
      <c r="S458" s="2"/>
      <c r="T458" s="2"/>
      <c r="U458" s="84">
        <f t="shared" si="43"/>
        <v>-577471</v>
      </c>
      <c r="V458" s="84"/>
      <c r="W458" s="84"/>
      <c r="X458" s="122"/>
      <c r="Y458" s="122"/>
      <c r="Z458" s="122"/>
      <c r="AA458" s="122"/>
      <c r="AB458" s="122"/>
    </row>
    <row r="459" spans="1:28">
      <c r="A459" s="22" t="s">
        <v>67</v>
      </c>
      <c r="B459" s="22" t="s">
        <v>691</v>
      </c>
      <c r="C459" s="22" t="s">
        <v>11</v>
      </c>
      <c r="D459" s="50" t="s">
        <v>692</v>
      </c>
      <c r="E459" s="24">
        <v>-571593.88</v>
      </c>
      <c r="F459" s="24">
        <v>-793186.23</v>
      </c>
      <c r="G459" s="24">
        <v>-946891.08</v>
      </c>
      <c r="H459" s="24">
        <v>-1224902.76</v>
      </c>
      <c r="I459" s="24">
        <v>-1461362.52</v>
      </c>
      <c r="J459" s="24">
        <v>-626453.24</v>
      </c>
      <c r="K459" s="24">
        <v>-1151382.69</v>
      </c>
      <c r="L459" s="24">
        <v>-1151219.03</v>
      </c>
      <c r="M459" s="24">
        <v>-1515025.98</v>
      </c>
      <c r="N459" s="24">
        <v>-1769235.33</v>
      </c>
      <c r="O459" s="24">
        <v>-1772825.1</v>
      </c>
      <c r="P459" s="24">
        <v>-2115086.0499999998</v>
      </c>
      <c r="Q459" s="24">
        <v>-2114803.94</v>
      </c>
      <c r="R459" s="74">
        <f t="shared" si="39"/>
        <v>-2115086.0499999998</v>
      </c>
      <c r="S459" s="2"/>
      <c r="T459" s="2"/>
      <c r="U459" s="84">
        <f t="shared" si="43"/>
        <v>-2115086.0499999998</v>
      </c>
      <c r="V459" s="84"/>
      <c r="W459" s="84"/>
      <c r="X459" s="122"/>
      <c r="Y459" s="122"/>
      <c r="Z459" s="122"/>
      <c r="AA459" s="122"/>
      <c r="AB459" s="122"/>
    </row>
    <row r="460" spans="1:28">
      <c r="A460" s="22" t="s">
        <v>67</v>
      </c>
      <c r="B460" s="22" t="s">
        <v>691</v>
      </c>
      <c r="C460" s="22" t="s">
        <v>13</v>
      </c>
      <c r="D460" s="50" t="s">
        <v>693</v>
      </c>
      <c r="E460" s="24">
        <v>-69769.070000000094</v>
      </c>
      <c r="F460" s="24">
        <v>-298193.8</v>
      </c>
      <c r="G460" s="24">
        <v>-445913.7</v>
      </c>
      <c r="H460" s="24">
        <v>-543216.31999999995</v>
      </c>
      <c r="I460" s="24">
        <v>-663997.51</v>
      </c>
      <c r="J460" s="24">
        <v>-757989.65</v>
      </c>
      <c r="K460" s="24">
        <v>-886464.92</v>
      </c>
      <c r="L460" s="24">
        <v>-990138.77</v>
      </c>
      <c r="M460" s="24">
        <v>-1108535.76</v>
      </c>
      <c r="N460" s="24">
        <v>-1224700.83</v>
      </c>
      <c r="O460" s="24">
        <v>-982534</v>
      </c>
      <c r="P460" s="24">
        <v>-1089641.1399999999</v>
      </c>
      <c r="Q460" s="24">
        <v>-222918.25</v>
      </c>
      <c r="R460" s="74">
        <f t="shared" si="39"/>
        <v>-1089641.1399999999</v>
      </c>
      <c r="S460" s="2"/>
      <c r="T460" s="2"/>
      <c r="U460" s="84">
        <f t="shared" si="43"/>
        <v>-1089641.1399999999</v>
      </c>
      <c r="V460" s="84"/>
      <c r="W460" s="84"/>
      <c r="X460" s="122"/>
      <c r="Y460" s="122"/>
      <c r="Z460" s="122"/>
      <c r="AA460" s="122"/>
      <c r="AB460" s="122"/>
    </row>
    <row r="461" spans="1:28">
      <c r="A461" s="22" t="s">
        <v>67</v>
      </c>
      <c r="B461" s="22" t="s">
        <v>702</v>
      </c>
      <c r="C461" s="22" t="s">
        <v>11</v>
      </c>
      <c r="D461" s="50" t="s">
        <v>703</v>
      </c>
      <c r="E461" s="24">
        <v>-2092665.97</v>
      </c>
      <c r="F461" s="24">
        <v>-2092665.97</v>
      </c>
      <c r="G461" s="24">
        <v>-2092665.97</v>
      </c>
      <c r="H461" s="24">
        <v>-2092665.97</v>
      </c>
      <c r="I461" s="24">
        <v>-2078691.53</v>
      </c>
      <c r="J461" s="24">
        <v>-2078691.53</v>
      </c>
      <c r="K461" s="24">
        <v>-2078691.53</v>
      </c>
      <c r="L461" s="24">
        <v>-2159678.75</v>
      </c>
      <c r="M461" s="24">
        <v>-2159678.75</v>
      </c>
      <c r="N461" s="24">
        <v>-2159678.75</v>
      </c>
      <c r="O461" s="24">
        <v>-2189962.41</v>
      </c>
      <c r="P461" s="24">
        <v>-2198277.29</v>
      </c>
      <c r="Q461" s="24">
        <v>-2204143.64</v>
      </c>
      <c r="R461" s="74">
        <f t="shared" si="39"/>
        <v>-2198277.29</v>
      </c>
      <c r="S461" s="2"/>
      <c r="T461" s="2"/>
      <c r="U461" s="84">
        <f t="shared" si="43"/>
        <v>-2198277.29</v>
      </c>
      <c r="V461" s="84"/>
      <c r="W461" s="84"/>
      <c r="X461" s="122"/>
      <c r="Y461" s="122"/>
      <c r="Z461" s="122"/>
      <c r="AA461" s="122"/>
      <c r="AB461" s="122"/>
    </row>
    <row r="462" spans="1:28">
      <c r="A462" s="22" t="s">
        <v>67</v>
      </c>
      <c r="B462" s="22" t="s">
        <v>704</v>
      </c>
      <c r="C462" s="22" t="s">
        <v>11</v>
      </c>
      <c r="D462" s="50" t="s">
        <v>250</v>
      </c>
      <c r="E462" s="24">
        <v>-179765.46</v>
      </c>
      <c r="F462" s="24">
        <v>-48756.55</v>
      </c>
      <c r="G462" s="24">
        <v>-79769.259999999995</v>
      </c>
      <c r="H462" s="24">
        <v>-1.45519152283669E-11</v>
      </c>
      <c r="I462" s="24">
        <v>-327123.71000000002</v>
      </c>
      <c r="J462" s="24">
        <v>-27648.45</v>
      </c>
      <c r="K462" s="24">
        <v>-1.09139364212751E-11</v>
      </c>
      <c r="L462" s="24">
        <v>-1.09139364212751E-11</v>
      </c>
      <c r="M462" s="24">
        <v>-1052717.67</v>
      </c>
      <c r="N462" s="24">
        <v>-2697523.61</v>
      </c>
      <c r="O462" s="24">
        <v>-727822.38</v>
      </c>
      <c r="P462" s="24">
        <v>-306376.63</v>
      </c>
      <c r="Q462" s="24">
        <v>-2912373.68</v>
      </c>
      <c r="R462" s="74">
        <f t="shared" si="39"/>
        <v>-306376.63</v>
      </c>
      <c r="S462" s="2"/>
      <c r="T462" s="2"/>
      <c r="U462" s="84">
        <f t="shared" si="43"/>
        <v>-306376.63</v>
      </c>
      <c r="V462" s="84"/>
      <c r="W462" s="84"/>
      <c r="X462" s="122"/>
      <c r="Y462" s="122"/>
      <c r="Z462" s="122"/>
      <c r="AA462" s="122"/>
      <c r="AB462" s="122"/>
    </row>
    <row r="463" spans="1:28">
      <c r="A463" s="22" t="s">
        <v>67</v>
      </c>
      <c r="B463" s="22" t="s">
        <v>705</v>
      </c>
      <c r="C463" s="22" t="s">
        <v>712</v>
      </c>
      <c r="D463" s="50" t="s">
        <v>713</v>
      </c>
      <c r="E463" s="24">
        <v>-43550.84</v>
      </c>
      <c r="F463" s="24">
        <v>-49183.12</v>
      </c>
      <c r="G463" s="24">
        <v>-25951.200000000001</v>
      </c>
      <c r="H463" s="24">
        <v>-28529.41</v>
      </c>
      <c r="I463" s="24">
        <v>-32888.54</v>
      </c>
      <c r="J463" s="24">
        <v>-30804.94</v>
      </c>
      <c r="K463" s="24">
        <v>-52826.58</v>
      </c>
      <c r="L463" s="24">
        <v>-51930.46</v>
      </c>
      <c r="M463" s="24">
        <v>-59332.13</v>
      </c>
      <c r="N463" s="24">
        <v>-37855.919999999998</v>
      </c>
      <c r="O463" s="24">
        <v>-57073.15</v>
      </c>
      <c r="P463" s="24">
        <v>-50323.48</v>
      </c>
      <c r="Q463" s="24">
        <v>-50387.77</v>
      </c>
      <c r="R463" s="74">
        <f t="shared" si="39"/>
        <v>-50323.48</v>
      </c>
      <c r="S463" s="2"/>
      <c r="T463" s="2"/>
      <c r="U463" s="84">
        <f t="shared" si="43"/>
        <v>-50323.48</v>
      </c>
      <c r="V463" s="84"/>
      <c r="W463" s="84"/>
      <c r="X463" s="122"/>
      <c r="Y463" s="122"/>
      <c r="Z463" s="122"/>
      <c r="AA463" s="122"/>
      <c r="AB463" s="122"/>
    </row>
    <row r="464" spans="1:28">
      <c r="A464" s="22" t="s">
        <v>67</v>
      </c>
      <c r="B464" s="22" t="s">
        <v>705</v>
      </c>
      <c r="C464" s="22" t="s">
        <v>714</v>
      </c>
      <c r="D464" s="50" t="s">
        <v>715</v>
      </c>
      <c r="E464" s="24">
        <v>-429490.29</v>
      </c>
      <c r="F464" s="24">
        <v>-595602.67000000004</v>
      </c>
      <c r="G464" s="24">
        <v>-756113.45</v>
      </c>
      <c r="H464" s="24">
        <v>-915178.83</v>
      </c>
      <c r="I464" s="24">
        <v>-1065159.8899999999</v>
      </c>
      <c r="J464" s="24">
        <v>-1218225.3899999999</v>
      </c>
      <c r="K464" s="24">
        <v>-559619.32999999996</v>
      </c>
      <c r="L464" s="24">
        <v>-709835.13</v>
      </c>
      <c r="M464" s="24">
        <v>-886037.76</v>
      </c>
      <c r="N464" s="24">
        <v>-1055260.47</v>
      </c>
      <c r="O464" s="24">
        <v>-1208196.57</v>
      </c>
      <c r="P464" s="24">
        <v>-1375811</v>
      </c>
      <c r="Q464" s="24">
        <v>-432011.05</v>
      </c>
      <c r="R464" s="74">
        <f t="shared" ref="R464:R527" si="44">+P464</f>
        <v>-1375811</v>
      </c>
      <c r="S464" s="2"/>
      <c r="T464" s="2"/>
      <c r="U464" s="84">
        <f t="shared" si="43"/>
        <v>-1375811</v>
      </c>
      <c r="V464" s="84"/>
      <c r="W464" s="84"/>
      <c r="X464" s="122"/>
      <c r="Y464" s="122"/>
      <c r="Z464" s="122"/>
      <c r="AA464" s="122"/>
      <c r="AB464" s="122"/>
    </row>
    <row r="465" spans="1:28">
      <c r="A465" s="22" t="s">
        <v>67</v>
      </c>
      <c r="B465" s="22" t="s">
        <v>705</v>
      </c>
      <c r="C465" s="22" t="s">
        <v>716</v>
      </c>
      <c r="D465" s="50" t="s">
        <v>717</v>
      </c>
      <c r="E465" s="24">
        <v>0</v>
      </c>
      <c r="F465" s="24">
        <v>0</v>
      </c>
      <c r="G465" s="24">
        <v>0</v>
      </c>
      <c r="H465" s="24">
        <v>0</v>
      </c>
      <c r="I465" s="24">
        <v>0</v>
      </c>
      <c r="J465" s="24">
        <v>0</v>
      </c>
      <c r="K465" s="24">
        <v>0</v>
      </c>
      <c r="L465" s="24">
        <v>0</v>
      </c>
      <c r="M465" s="24">
        <v>628.39</v>
      </c>
      <c r="N465" s="24">
        <v>628.39</v>
      </c>
      <c r="O465" s="24">
        <v>628.39</v>
      </c>
      <c r="P465" s="24">
        <v>628.39</v>
      </c>
      <c r="Q465" s="24">
        <v>628.39</v>
      </c>
      <c r="R465" s="74">
        <f t="shared" si="44"/>
        <v>628.39</v>
      </c>
      <c r="S465" s="2"/>
      <c r="T465" s="2"/>
      <c r="U465" s="84">
        <f t="shared" si="43"/>
        <v>628.39</v>
      </c>
      <c r="V465" s="84"/>
      <c r="W465" s="84"/>
      <c r="X465" s="122"/>
      <c r="Y465" s="122"/>
      <c r="Z465" s="122"/>
      <c r="AA465" s="122"/>
      <c r="AB465" s="122"/>
    </row>
    <row r="466" spans="1:28">
      <c r="A466" s="22" t="s">
        <v>67</v>
      </c>
      <c r="B466" s="22" t="s">
        <v>705</v>
      </c>
      <c r="C466" s="22" t="s">
        <v>706</v>
      </c>
      <c r="D466" s="50" t="s">
        <v>707</v>
      </c>
      <c r="E466" s="24">
        <v>-117451.94</v>
      </c>
      <c r="F466" s="24">
        <v>-118720.15</v>
      </c>
      <c r="G466" s="24">
        <v>-116515.65</v>
      </c>
      <c r="H466" s="24">
        <v>-100822.19</v>
      </c>
      <c r="I466" s="24">
        <v>-93312.41</v>
      </c>
      <c r="J466" s="24">
        <v>-88320.65</v>
      </c>
      <c r="K466" s="24">
        <v>-89882.65</v>
      </c>
      <c r="L466" s="24">
        <v>-86586.62</v>
      </c>
      <c r="M466" s="24">
        <v>-96163.31</v>
      </c>
      <c r="N466" s="24">
        <v>-101243.69</v>
      </c>
      <c r="O466" s="24">
        <v>-106849.59</v>
      </c>
      <c r="P466" s="24">
        <v>-117137.12</v>
      </c>
      <c r="Q466" s="24">
        <v>-125259.76</v>
      </c>
      <c r="R466" s="74">
        <f t="shared" si="44"/>
        <v>-117137.12</v>
      </c>
      <c r="S466" s="2"/>
      <c r="T466" s="2"/>
      <c r="U466" s="84">
        <f t="shared" si="43"/>
        <v>-117137.12</v>
      </c>
      <c r="V466" s="84"/>
      <c r="W466" s="84"/>
      <c r="X466" s="122"/>
      <c r="Y466" s="122"/>
      <c r="Z466" s="122"/>
      <c r="AA466" s="122"/>
      <c r="AB466" s="122"/>
    </row>
    <row r="467" spans="1:28">
      <c r="A467" s="22" t="s">
        <v>67</v>
      </c>
      <c r="B467" s="22" t="s">
        <v>745</v>
      </c>
      <c r="C467" s="22" t="s">
        <v>11</v>
      </c>
      <c r="D467" s="50" t="s">
        <v>283</v>
      </c>
      <c r="E467" s="24">
        <v>0</v>
      </c>
      <c r="F467" s="24">
        <v>0</v>
      </c>
      <c r="G467" s="24">
        <v>0</v>
      </c>
      <c r="H467" s="24">
        <v>0</v>
      </c>
      <c r="I467" s="24">
        <v>0</v>
      </c>
      <c r="J467" s="24">
        <v>0</v>
      </c>
      <c r="K467" s="24">
        <v>0</v>
      </c>
      <c r="L467" s="24">
        <v>0</v>
      </c>
      <c r="M467" s="24">
        <v>0</v>
      </c>
      <c r="N467" s="24">
        <v>0</v>
      </c>
      <c r="O467" s="24">
        <v>0</v>
      </c>
      <c r="P467" s="24">
        <v>0</v>
      </c>
      <c r="Q467" s="24">
        <v>0</v>
      </c>
      <c r="R467" s="74">
        <f t="shared" si="44"/>
        <v>0</v>
      </c>
      <c r="S467" s="2"/>
      <c r="T467" s="2"/>
      <c r="U467" s="84">
        <f t="shared" si="43"/>
        <v>0</v>
      </c>
      <c r="V467" s="84"/>
      <c r="W467" s="84"/>
      <c r="X467" s="122"/>
      <c r="Y467" s="122"/>
      <c r="Z467" s="122"/>
      <c r="AA467" s="122"/>
      <c r="AB467" s="122"/>
    </row>
    <row r="468" spans="1:28">
      <c r="A468" s="22" t="s">
        <v>139</v>
      </c>
      <c r="B468" s="22" t="s">
        <v>723</v>
      </c>
      <c r="C468" s="2" t="s">
        <v>69</v>
      </c>
      <c r="D468" s="50" t="s">
        <v>724</v>
      </c>
      <c r="E468" s="24">
        <v>-450949.83</v>
      </c>
      <c r="F468" s="24">
        <v>-621635.15</v>
      </c>
      <c r="G468" s="24">
        <v>-740311.19</v>
      </c>
      <c r="H468" s="24">
        <v>-821857.22</v>
      </c>
      <c r="I468" s="24">
        <v>-876559.9</v>
      </c>
      <c r="J468" s="24">
        <v>-1060867.32</v>
      </c>
      <c r="K468" s="24">
        <v>-1113807.72</v>
      </c>
      <c r="L468" s="24">
        <v>-1180527.78</v>
      </c>
      <c r="M468" s="24">
        <v>-1310366.54</v>
      </c>
      <c r="N468" s="24">
        <v>-1529920.87</v>
      </c>
      <c r="O468" s="24">
        <v>-1558019.97</v>
      </c>
      <c r="P468" s="24">
        <v>-1807036.27</v>
      </c>
      <c r="Q468" s="24">
        <v>-2008969.8</v>
      </c>
      <c r="R468" s="74">
        <f t="shared" si="44"/>
        <v>-1807036.27</v>
      </c>
      <c r="S468" s="2"/>
      <c r="T468" s="2"/>
      <c r="U468" s="84">
        <f t="shared" si="43"/>
        <v>-1807036.27</v>
      </c>
      <c r="V468" s="84"/>
      <c r="W468" s="84"/>
      <c r="X468" s="122"/>
      <c r="Y468" s="122"/>
      <c r="Z468" s="122"/>
      <c r="AA468" s="122"/>
      <c r="AB468" s="122"/>
    </row>
    <row r="469" spans="1:28">
      <c r="A469" s="22" t="s">
        <v>139</v>
      </c>
      <c r="B469" s="22" t="s">
        <v>675</v>
      </c>
      <c r="C469" s="22" t="s">
        <v>559</v>
      </c>
      <c r="D469" s="50" t="s">
        <v>676</v>
      </c>
      <c r="E469" s="24">
        <v>-241336.77</v>
      </c>
      <c r="F469" s="24">
        <v>-237336.66</v>
      </c>
      <c r="G469" s="24">
        <v>-231940.19</v>
      </c>
      <c r="H469" s="24">
        <v>-227937.59</v>
      </c>
      <c r="I469" s="24">
        <v>-221373.89</v>
      </c>
      <c r="J469" s="24">
        <v>-215758.64</v>
      </c>
      <c r="K469" s="24">
        <v>-206727.98</v>
      </c>
      <c r="L469" s="24">
        <v>-203335.66</v>
      </c>
      <c r="M469" s="24">
        <v>-197426.09</v>
      </c>
      <c r="N469" s="24">
        <v>-204019.20000000001</v>
      </c>
      <c r="O469" s="24">
        <v>-214551.55</v>
      </c>
      <c r="P469" s="24">
        <v>-218550.05</v>
      </c>
      <c r="Q469" s="24">
        <v>-218801.9</v>
      </c>
      <c r="R469" s="74">
        <f t="shared" si="44"/>
        <v>-218550.05</v>
      </c>
      <c r="S469" s="2"/>
      <c r="T469" s="2"/>
      <c r="U469" s="84"/>
      <c r="V469" s="84"/>
      <c r="W469" s="84">
        <f>+R469</f>
        <v>-218550.05</v>
      </c>
      <c r="X469" s="122"/>
      <c r="Y469" s="122"/>
      <c r="Z469" s="122"/>
      <c r="AA469" s="122"/>
      <c r="AB469" s="122"/>
    </row>
    <row r="470" spans="1:28">
      <c r="A470" s="22" t="s">
        <v>139</v>
      </c>
      <c r="B470" s="22" t="s">
        <v>647</v>
      </c>
      <c r="C470" s="22" t="s">
        <v>333</v>
      </c>
      <c r="D470" s="50" t="s">
        <v>646</v>
      </c>
      <c r="E470" s="24">
        <v>-290270.48</v>
      </c>
      <c r="F470" s="24">
        <v>-400550.26</v>
      </c>
      <c r="G470" s="24">
        <v>27860.71</v>
      </c>
      <c r="H470" s="24">
        <v>53498.22</v>
      </c>
      <c r="I470" s="24">
        <v>114533.38</v>
      </c>
      <c r="J470" s="24">
        <v>210922.85</v>
      </c>
      <c r="K470" s="24">
        <v>324700.31</v>
      </c>
      <c r="L470" s="24">
        <v>0</v>
      </c>
      <c r="M470" s="24">
        <v>0</v>
      </c>
      <c r="N470" s="24">
        <v>0</v>
      </c>
      <c r="O470" s="24">
        <v>0</v>
      </c>
      <c r="P470" s="24">
        <v>0</v>
      </c>
      <c r="Q470" s="24">
        <v>0</v>
      </c>
      <c r="R470" s="74">
        <f t="shared" si="44"/>
        <v>0</v>
      </c>
      <c r="S470" s="2"/>
      <c r="T470" s="2"/>
      <c r="U470" s="84">
        <f t="shared" ref="U470:U477" si="45">+R470</f>
        <v>0</v>
      </c>
      <c r="V470" s="84"/>
      <c r="W470" s="84"/>
      <c r="X470" s="122"/>
      <c r="Y470" s="122"/>
      <c r="Z470" s="122"/>
      <c r="AA470" s="122"/>
      <c r="AB470" s="122"/>
    </row>
    <row r="471" spans="1:28">
      <c r="A471" s="22" t="s">
        <v>139</v>
      </c>
      <c r="B471" s="22" t="s">
        <v>663</v>
      </c>
      <c r="C471" s="22" t="s">
        <v>20</v>
      </c>
      <c r="D471" s="50" t="s">
        <v>664</v>
      </c>
      <c r="E471" s="24">
        <v>0</v>
      </c>
      <c r="F471" s="24">
        <v>0</v>
      </c>
      <c r="G471" s="24">
        <v>0</v>
      </c>
      <c r="H471" s="24">
        <v>0</v>
      </c>
      <c r="I471" s="24">
        <v>0</v>
      </c>
      <c r="J471" s="24">
        <v>-140320</v>
      </c>
      <c r="K471" s="24">
        <v>-280640</v>
      </c>
      <c r="L471" s="24">
        <v>-420960</v>
      </c>
      <c r="M471" s="24">
        <v>-561280</v>
      </c>
      <c r="N471" s="24">
        <v>0</v>
      </c>
      <c r="O471" s="24">
        <v>0</v>
      </c>
      <c r="P471" s="24">
        <v>0</v>
      </c>
      <c r="Q471" s="24">
        <v>0</v>
      </c>
      <c r="R471" s="74">
        <f t="shared" si="44"/>
        <v>0</v>
      </c>
      <c r="S471" s="2"/>
      <c r="T471" s="2"/>
      <c r="U471" s="84">
        <f t="shared" si="45"/>
        <v>0</v>
      </c>
      <c r="V471" s="84"/>
      <c r="W471" s="84"/>
      <c r="X471" s="122"/>
      <c r="Y471" s="122"/>
      <c r="Z471" s="122"/>
      <c r="AA471" s="122"/>
      <c r="AB471" s="122"/>
    </row>
    <row r="472" spans="1:28">
      <c r="A472" s="22" t="s">
        <v>139</v>
      </c>
      <c r="B472" s="22" t="s">
        <v>663</v>
      </c>
      <c r="C472" s="22" t="s">
        <v>262</v>
      </c>
      <c r="D472" s="50" t="s">
        <v>665</v>
      </c>
      <c r="E472" s="24">
        <v>-721405.78</v>
      </c>
      <c r="F472" s="24">
        <v>-936950.4</v>
      </c>
      <c r="G472" s="24">
        <v>-340276.66</v>
      </c>
      <c r="H472" s="24">
        <v>-378832.98</v>
      </c>
      <c r="I472" s="24">
        <v>-412794.44</v>
      </c>
      <c r="J472" s="24">
        <v>-129657.86</v>
      </c>
      <c r="K472" s="24">
        <v>-160852.4</v>
      </c>
      <c r="L472" s="24">
        <v>-220693.77</v>
      </c>
      <c r="M472" s="24">
        <v>-207891.45</v>
      </c>
      <c r="N472" s="24">
        <v>-409864.6</v>
      </c>
      <c r="O472" s="24">
        <v>-709456.17</v>
      </c>
      <c r="P472" s="24">
        <v>-544458.74</v>
      </c>
      <c r="Q472" s="24">
        <v>-781478.16</v>
      </c>
      <c r="R472" s="74">
        <f t="shared" si="44"/>
        <v>-544458.74</v>
      </c>
      <c r="S472" s="2"/>
      <c r="T472" s="2"/>
      <c r="U472" s="84">
        <f t="shared" si="45"/>
        <v>-544458.74</v>
      </c>
      <c r="V472" s="84"/>
      <c r="W472" s="84"/>
      <c r="X472" s="122"/>
      <c r="Y472" s="122"/>
      <c r="Z472" s="122"/>
      <c r="AA472" s="122"/>
      <c r="AB472" s="122"/>
    </row>
    <row r="473" spans="1:28">
      <c r="A473" s="22" t="s">
        <v>139</v>
      </c>
      <c r="B473" s="22" t="s">
        <v>663</v>
      </c>
      <c r="C473" s="22" t="s">
        <v>669</v>
      </c>
      <c r="D473" s="50" t="s">
        <v>670</v>
      </c>
      <c r="E473" s="24">
        <v>0</v>
      </c>
      <c r="F473" s="24">
        <v>0</v>
      </c>
      <c r="G473" s="24">
        <v>0</v>
      </c>
      <c r="H473" s="24">
        <v>0</v>
      </c>
      <c r="I473" s="24">
        <v>0</v>
      </c>
      <c r="J473" s="24">
        <v>0</v>
      </c>
      <c r="K473" s="24">
        <v>0</v>
      </c>
      <c r="L473" s="24">
        <v>0</v>
      </c>
      <c r="M473" s="24">
        <v>0</v>
      </c>
      <c r="N473" s="24">
        <v>0</v>
      </c>
      <c r="O473" s="24">
        <v>0</v>
      </c>
      <c r="P473" s="24">
        <v>-16075.52</v>
      </c>
      <c r="Q473" s="24">
        <v>-32151.040000000001</v>
      </c>
      <c r="R473" s="74">
        <f t="shared" si="44"/>
        <v>-16075.52</v>
      </c>
      <c r="S473" s="2"/>
      <c r="T473" s="2"/>
      <c r="U473" s="84">
        <f t="shared" si="45"/>
        <v>-16075.52</v>
      </c>
      <c r="V473" s="84"/>
      <c r="W473" s="84"/>
      <c r="X473" s="122"/>
      <c r="Y473" s="122"/>
      <c r="Z473" s="122"/>
      <c r="AA473" s="122"/>
      <c r="AB473" s="122"/>
    </row>
    <row r="474" spans="1:28">
      <c r="A474" s="22" t="s">
        <v>139</v>
      </c>
      <c r="B474" s="22" t="s">
        <v>705</v>
      </c>
      <c r="C474" s="22" t="s">
        <v>145</v>
      </c>
      <c r="D474" s="50" t="s">
        <v>708</v>
      </c>
      <c r="E474" s="24">
        <v>-310821.45</v>
      </c>
      <c r="F474" s="24">
        <v>-237025.65</v>
      </c>
      <c r="G474" s="24">
        <v>-172789.08</v>
      </c>
      <c r="H474" s="24">
        <v>-93608.35</v>
      </c>
      <c r="I474" s="24">
        <v>-82228.73</v>
      </c>
      <c r="J474" s="24">
        <v>-69890</v>
      </c>
      <c r="K474" s="24">
        <v>-45443.94</v>
      </c>
      <c r="L474" s="24">
        <v>-88488.31</v>
      </c>
      <c r="M474" s="24">
        <v>-173578.99</v>
      </c>
      <c r="N474" s="24">
        <v>-276778.13</v>
      </c>
      <c r="O474" s="24">
        <v>-346866.55</v>
      </c>
      <c r="P474" s="24">
        <v>-504643.62</v>
      </c>
      <c r="Q474" s="24">
        <v>-510785.33</v>
      </c>
      <c r="R474" s="74">
        <f t="shared" si="44"/>
        <v>-504643.62</v>
      </c>
      <c r="S474" s="2"/>
      <c r="T474" s="2"/>
      <c r="U474" s="84">
        <f t="shared" si="45"/>
        <v>-504643.62</v>
      </c>
      <c r="V474" s="84"/>
      <c r="W474" s="84"/>
      <c r="X474" s="122"/>
      <c r="Y474" s="122"/>
      <c r="Z474" s="122"/>
      <c r="AA474" s="122"/>
      <c r="AB474" s="122"/>
    </row>
    <row r="475" spans="1:28">
      <c r="A475" s="22" t="s">
        <v>139</v>
      </c>
      <c r="B475" s="22" t="s">
        <v>705</v>
      </c>
      <c r="C475" s="22" t="s">
        <v>97</v>
      </c>
      <c r="D475" s="50" t="s">
        <v>709</v>
      </c>
      <c r="E475" s="24">
        <v>-463467.44</v>
      </c>
      <c r="F475" s="24">
        <v>-489257.52</v>
      </c>
      <c r="G475" s="24">
        <v>-514724.87</v>
      </c>
      <c r="H475" s="24">
        <v>-530201.36</v>
      </c>
      <c r="I475" s="24">
        <v>-540777.02</v>
      </c>
      <c r="J475" s="24">
        <v>-554114.22</v>
      </c>
      <c r="K475" s="24">
        <v>-563086.65</v>
      </c>
      <c r="L475" s="24">
        <v>-572686.96</v>
      </c>
      <c r="M475" s="24">
        <v>-605065.63</v>
      </c>
      <c r="N475" s="24">
        <v>-656362.47</v>
      </c>
      <c r="O475" s="24">
        <v>-720197.02</v>
      </c>
      <c r="P475" s="24">
        <v>-763791.89</v>
      </c>
      <c r="Q475" s="24">
        <v>-805999.39</v>
      </c>
      <c r="R475" s="74">
        <f t="shared" si="44"/>
        <v>-763791.89</v>
      </c>
      <c r="S475" s="2"/>
      <c r="T475" s="2"/>
      <c r="U475" s="84">
        <f t="shared" si="45"/>
        <v>-763791.89</v>
      </c>
      <c r="V475" s="84"/>
      <c r="W475" s="84"/>
      <c r="X475" s="122"/>
      <c r="Y475" s="122"/>
      <c r="Z475" s="122"/>
      <c r="AA475" s="122"/>
      <c r="AB475" s="122"/>
    </row>
    <row r="476" spans="1:28">
      <c r="A476" s="22" t="s">
        <v>139</v>
      </c>
      <c r="B476" s="22" t="s">
        <v>705</v>
      </c>
      <c r="C476" s="22" t="s">
        <v>99</v>
      </c>
      <c r="D476" s="50" t="s">
        <v>710</v>
      </c>
      <c r="E476" s="24">
        <v>-43335.9</v>
      </c>
      <c r="F476" s="24">
        <v>-41907.46</v>
      </c>
      <c r="G476" s="24">
        <v>-40455.26</v>
      </c>
      <c r="H476" s="24">
        <v>-39832.870000000003</v>
      </c>
      <c r="I476" s="24">
        <v>-40416.559999999998</v>
      </c>
      <c r="J476" s="24">
        <v>-40244.720000000001</v>
      </c>
      <c r="K476" s="24">
        <v>-39599.43</v>
      </c>
      <c r="L476" s="24">
        <v>-40925.279999999999</v>
      </c>
      <c r="M476" s="24">
        <v>-44430.38</v>
      </c>
      <c r="N476" s="24">
        <v>-47685.16</v>
      </c>
      <c r="O476" s="24">
        <v>-48875.44</v>
      </c>
      <c r="P476" s="24">
        <v>-41584.04</v>
      </c>
      <c r="Q476" s="24">
        <v>-36640.800000000003</v>
      </c>
      <c r="R476" s="74">
        <f t="shared" si="44"/>
        <v>-41584.04</v>
      </c>
      <c r="S476" s="2"/>
      <c r="T476" s="2"/>
      <c r="U476" s="84">
        <f t="shared" si="45"/>
        <v>-41584.04</v>
      </c>
      <c r="V476" s="84"/>
      <c r="W476" s="84"/>
      <c r="X476" s="122"/>
      <c r="Y476" s="122"/>
      <c r="Z476" s="122"/>
      <c r="AA476" s="122"/>
      <c r="AB476" s="122"/>
    </row>
    <row r="477" spans="1:28">
      <c r="A477" s="22" t="s">
        <v>139</v>
      </c>
      <c r="B477" s="22" t="s">
        <v>705</v>
      </c>
      <c r="C477" s="22" t="s">
        <v>148</v>
      </c>
      <c r="D477" s="50" t="s">
        <v>711</v>
      </c>
      <c r="E477" s="24">
        <v>421176.51</v>
      </c>
      <c r="F477" s="24">
        <v>446665.36</v>
      </c>
      <c r="G477" s="24">
        <v>454844.82</v>
      </c>
      <c r="H477" s="24">
        <v>456803.74</v>
      </c>
      <c r="I477" s="24">
        <v>465018.63</v>
      </c>
      <c r="J477" s="24">
        <v>465018.63</v>
      </c>
      <c r="K477" s="24">
        <v>465018.63</v>
      </c>
      <c r="L477" s="24">
        <v>473546.58</v>
      </c>
      <c r="M477" s="24">
        <v>473546.58</v>
      </c>
      <c r="N477" s="24">
        <v>473546.58</v>
      </c>
      <c r="O477" s="24">
        <v>473546.58</v>
      </c>
      <c r="P477" s="24">
        <v>473546.58</v>
      </c>
      <c r="Q477" s="24">
        <v>473546.58</v>
      </c>
      <c r="R477" s="74">
        <f t="shared" si="44"/>
        <v>473546.58</v>
      </c>
      <c r="S477" s="2"/>
      <c r="T477" s="2"/>
      <c r="U477" s="84">
        <f t="shared" si="45"/>
        <v>473546.58</v>
      </c>
      <c r="V477" s="84"/>
      <c r="W477" s="84"/>
      <c r="X477" s="122"/>
      <c r="Y477" s="122"/>
      <c r="Z477" s="122"/>
      <c r="AA477" s="122"/>
      <c r="AB477" s="122"/>
    </row>
    <row r="478" spans="1:28">
      <c r="A478" s="22" t="s">
        <v>139</v>
      </c>
      <c r="B478" s="22" t="s">
        <v>725</v>
      </c>
      <c r="C478" s="22" t="s">
        <v>97</v>
      </c>
      <c r="D478" s="50" t="s">
        <v>737</v>
      </c>
      <c r="E478" s="24">
        <v>0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0</v>
      </c>
      <c r="L478" s="24">
        <v>0</v>
      </c>
      <c r="M478" s="24">
        <v>0</v>
      </c>
      <c r="N478" s="24">
        <v>0</v>
      </c>
      <c r="O478" s="24">
        <v>-593186.79</v>
      </c>
      <c r="P478" s="24">
        <v>0</v>
      </c>
      <c r="Q478" s="24">
        <v>0</v>
      </c>
      <c r="R478" s="74">
        <f t="shared" si="44"/>
        <v>0</v>
      </c>
      <c r="S478" s="2"/>
      <c r="T478" s="2"/>
      <c r="U478" s="2"/>
      <c r="V478" s="84"/>
      <c r="W478" s="84">
        <f t="shared" ref="W478:W482" si="46">+R478</f>
        <v>0</v>
      </c>
      <c r="X478" s="122"/>
      <c r="Y478" s="122"/>
      <c r="Z478" s="122"/>
      <c r="AA478" s="122"/>
      <c r="AB478" s="122"/>
    </row>
    <row r="479" spans="1:28">
      <c r="A479" s="22" t="s">
        <v>139</v>
      </c>
      <c r="B479" s="22" t="s">
        <v>725</v>
      </c>
      <c r="C479" s="22" t="s">
        <v>726</v>
      </c>
      <c r="D479" s="50" t="s">
        <v>727</v>
      </c>
      <c r="E479" s="24">
        <v>1078706.5900000001</v>
      </c>
      <c r="F479" s="24">
        <v>748237.59</v>
      </c>
      <c r="G479" s="24">
        <v>515166.04</v>
      </c>
      <c r="H479" s="24">
        <v>250391.87</v>
      </c>
      <c r="I479" s="24">
        <v>-1105.5199999998999</v>
      </c>
      <c r="J479" s="24">
        <v>-169673.67</v>
      </c>
      <c r="K479" s="24">
        <v>-157659.34</v>
      </c>
      <c r="L479" s="24">
        <v>-413495.63</v>
      </c>
      <c r="M479" s="24">
        <v>-554613.27</v>
      </c>
      <c r="N479" s="24">
        <v>968161.04</v>
      </c>
      <c r="O479" s="24">
        <v>3704804.32</v>
      </c>
      <c r="P479" s="24">
        <v>3645229.88</v>
      </c>
      <c r="Q479" s="24">
        <v>6655527.54</v>
      </c>
      <c r="R479" s="74">
        <f t="shared" si="44"/>
        <v>3645229.88</v>
      </c>
      <c r="S479" s="2"/>
      <c r="T479" s="2"/>
      <c r="U479" s="2"/>
      <c r="V479" s="84"/>
      <c r="W479" s="84">
        <f t="shared" si="46"/>
        <v>3645229.88</v>
      </c>
      <c r="X479" s="122"/>
      <c r="Y479" s="122"/>
      <c r="Z479" s="122"/>
      <c r="AA479" s="122"/>
      <c r="AB479" s="122"/>
    </row>
    <row r="480" spans="1:28">
      <c r="A480" s="22" t="s">
        <v>139</v>
      </c>
      <c r="B480" s="22" t="s">
        <v>725</v>
      </c>
      <c r="C480" s="22" t="s">
        <v>728</v>
      </c>
      <c r="D480" s="50" t="s">
        <v>729</v>
      </c>
      <c r="E480" s="24">
        <v>-2961451.38</v>
      </c>
      <c r="F480" s="24">
        <v>-3423434.88</v>
      </c>
      <c r="G480" s="24">
        <v>-3371596.26</v>
      </c>
      <c r="H480" s="24">
        <v>-3239659.11</v>
      </c>
      <c r="I480" s="24">
        <v>-3042773.38</v>
      </c>
      <c r="J480" s="24">
        <v>-2742326.01</v>
      </c>
      <c r="K480" s="24">
        <v>-2299616.7799999998</v>
      </c>
      <c r="L480" s="24">
        <v>-2138421.85</v>
      </c>
      <c r="M480" s="24">
        <v>-2487346.0299999998</v>
      </c>
      <c r="N480" s="24">
        <v>66550.100000000093</v>
      </c>
      <c r="O480" s="24">
        <v>-1108593.69</v>
      </c>
      <c r="P480" s="24">
        <v>-2156297.1</v>
      </c>
      <c r="Q480" s="24">
        <v>-3288565.62</v>
      </c>
      <c r="R480" s="74">
        <f t="shared" si="44"/>
        <v>-2156297.1</v>
      </c>
      <c r="S480" s="2"/>
      <c r="T480" s="2"/>
      <c r="U480" s="2"/>
      <c r="V480" s="84"/>
      <c r="W480" s="84">
        <f t="shared" si="46"/>
        <v>-2156297.1</v>
      </c>
      <c r="X480" s="122"/>
      <c r="Y480" s="122"/>
      <c r="Z480" s="122"/>
      <c r="AA480" s="122"/>
      <c r="AB480" s="122"/>
    </row>
    <row r="481" spans="1:28">
      <c r="A481" s="22" t="s">
        <v>139</v>
      </c>
      <c r="B481" s="22" t="s">
        <v>725</v>
      </c>
      <c r="C481" s="22" t="s">
        <v>732</v>
      </c>
      <c r="D481" s="50" t="s">
        <v>733</v>
      </c>
      <c r="E481" s="24">
        <v>-551534.93000000005</v>
      </c>
      <c r="F481" s="24">
        <v>-321162.83</v>
      </c>
      <c r="G481" s="24">
        <v>-164656.32999999999</v>
      </c>
      <c r="H481" s="24">
        <v>-65410.780000000101</v>
      </c>
      <c r="I481" s="24">
        <v>-8323.2700000000696</v>
      </c>
      <c r="J481" s="24">
        <v>37913.369999999901</v>
      </c>
      <c r="K481" s="24">
        <v>80622.809999999896</v>
      </c>
      <c r="L481" s="24">
        <v>124944.61</v>
      </c>
      <c r="M481" s="24">
        <v>206024.81</v>
      </c>
      <c r="N481" s="24">
        <v>-2758873.65</v>
      </c>
      <c r="O481" s="24">
        <v>-2335027.88</v>
      </c>
      <c r="P481" s="24">
        <v>-1849878.03</v>
      </c>
      <c r="Q481" s="24">
        <v>-1392031.55</v>
      </c>
      <c r="R481" s="74">
        <f t="shared" si="44"/>
        <v>-1849878.03</v>
      </c>
      <c r="S481" s="2"/>
      <c r="T481" s="2"/>
      <c r="U481" s="2"/>
      <c r="V481" s="84"/>
      <c r="W481" s="84">
        <f t="shared" si="46"/>
        <v>-1849878.03</v>
      </c>
      <c r="X481" s="122"/>
      <c r="Y481" s="122"/>
      <c r="Z481" s="122"/>
      <c r="AA481" s="122"/>
      <c r="AB481" s="122"/>
    </row>
    <row r="482" spans="1:28">
      <c r="A482" s="22" t="s">
        <v>139</v>
      </c>
      <c r="B482" s="22" t="s">
        <v>725</v>
      </c>
      <c r="C482" s="22" t="s">
        <v>734</v>
      </c>
      <c r="D482" s="50" t="s">
        <v>735</v>
      </c>
      <c r="E482" s="24">
        <v>705179.24</v>
      </c>
      <c r="F482" s="24">
        <v>499741.13</v>
      </c>
      <c r="G482" s="24">
        <v>333592.8</v>
      </c>
      <c r="H482" s="24">
        <v>166798.72</v>
      </c>
      <c r="I482" s="24">
        <v>148101.29</v>
      </c>
      <c r="J482" s="24">
        <v>137527.70000000001</v>
      </c>
      <c r="K482" s="24">
        <v>64172.160000000098</v>
      </c>
      <c r="L482" s="24">
        <v>122319.91</v>
      </c>
      <c r="M482" s="24">
        <v>289325.53999999998</v>
      </c>
      <c r="N482" s="24">
        <v>276435.09000000003</v>
      </c>
      <c r="O482" s="24">
        <v>332004.03999999998</v>
      </c>
      <c r="P482" s="24">
        <v>333767.61</v>
      </c>
      <c r="Q482" s="24">
        <v>367209.23</v>
      </c>
      <c r="R482" s="74">
        <f t="shared" si="44"/>
        <v>333767.61</v>
      </c>
      <c r="S482" s="2"/>
      <c r="T482" s="2"/>
      <c r="U482" s="2"/>
      <c r="V482" s="84"/>
      <c r="W482" s="84">
        <f t="shared" si="46"/>
        <v>333767.61</v>
      </c>
      <c r="X482" s="122"/>
      <c r="Y482" s="122"/>
      <c r="Z482" s="122"/>
      <c r="AA482" s="122"/>
      <c r="AB482" s="122"/>
    </row>
    <row r="483" spans="1:28">
      <c r="A483" s="22" t="s">
        <v>139</v>
      </c>
      <c r="B483" s="22" t="s">
        <v>725</v>
      </c>
      <c r="C483" s="22" t="s">
        <v>742</v>
      </c>
      <c r="D483" s="50" t="s">
        <v>743</v>
      </c>
      <c r="E483" s="24">
        <v>0</v>
      </c>
      <c r="F483" s="24">
        <v>0</v>
      </c>
      <c r="G483" s="24">
        <v>0</v>
      </c>
      <c r="H483" s="24">
        <v>0</v>
      </c>
      <c r="I483" s="24">
        <v>0</v>
      </c>
      <c r="J483" s="24">
        <v>0</v>
      </c>
      <c r="K483" s="24">
        <v>0</v>
      </c>
      <c r="L483" s="24">
        <v>0</v>
      </c>
      <c r="M483" s="24">
        <v>0</v>
      </c>
      <c r="N483" s="24">
        <v>0</v>
      </c>
      <c r="O483" s="24">
        <v>0</v>
      </c>
      <c r="P483" s="24">
        <v>0</v>
      </c>
      <c r="Q483" s="24">
        <v>0</v>
      </c>
      <c r="R483" s="74">
        <f t="shared" si="44"/>
        <v>0</v>
      </c>
      <c r="S483" s="2"/>
      <c r="T483" s="2"/>
      <c r="U483" s="84">
        <v>0</v>
      </c>
      <c r="V483" s="84"/>
      <c r="W483" s="84"/>
      <c r="X483" s="122"/>
      <c r="Y483" s="122"/>
      <c r="Z483" s="122"/>
      <c r="AA483" s="122"/>
      <c r="AB483" s="122"/>
    </row>
    <row r="484" spans="1:28">
      <c r="A484" s="22" t="s">
        <v>957</v>
      </c>
      <c r="B484" s="22" t="s">
        <v>725</v>
      </c>
      <c r="C484" s="22" t="s">
        <v>973</v>
      </c>
      <c r="D484" s="50" t="s">
        <v>1027</v>
      </c>
      <c r="E484" s="24">
        <v>0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-2342139.6</v>
      </c>
      <c r="R484" s="74">
        <f t="shared" si="44"/>
        <v>0</v>
      </c>
      <c r="S484" s="2"/>
      <c r="T484" s="2"/>
      <c r="U484" s="84"/>
      <c r="V484" s="84"/>
      <c r="W484" s="84">
        <f t="shared" ref="W484:W485" si="47">+R484</f>
        <v>0</v>
      </c>
      <c r="X484" s="122"/>
      <c r="Y484" s="122"/>
      <c r="Z484" s="122"/>
      <c r="AA484" s="122"/>
      <c r="AB484" s="122"/>
    </row>
    <row r="485" spans="1:28">
      <c r="A485" s="22" t="s">
        <v>957</v>
      </c>
      <c r="B485" s="22" t="s">
        <v>725</v>
      </c>
      <c r="C485" s="22" t="s">
        <v>975</v>
      </c>
      <c r="D485" s="50" t="s">
        <v>1027</v>
      </c>
      <c r="E485" s="24">
        <v>0</v>
      </c>
      <c r="F485" s="24">
        <v>0</v>
      </c>
      <c r="G485" s="24">
        <v>0</v>
      </c>
      <c r="H485" s="24">
        <v>0</v>
      </c>
      <c r="I485" s="24">
        <v>0</v>
      </c>
      <c r="J485" s="24">
        <v>0</v>
      </c>
      <c r="K485" s="24">
        <v>0</v>
      </c>
      <c r="L485" s="24">
        <v>0</v>
      </c>
      <c r="M485" s="24">
        <v>0</v>
      </c>
      <c r="N485" s="24">
        <v>0</v>
      </c>
      <c r="O485" s="24">
        <v>0</v>
      </c>
      <c r="P485" s="24">
        <v>-47946602.299999997</v>
      </c>
      <c r="Q485" s="24">
        <v>-67505586.75</v>
      </c>
      <c r="R485" s="74">
        <f t="shared" si="44"/>
        <v>-47946602.299999997</v>
      </c>
      <c r="S485" s="2"/>
      <c r="T485" s="2"/>
      <c r="U485" s="84"/>
      <c r="V485" s="84"/>
      <c r="W485" s="84">
        <f t="shared" si="47"/>
        <v>-47946602.299999997</v>
      </c>
      <c r="X485" s="122"/>
      <c r="Y485" s="122"/>
      <c r="Z485" s="122"/>
      <c r="AA485" s="122"/>
      <c r="AB485" s="122"/>
    </row>
    <row r="486" spans="1:28">
      <c r="A486" s="22" t="s">
        <v>141</v>
      </c>
      <c r="B486" s="22" t="s">
        <v>723</v>
      </c>
      <c r="C486" s="2" t="s">
        <v>69</v>
      </c>
      <c r="D486" s="50" t="s">
        <v>724</v>
      </c>
      <c r="E486" s="24">
        <v>0</v>
      </c>
      <c r="F486" s="24">
        <v>0</v>
      </c>
      <c r="G486" s="24">
        <v>0</v>
      </c>
      <c r="H486" s="24">
        <v>-1024987.67</v>
      </c>
      <c r="I486" s="24">
        <v>-2562445.35</v>
      </c>
      <c r="J486" s="24">
        <v>-2823417.12</v>
      </c>
      <c r="K486" s="24">
        <v>0</v>
      </c>
      <c r="L486" s="24">
        <v>0</v>
      </c>
      <c r="M486" s="24">
        <v>0</v>
      </c>
      <c r="N486" s="24">
        <v>0</v>
      </c>
      <c r="O486" s="24">
        <v>0</v>
      </c>
      <c r="P486" s="24">
        <v>0</v>
      </c>
      <c r="Q486" s="24">
        <v>0</v>
      </c>
      <c r="R486" s="74">
        <f t="shared" si="44"/>
        <v>0</v>
      </c>
      <c r="S486" s="2"/>
      <c r="T486" s="2"/>
      <c r="U486" s="84">
        <f>+R486</f>
        <v>0</v>
      </c>
      <c r="V486" s="84"/>
      <c r="W486" s="84"/>
      <c r="X486" s="122"/>
      <c r="Y486" s="122"/>
      <c r="Z486" s="122"/>
      <c r="AA486" s="122"/>
      <c r="AB486" s="122"/>
    </row>
    <row r="487" spans="1:28">
      <c r="A487" s="22" t="s">
        <v>141</v>
      </c>
      <c r="B487" s="22" t="s">
        <v>675</v>
      </c>
      <c r="C487" s="22" t="s">
        <v>559</v>
      </c>
      <c r="D487" s="50" t="s">
        <v>676</v>
      </c>
      <c r="E487" s="24">
        <v>-725815.9</v>
      </c>
      <c r="F487" s="24">
        <v>-727468.53</v>
      </c>
      <c r="G487" s="24">
        <v>-748200.86</v>
      </c>
      <c r="H487" s="24">
        <v>-709722.11</v>
      </c>
      <c r="I487" s="24">
        <v>-689311</v>
      </c>
      <c r="J487" s="24">
        <v>-669259.64</v>
      </c>
      <c r="K487" s="24">
        <v>-650519.93999999994</v>
      </c>
      <c r="L487" s="24">
        <v>-660279.89</v>
      </c>
      <c r="M487" s="24">
        <v>-671034.37</v>
      </c>
      <c r="N487" s="24">
        <v>-686346.34</v>
      </c>
      <c r="O487" s="24">
        <v>-678553.58</v>
      </c>
      <c r="P487" s="24">
        <v>-698877.64</v>
      </c>
      <c r="Q487" s="24">
        <v>-702196.65</v>
      </c>
      <c r="R487" s="74">
        <f t="shared" si="44"/>
        <v>-698877.64</v>
      </c>
      <c r="S487" s="2"/>
      <c r="T487" s="2"/>
      <c r="U487" s="84"/>
      <c r="V487" s="84"/>
      <c r="W487" s="84">
        <f>+R487</f>
        <v>-698877.64</v>
      </c>
      <c r="X487" s="122"/>
      <c r="Y487" s="122"/>
      <c r="Z487" s="122"/>
      <c r="AA487" s="122"/>
      <c r="AB487" s="122"/>
    </row>
    <row r="488" spans="1:28">
      <c r="A488" s="22" t="s">
        <v>141</v>
      </c>
      <c r="B488" s="22" t="s">
        <v>660</v>
      </c>
      <c r="C488" s="22" t="s">
        <v>11</v>
      </c>
      <c r="D488" s="50" t="s">
        <v>662</v>
      </c>
      <c r="E488" s="24">
        <v>0</v>
      </c>
      <c r="F488" s="24">
        <v>-23.49</v>
      </c>
      <c r="G488" s="24">
        <v>-34.29</v>
      </c>
      <c r="H488" s="24">
        <v>-65.98</v>
      </c>
      <c r="I488" s="24">
        <v>-28.54</v>
      </c>
      <c r="J488" s="24">
        <v>-13.6</v>
      </c>
      <c r="K488" s="24">
        <v>-2.7700000000000098</v>
      </c>
      <c r="L488" s="24">
        <v>-6.66133814775094E-15</v>
      </c>
      <c r="M488" s="24">
        <v>-23.89</v>
      </c>
      <c r="N488" s="24">
        <v>-7.1054273576010003E-15</v>
      </c>
      <c r="O488" s="24">
        <v>-26.14</v>
      </c>
      <c r="P488" s="24">
        <v>0</v>
      </c>
      <c r="Q488" s="24">
        <v>-20.87</v>
      </c>
      <c r="R488" s="74">
        <f t="shared" si="44"/>
        <v>0</v>
      </c>
      <c r="S488" s="2"/>
      <c r="T488" s="2"/>
      <c r="U488" s="84">
        <f t="shared" ref="U488:U496" si="48">+R488</f>
        <v>0</v>
      </c>
      <c r="V488" s="84"/>
      <c r="W488" s="84"/>
      <c r="X488" s="122"/>
      <c r="Y488" s="122"/>
      <c r="Z488" s="122"/>
      <c r="AA488" s="122"/>
      <c r="AB488" s="122"/>
    </row>
    <row r="489" spans="1:28">
      <c r="A489" s="22" t="s">
        <v>141</v>
      </c>
      <c r="B489" s="22" t="s">
        <v>663</v>
      </c>
      <c r="C489" s="22" t="s">
        <v>20</v>
      </c>
      <c r="D489" s="50" t="s">
        <v>664</v>
      </c>
      <c r="E489" s="24">
        <v>-3199197.73</v>
      </c>
      <c r="F489" s="24">
        <v>-3437010.73</v>
      </c>
      <c r="G489" s="24">
        <v>-2319375</v>
      </c>
      <c r="H489" s="24">
        <v>-2566089</v>
      </c>
      <c r="I489" s="24">
        <v>-2805682.13</v>
      </c>
      <c r="J489" s="24">
        <v>-3045275.13</v>
      </c>
      <c r="K489" s="24">
        <v>-1739723</v>
      </c>
      <c r="L489" s="24">
        <v>-1957188</v>
      </c>
      <c r="M489" s="24">
        <v>-2174653</v>
      </c>
      <c r="N489" s="24">
        <v>-2392118</v>
      </c>
      <c r="O489" s="24">
        <v>-2609583</v>
      </c>
      <c r="P489" s="24">
        <v>-2837921</v>
      </c>
      <c r="Q489" s="24">
        <v>-3066259</v>
      </c>
      <c r="R489" s="74">
        <f t="shared" si="44"/>
        <v>-2837921</v>
      </c>
      <c r="S489" s="2"/>
      <c r="T489" s="2"/>
      <c r="U489" s="84">
        <f t="shared" si="48"/>
        <v>-2837921</v>
      </c>
      <c r="V489" s="84"/>
      <c r="W489" s="84"/>
      <c r="X489" s="122"/>
      <c r="Y489" s="122"/>
      <c r="Z489" s="122"/>
      <c r="AA489" s="122"/>
      <c r="AB489" s="122"/>
    </row>
    <row r="490" spans="1:28">
      <c r="A490" s="22" t="s">
        <v>141</v>
      </c>
      <c r="B490" s="22" t="s">
        <v>663</v>
      </c>
      <c r="C490" s="22" t="s">
        <v>262</v>
      </c>
      <c r="D490" s="50" t="s">
        <v>665</v>
      </c>
      <c r="E490" s="24">
        <v>-24800.98</v>
      </c>
      <c r="F490" s="24">
        <v>-30777.07</v>
      </c>
      <c r="G490" s="24">
        <v>-22118.87</v>
      </c>
      <c r="H490" s="24">
        <v>-16650.46</v>
      </c>
      <c r="I490" s="24">
        <v>-9212.24</v>
      </c>
      <c r="J490" s="24">
        <v>-8026.73</v>
      </c>
      <c r="K490" s="24">
        <v>-6834.81</v>
      </c>
      <c r="L490" s="24">
        <v>-6637.07</v>
      </c>
      <c r="M490" s="24">
        <v>-9284.09</v>
      </c>
      <c r="N490" s="24">
        <v>-14266.02</v>
      </c>
      <c r="O490" s="24">
        <v>-21934.62</v>
      </c>
      <c r="P490" s="24">
        <v>-27430.560000000001</v>
      </c>
      <c r="Q490" s="24">
        <v>-27532.13</v>
      </c>
      <c r="R490" s="74">
        <f t="shared" si="44"/>
        <v>-27430.560000000001</v>
      </c>
      <c r="S490" s="2"/>
      <c r="T490" s="2"/>
      <c r="U490" s="84">
        <f t="shared" si="48"/>
        <v>-27430.560000000001</v>
      </c>
      <c r="V490" s="84"/>
      <c r="W490" s="84"/>
      <c r="X490" s="122"/>
      <c r="Y490" s="122"/>
      <c r="Z490" s="122"/>
      <c r="AA490" s="122"/>
      <c r="AB490" s="122"/>
    </row>
    <row r="491" spans="1:28">
      <c r="A491" s="22" t="s">
        <v>141</v>
      </c>
      <c r="B491" s="22" t="s">
        <v>663</v>
      </c>
      <c r="C491" s="22" t="s">
        <v>333</v>
      </c>
      <c r="D491" s="50" t="s">
        <v>666</v>
      </c>
      <c r="E491" s="24">
        <v>-1524555.55</v>
      </c>
      <c r="F491" s="24">
        <v>-1888150.6</v>
      </c>
      <c r="G491" s="24">
        <v>-1038255.43</v>
      </c>
      <c r="H491" s="24">
        <v>-836688.67</v>
      </c>
      <c r="I491" s="24">
        <v>-720998.43</v>
      </c>
      <c r="J491" s="24">
        <v>-410296.32000000001</v>
      </c>
      <c r="K491" s="24">
        <v>-459178.41</v>
      </c>
      <c r="L491" s="24">
        <v>-503174.24</v>
      </c>
      <c r="M491" s="24">
        <v>-547186.64</v>
      </c>
      <c r="N491" s="24">
        <v>-827952.79</v>
      </c>
      <c r="O491" s="24">
        <v>-1426163.81</v>
      </c>
      <c r="P491" s="24">
        <v>-1358985.08</v>
      </c>
      <c r="Q491" s="24">
        <v>-1649868.15</v>
      </c>
      <c r="R491" s="74">
        <f t="shared" si="44"/>
        <v>-1358985.08</v>
      </c>
      <c r="S491" s="2"/>
      <c r="T491" s="2"/>
      <c r="U491" s="84">
        <f t="shared" si="48"/>
        <v>-1358985.08</v>
      </c>
      <c r="V491" s="84"/>
      <c r="W491" s="84"/>
      <c r="X491" s="122"/>
      <c r="Y491" s="122"/>
      <c r="Z491" s="122"/>
      <c r="AA491" s="122"/>
      <c r="AB491" s="122"/>
    </row>
    <row r="492" spans="1:28">
      <c r="A492" s="22" t="s">
        <v>141</v>
      </c>
      <c r="B492" s="22" t="s">
        <v>663</v>
      </c>
      <c r="C492" s="22" t="s">
        <v>264</v>
      </c>
      <c r="D492" s="50" t="s">
        <v>667</v>
      </c>
      <c r="E492" s="24">
        <v>-8011.66</v>
      </c>
      <c r="F492" s="24">
        <v>-9396.16</v>
      </c>
      <c r="G492" s="24">
        <v>-6155.57</v>
      </c>
      <c r="H492" s="24">
        <v>-3427.35</v>
      </c>
      <c r="I492" s="24">
        <v>-2193.56</v>
      </c>
      <c r="J492" s="24">
        <v>-2168.2199999999998</v>
      </c>
      <c r="K492" s="24">
        <v>-3017.88</v>
      </c>
      <c r="L492" s="24">
        <v>-2613.8200000000002</v>
      </c>
      <c r="M492" s="24">
        <v>-4363.41</v>
      </c>
      <c r="N492" s="24">
        <v>-6292.07</v>
      </c>
      <c r="O492" s="24">
        <v>-9882.26</v>
      </c>
      <c r="P492" s="24">
        <v>-9787.02</v>
      </c>
      <c r="Q492" s="24">
        <v>-11182.37</v>
      </c>
      <c r="R492" s="74">
        <f t="shared" si="44"/>
        <v>-9787.02</v>
      </c>
      <c r="S492" s="2"/>
      <c r="T492" s="2"/>
      <c r="U492" s="84">
        <f t="shared" si="48"/>
        <v>-9787.02</v>
      </c>
      <c r="V492" s="84"/>
      <c r="W492" s="84"/>
      <c r="X492" s="122"/>
      <c r="Y492" s="122"/>
      <c r="Z492" s="122"/>
      <c r="AA492" s="122"/>
      <c r="AB492" s="122"/>
    </row>
    <row r="493" spans="1:28">
      <c r="A493" s="22" t="s">
        <v>141</v>
      </c>
      <c r="B493" s="22" t="s">
        <v>663</v>
      </c>
      <c r="C493" s="22" t="s">
        <v>266</v>
      </c>
      <c r="D493" s="50" t="s">
        <v>668</v>
      </c>
      <c r="E493" s="24">
        <v>-1665.18</v>
      </c>
      <c r="F493" s="24">
        <v>-2463.8200000000002</v>
      </c>
      <c r="G493" s="24">
        <v>-507.26</v>
      </c>
      <c r="H493" s="24">
        <v>-890.86</v>
      </c>
      <c r="I493" s="24">
        <v>-1206.9000000000001</v>
      </c>
      <c r="J493" s="24">
        <v>-259.62</v>
      </c>
      <c r="K493" s="24">
        <v>-518.08000000000004</v>
      </c>
      <c r="L493" s="24">
        <v>-750.21</v>
      </c>
      <c r="M493" s="24">
        <v>-310.23</v>
      </c>
      <c r="N493" s="24">
        <v>-665</v>
      </c>
      <c r="O493" s="24">
        <v>-1344.79</v>
      </c>
      <c r="P493" s="24">
        <v>-643.51</v>
      </c>
      <c r="Q493" s="24">
        <v>-1365.44</v>
      </c>
      <c r="R493" s="74">
        <f t="shared" si="44"/>
        <v>-643.51</v>
      </c>
      <c r="S493" s="2"/>
      <c r="T493" s="2"/>
      <c r="U493" s="84">
        <f t="shared" si="48"/>
        <v>-643.51</v>
      </c>
      <c r="V493" s="84"/>
      <c r="W493" s="84"/>
      <c r="X493" s="122"/>
      <c r="Y493" s="122"/>
      <c r="Z493" s="122"/>
      <c r="AA493" s="122"/>
      <c r="AB493" s="122"/>
    </row>
    <row r="494" spans="1:28">
      <c r="A494" s="22" t="s">
        <v>141</v>
      </c>
      <c r="B494" s="22" t="s">
        <v>663</v>
      </c>
      <c r="C494" s="22" t="s">
        <v>669</v>
      </c>
      <c r="D494" s="50" t="s">
        <v>670</v>
      </c>
      <c r="E494" s="24">
        <v>-604444.15</v>
      </c>
      <c r="F494" s="24">
        <v>-669260.92000000004</v>
      </c>
      <c r="G494" s="24">
        <v>-244427.13</v>
      </c>
      <c r="H494" s="24">
        <v>-275359.7</v>
      </c>
      <c r="I494" s="24">
        <v>-296175.59000000003</v>
      </c>
      <c r="J494" s="24">
        <v>-314158.63</v>
      </c>
      <c r="K494" s="24">
        <v>-331836.7</v>
      </c>
      <c r="L494" s="24">
        <v>-349500.05</v>
      </c>
      <c r="M494" s="24">
        <v>-374823.76</v>
      </c>
      <c r="N494" s="24">
        <v>-408134.42</v>
      </c>
      <c r="O494" s="24">
        <v>-460550.9</v>
      </c>
      <c r="P494" s="24">
        <v>-519326.43</v>
      </c>
      <c r="Q494" s="24">
        <v>-581865.69999999995</v>
      </c>
      <c r="R494" s="74">
        <f t="shared" si="44"/>
        <v>-519326.43</v>
      </c>
      <c r="S494" s="2"/>
      <c r="T494" s="2"/>
      <c r="U494" s="84">
        <f t="shared" si="48"/>
        <v>-519326.43</v>
      </c>
      <c r="V494" s="84"/>
      <c r="W494" s="84"/>
      <c r="X494" s="122"/>
      <c r="Y494" s="122"/>
      <c r="Z494" s="122"/>
      <c r="AA494" s="122"/>
      <c r="AB494" s="122"/>
    </row>
    <row r="495" spans="1:28">
      <c r="A495" s="22" t="s">
        <v>141</v>
      </c>
      <c r="B495" s="22" t="s">
        <v>663</v>
      </c>
      <c r="C495" s="22" t="s">
        <v>671</v>
      </c>
      <c r="D495" s="50" t="s">
        <v>672</v>
      </c>
      <c r="E495" s="24">
        <v>-1940040.92</v>
      </c>
      <c r="F495" s="24">
        <v>-1856801.49</v>
      </c>
      <c r="G495" s="24">
        <v>-1324545.1399999999</v>
      </c>
      <c r="H495" s="24">
        <v>-838941.98</v>
      </c>
      <c r="I495" s="24">
        <v>-627624.84</v>
      </c>
      <c r="J495" s="24">
        <v>-571460.75</v>
      </c>
      <c r="K495" s="24">
        <v>-480681.23</v>
      </c>
      <c r="L495" s="24">
        <v>-539745.07999999996</v>
      </c>
      <c r="M495" s="24">
        <v>-833417.67</v>
      </c>
      <c r="N495" s="24">
        <v>-1240207.42</v>
      </c>
      <c r="O495" s="24">
        <v>-1722879.56</v>
      </c>
      <c r="P495" s="24">
        <v>-1846427.53</v>
      </c>
      <c r="Q495" s="24">
        <v>-2077328.43</v>
      </c>
      <c r="R495" s="74">
        <f t="shared" si="44"/>
        <v>-1846427.53</v>
      </c>
      <c r="S495" s="2"/>
      <c r="T495" s="2"/>
      <c r="U495" s="84">
        <f t="shared" si="48"/>
        <v>-1846427.53</v>
      </c>
      <c r="V495" s="84"/>
      <c r="W495" s="84"/>
      <c r="X495" s="122"/>
      <c r="Y495" s="122"/>
      <c r="Z495" s="122"/>
      <c r="AA495" s="122"/>
      <c r="AB495" s="122"/>
    </row>
    <row r="496" spans="1:28">
      <c r="A496" s="22" t="s">
        <v>141</v>
      </c>
      <c r="B496" s="22" t="s">
        <v>705</v>
      </c>
      <c r="C496" s="22" t="s">
        <v>99</v>
      </c>
      <c r="D496" s="50" t="s">
        <v>710</v>
      </c>
      <c r="E496" s="24">
        <v>-657967.30000000005</v>
      </c>
      <c r="F496" s="24">
        <v>-637058.73</v>
      </c>
      <c r="G496" s="24">
        <v>-581935.12</v>
      </c>
      <c r="H496" s="24">
        <v>-523095.22</v>
      </c>
      <c r="I496" s="24">
        <v>-485005.71</v>
      </c>
      <c r="J496" s="24">
        <v>-469403.86</v>
      </c>
      <c r="K496" s="24">
        <v>-470756.34</v>
      </c>
      <c r="L496" s="24">
        <v>-520349.3</v>
      </c>
      <c r="M496" s="24">
        <v>-547799.32999999996</v>
      </c>
      <c r="N496" s="24">
        <v>-510360.2</v>
      </c>
      <c r="O496" s="24">
        <v>-525935.19999999995</v>
      </c>
      <c r="P496" s="24">
        <v>-535814.96</v>
      </c>
      <c r="Q496" s="24">
        <v>-589535.4</v>
      </c>
      <c r="R496" s="74">
        <f t="shared" si="44"/>
        <v>-535814.96</v>
      </c>
      <c r="S496" s="2"/>
      <c r="T496" s="2"/>
      <c r="U496" s="84">
        <f t="shared" si="48"/>
        <v>-535814.96</v>
      </c>
      <c r="V496" s="84"/>
      <c r="W496" s="84"/>
      <c r="X496" s="122"/>
      <c r="Y496" s="122"/>
      <c r="Z496" s="122"/>
      <c r="AA496" s="122"/>
      <c r="AB496" s="122"/>
    </row>
    <row r="497" spans="1:28">
      <c r="A497" s="22" t="s">
        <v>141</v>
      </c>
      <c r="B497" s="22" t="s">
        <v>725</v>
      </c>
      <c r="C497" s="22" t="s">
        <v>97</v>
      </c>
      <c r="D497" s="50" t="s">
        <v>737</v>
      </c>
      <c r="E497" s="24">
        <v>-4221637.78</v>
      </c>
      <c r="F497" s="24">
        <v>-1021757.96</v>
      </c>
      <c r="G497" s="24">
        <v>4.65661287307739E-10</v>
      </c>
      <c r="H497" s="24">
        <v>-122870.05</v>
      </c>
      <c r="I497" s="24">
        <v>-1144930</v>
      </c>
      <c r="J497" s="24">
        <v>-2804968.14</v>
      </c>
      <c r="K497" s="24">
        <v>-5871938.7599999998</v>
      </c>
      <c r="L497" s="24">
        <v>-6859993.6600000001</v>
      </c>
      <c r="M497" s="24">
        <v>-7376195.8399999999</v>
      </c>
      <c r="N497" s="24">
        <v>-17507602.550000001</v>
      </c>
      <c r="O497" s="24">
        <v>-40887966.869999997</v>
      </c>
      <c r="P497" s="24">
        <v>0</v>
      </c>
      <c r="Q497" s="24">
        <v>0</v>
      </c>
      <c r="R497" s="74">
        <f t="shared" si="44"/>
        <v>0</v>
      </c>
      <c r="S497" s="2"/>
      <c r="T497" s="2"/>
      <c r="U497" s="2"/>
      <c r="V497" s="84"/>
      <c r="W497" s="84">
        <f t="shared" ref="W497:W502" si="49">+R497</f>
        <v>0</v>
      </c>
      <c r="X497" s="122"/>
      <c r="Y497" s="122"/>
      <c r="Z497" s="122"/>
      <c r="AA497" s="122"/>
      <c r="AB497" s="122"/>
    </row>
    <row r="498" spans="1:28">
      <c r="A498" s="22" t="s">
        <v>141</v>
      </c>
      <c r="B498" s="22" t="s">
        <v>725</v>
      </c>
      <c r="C498" s="22" t="s">
        <v>738</v>
      </c>
      <c r="D498" s="50" t="s">
        <v>727</v>
      </c>
      <c r="E498" s="24">
        <v>2112541.7999999998</v>
      </c>
      <c r="F498" s="24">
        <v>1113387.8500000001</v>
      </c>
      <c r="G498" s="24">
        <v>-134333.76999999999</v>
      </c>
      <c r="H498" s="24">
        <v>-851710.67</v>
      </c>
      <c r="I498" s="24">
        <v>-1403431.98</v>
      </c>
      <c r="J498" s="24">
        <v>-1760637.68</v>
      </c>
      <c r="K498" s="24">
        <v>-1289390.9099999999</v>
      </c>
      <c r="L498" s="24">
        <v>-1875277</v>
      </c>
      <c r="M498" s="24">
        <v>-1284500.8899999999</v>
      </c>
      <c r="N498" s="24">
        <v>11978995.550000001</v>
      </c>
      <c r="O498" s="24">
        <v>38253031.32</v>
      </c>
      <c r="P498" s="24">
        <v>48162013.890000001</v>
      </c>
      <c r="Q498" s="24">
        <v>72468980.939999998</v>
      </c>
      <c r="R498" s="74">
        <f t="shared" si="44"/>
        <v>48162013.890000001</v>
      </c>
      <c r="S498" s="2"/>
      <c r="T498" s="2"/>
      <c r="U498" s="2"/>
      <c r="V498" s="84"/>
      <c r="W498" s="84">
        <f t="shared" si="49"/>
        <v>48162013.890000001</v>
      </c>
      <c r="X498" s="122"/>
      <c r="Y498" s="122"/>
      <c r="Z498" s="122"/>
      <c r="AA498" s="122"/>
      <c r="AB498" s="122"/>
    </row>
    <row r="499" spans="1:28">
      <c r="A499" s="22" t="s">
        <v>141</v>
      </c>
      <c r="B499" s="22" t="s">
        <v>725</v>
      </c>
      <c r="C499" s="22" t="s">
        <v>739</v>
      </c>
      <c r="D499" s="50" t="s">
        <v>729</v>
      </c>
      <c r="E499" s="24">
        <v>-3097239.98</v>
      </c>
      <c r="F499" s="24">
        <v>-3892210.01</v>
      </c>
      <c r="G499" s="24">
        <v>-3425732.68</v>
      </c>
      <c r="H499" s="24">
        <v>-1389520.67</v>
      </c>
      <c r="I499" s="24">
        <v>624784.85</v>
      </c>
      <c r="J499" s="24">
        <v>3004583.93</v>
      </c>
      <c r="K499" s="24">
        <v>5796006.46</v>
      </c>
      <c r="L499" s="24">
        <v>7816534.25</v>
      </c>
      <c r="M499" s="24">
        <v>8580438.8800000008</v>
      </c>
      <c r="N499" s="24">
        <v>4203387.03</v>
      </c>
      <c r="O499" s="24">
        <v>1569192.42</v>
      </c>
      <c r="P499" s="24">
        <v>-1020148.36</v>
      </c>
      <c r="Q499" s="24">
        <v>-5442810.3399999999</v>
      </c>
      <c r="R499" s="74">
        <f t="shared" si="44"/>
        <v>-1020148.36</v>
      </c>
      <c r="S499" s="2"/>
      <c r="T499" s="2"/>
      <c r="U499" s="2"/>
      <c r="V499" s="84"/>
      <c r="W499" s="84">
        <f t="shared" si="49"/>
        <v>-1020148.36</v>
      </c>
      <c r="X499" s="122"/>
      <c r="Y499" s="122"/>
      <c r="Z499" s="122"/>
      <c r="AA499" s="122"/>
      <c r="AB499" s="122"/>
    </row>
    <row r="500" spans="1:28">
      <c r="A500" s="22" t="s">
        <v>141</v>
      </c>
      <c r="B500" s="22" t="s">
        <v>725</v>
      </c>
      <c r="C500" s="22" t="s">
        <v>741</v>
      </c>
      <c r="D500" s="50" t="s">
        <v>733</v>
      </c>
      <c r="E500" s="24">
        <v>6889923</v>
      </c>
      <c r="F500" s="24">
        <v>5064195.5599999996</v>
      </c>
      <c r="G500" s="24">
        <v>3806969.44</v>
      </c>
      <c r="H500" s="24">
        <v>3027976.04</v>
      </c>
      <c r="I500" s="24">
        <v>2563723.63</v>
      </c>
      <c r="J500" s="24">
        <v>2184801.2599999998</v>
      </c>
      <c r="K500" s="24">
        <v>1830894.64</v>
      </c>
      <c r="L500" s="24">
        <v>1466160.73</v>
      </c>
      <c r="M500" s="24">
        <v>837951.06</v>
      </c>
      <c r="N500" s="24">
        <v>1472643.65</v>
      </c>
      <c r="O500" s="24">
        <v>1242631.18</v>
      </c>
      <c r="P500" s="24">
        <v>981333.26</v>
      </c>
      <c r="Q500" s="24">
        <v>699888.78</v>
      </c>
      <c r="R500" s="74">
        <f t="shared" si="44"/>
        <v>981333.26</v>
      </c>
      <c r="S500" s="2"/>
      <c r="T500" s="2"/>
      <c r="U500" s="2"/>
      <c r="V500" s="84"/>
      <c r="W500" s="84">
        <f t="shared" si="49"/>
        <v>981333.26</v>
      </c>
      <c r="X500" s="122"/>
      <c r="Y500" s="122"/>
      <c r="Z500" s="122"/>
      <c r="AA500" s="122"/>
      <c r="AB500" s="122"/>
    </row>
    <row r="501" spans="1:28">
      <c r="A501" s="22" t="s">
        <v>141</v>
      </c>
      <c r="B501" s="22" t="s">
        <v>725</v>
      </c>
      <c r="C501" s="22" t="s">
        <v>734</v>
      </c>
      <c r="D501" s="50" t="s">
        <v>735</v>
      </c>
      <c r="E501" s="24">
        <v>-1683587.04</v>
      </c>
      <c r="F501" s="24">
        <v>-1263615.44</v>
      </c>
      <c r="G501" s="24">
        <v>-970087.04</v>
      </c>
      <c r="H501" s="24">
        <v>-663874.65</v>
      </c>
      <c r="I501" s="24">
        <v>-640146.5</v>
      </c>
      <c r="J501" s="24">
        <v>-623779.37</v>
      </c>
      <c r="K501" s="24">
        <v>-465571.43</v>
      </c>
      <c r="L501" s="24">
        <v>-547424.31999999995</v>
      </c>
      <c r="M501" s="24">
        <v>-757693.21</v>
      </c>
      <c r="N501" s="24">
        <v>-147423.67999999999</v>
      </c>
      <c r="O501" s="24">
        <v>-176888.05</v>
      </c>
      <c r="P501" s="24">
        <v>-176596.49</v>
      </c>
      <c r="Q501" s="24">
        <v>-220472.63</v>
      </c>
      <c r="R501" s="74">
        <f t="shared" si="44"/>
        <v>-176596.49</v>
      </c>
      <c r="S501" s="2"/>
      <c r="T501" s="2"/>
      <c r="U501" s="2"/>
      <c r="V501" s="84"/>
      <c r="W501" s="84">
        <f t="shared" si="49"/>
        <v>-176596.49</v>
      </c>
      <c r="X501" s="122"/>
      <c r="Y501" s="122"/>
      <c r="Z501" s="122"/>
      <c r="AA501" s="122"/>
      <c r="AB501" s="122"/>
    </row>
    <row r="502" spans="1:28">
      <c r="A502" s="22" t="s">
        <v>141</v>
      </c>
      <c r="B502" s="22" t="s">
        <v>725</v>
      </c>
      <c r="C502" s="22" t="s">
        <v>744</v>
      </c>
      <c r="D502" s="50" t="s">
        <v>743</v>
      </c>
      <c r="E502" s="24">
        <v>0</v>
      </c>
      <c r="F502" s="24">
        <v>0</v>
      </c>
      <c r="G502" s="24">
        <v>0</v>
      </c>
      <c r="H502" s="24">
        <v>0</v>
      </c>
      <c r="I502" s="24">
        <v>0</v>
      </c>
      <c r="J502" s="24">
        <v>0</v>
      </c>
      <c r="K502" s="24">
        <v>0</v>
      </c>
      <c r="L502" s="24">
        <v>0</v>
      </c>
      <c r="M502" s="24">
        <v>0</v>
      </c>
      <c r="N502" s="24">
        <v>0</v>
      </c>
      <c r="O502" s="24">
        <v>0</v>
      </c>
      <c r="P502" s="24">
        <v>0</v>
      </c>
      <c r="Q502" s="24">
        <v>0</v>
      </c>
      <c r="R502" s="74">
        <f t="shared" si="44"/>
        <v>0</v>
      </c>
      <c r="S502" s="2"/>
      <c r="T502" s="2"/>
      <c r="U502" s="2"/>
      <c r="V502" s="84"/>
      <c r="W502" s="84">
        <f t="shared" si="49"/>
        <v>0</v>
      </c>
      <c r="X502" s="122"/>
      <c r="Y502" s="122"/>
      <c r="Z502" s="122"/>
      <c r="AA502" s="122"/>
      <c r="AB502" s="122"/>
    </row>
    <row r="503" spans="1:28">
      <c r="A503" s="2"/>
      <c r="B503" s="2"/>
      <c r="C503" s="2"/>
      <c r="D503" s="50" t="s">
        <v>746</v>
      </c>
      <c r="E503" s="28">
        <v>-22673611.789999995</v>
      </c>
      <c r="F503" s="28">
        <v>-24179719.360000007</v>
      </c>
      <c r="G503" s="28">
        <v>-18927566.909999993</v>
      </c>
      <c r="H503" s="28">
        <v>-22353075.120000005</v>
      </c>
      <c r="I503" s="28">
        <v>-25283323.319999993</v>
      </c>
      <c r="J503" s="28">
        <v>-22605270.860000003</v>
      </c>
      <c r="K503" s="28">
        <v>-21800551.689999994</v>
      </c>
      <c r="L503" s="28">
        <v>-23945252.140000004</v>
      </c>
      <c r="M503" s="28">
        <v>-25282025.110000003</v>
      </c>
      <c r="N503" s="28">
        <v>-30890134.310000002</v>
      </c>
      <c r="O503" s="28">
        <v>-28180666.759999994</v>
      </c>
      <c r="P503" s="28">
        <v>-30008357.690000005</v>
      </c>
      <c r="Q503" s="28">
        <v>-29016544.840000033</v>
      </c>
      <c r="R503" s="74">
        <f t="shared" si="44"/>
        <v>-30008357.690000005</v>
      </c>
      <c r="S503" s="2"/>
      <c r="T503" s="2"/>
      <c r="U503" s="2"/>
      <c r="V503" s="2"/>
      <c r="W503" s="2"/>
      <c r="X503" s="122"/>
      <c r="Y503" s="122"/>
      <c r="Z503" s="122"/>
      <c r="AA503" s="122"/>
      <c r="AB503" s="122"/>
    </row>
    <row r="504" spans="1:28">
      <c r="A504" s="2"/>
      <c r="B504" s="2"/>
      <c r="C504" s="2"/>
      <c r="D504" s="50"/>
      <c r="E504" s="74"/>
      <c r="F504" s="74"/>
      <c r="G504" s="75"/>
      <c r="H504" s="76"/>
      <c r="I504" s="77"/>
      <c r="J504" s="78"/>
      <c r="K504" s="79"/>
      <c r="L504" s="42"/>
      <c r="M504" s="80"/>
      <c r="N504" s="92"/>
      <c r="O504" s="24"/>
      <c r="P504" s="24"/>
      <c r="Q504" s="24"/>
      <c r="R504" s="74">
        <f t="shared" si="44"/>
        <v>0</v>
      </c>
      <c r="S504" s="2"/>
      <c r="T504" s="2"/>
      <c r="U504" s="2"/>
      <c r="V504" s="2"/>
      <c r="W504" s="2"/>
      <c r="X504" s="122"/>
      <c r="Y504" s="122"/>
      <c r="Z504" s="122"/>
      <c r="AA504" s="122"/>
      <c r="AB504" s="122"/>
    </row>
    <row r="505" spans="1:28">
      <c r="A505" s="22" t="s">
        <v>67</v>
      </c>
      <c r="B505" s="22" t="s">
        <v>750</v>
      </c>
      <c r="C505" s="22" t="s">
        <v>99</v>
      </c>
      <c r="D505" s="50" t="s">
        <v>751</v>
      </c>
      <c r="E505" s="24">
        <v>-8084471.29</v>
      </c>
      <c r="F505" s="24">
        <v>-8141711.8700000001</v>
      </c>
      <c r="G505" s="24">
        <v>-8198952.46</v>
      </c>
      <c r="H505" s="24">
        <v>-8262087.6299999999</v>
      </c>
      <c r="I505" s="24">
        <v>-8320507.1299999999</v>
      </c>
      <c r="J505" s="24">
        <v>-8378926.6299999999</v>
      </c>
      <c r="K505" s="24">
        <v>-8437346.1300000008</v>
      </c>
      <c r="L505" s="24">
        <v>-8495765.6300000008</v>
      </c>
      <c r="M505" s="24">
        <v>-8554185.1300000008</v>
      </c>
      <c r="N505" s="24">
        <v>-8612604.6300000008</v>
      </c>
      <c r="O505" s="24">
        <v>-5590044.1200000001</v>
      </c>
      <c r="P505" s="24">
        <v>-5646294.1200000001</v>
      </c>
      <c r="Q505" s="24">
        <v>-5702544.1200000001</v>
      </c>
      <c r="R505" s="74">
        <f t="shared" si="44"/>
        <v>-5646294.1200000001</v>
      </c>
      <c r="S505" s="2"/>
      <c r="T505" s="2"/>
      <c r="U505" s="84">
        <f t="shared" ref="U505:U507" si="50">+R505</f>
        <v>-5646294.1200000001</v>
      </c>
      <c r="V505" s="84"/>
      <c r="W505" s="84"/>
      <c r="X505" s="122"/>
      <c r="Y505" s="122"/>
      <c r="Z505" s="122"/>
      <c r="AA505" s="122"/>
      <c r="AB505" s="122"/>
    </row>
    <row r="506" spans="1:28">
      <c r="A506" s="22" t="s">
        <v>67</v>
      </c>
      <c r="B506" s="22" t="s">
        <v>750</v>
      </c>
      <c r="C506" s="22" t="s">
        <v>752</v>
      </c>
      <c r="D506" s="50" t="s">
        <v>753</v>
      </c>
      <c r="E506" s="24">
        <v>-94311.08</v>
      </c>
      <c r="F506" s="24">
        <v>-94311.08</v>
      </c>
      <c r="G506" s="24">
        <v>-94311.08</v>
      </c>
      <c r="H506" s="24">
        <v>-94311.08</v>
      </c>
      <c r="I506" s="24">
        <v>-94311.08</v>
      </c>
      <c r="J506" s="24">
        <v>-94311.08</v>
      </c>
      <c r="K506" s="24">
        <v>-94311.08</v>
      </c>
      <c r="L506" s="24">
        <v>-94311.08</v>
      </c>
      <c r="M506" s="24">
        <v>-94311.08</v>
      </c>
      <c r="N506" s="24">
        <v>-94311.08</v>
      </c>
      <c r="O506" s="24">
        <v>-112904.15</v>
      </c>
      <c r="P506" s="24">
        <v>0</v>
      </c>
      <c r="Q506" s="24">
        <v>0</v>
      </c>
      <c r="R506" s="74">
        <f t="shared" si="44"/>
        <v>0</v>
      </c>
      <c r="S506" s="2"/>
      <c r="T506" s="2"/>
      <c r="U506" s="84">
        <f t="shared" si="50"/>
        <v>0</v>
      </c>
      <c r="V506" s="84"/>
      <c r="W506" s="84"/>
      <c r="X506" s="122"/>
      <c r="Y506" s="122"/>
      <c r="Z506" s="122"/>
      <c r="AA506" s="122"/>
      <c r="AB506" s="122"/>
    </row>
    <row r="507" spans="1:28">
      <c r="A507" s="22" t="s">
        <v>67</v>
      </c>
      <c r="B507" s="22" t="s">
        <v>750</v>
      </c>
      <c r="C507" s="22" t="s">
        <v>754</v>
      </c>
      <c r="D507" s="50" t="s">
        <v>755</v>
      </c>
      <c r="E507" s="24">
        <v>-343412</v>
      </c>
      <c r="F507" s="24">
        <v>-343412</v>
      </c>
      <c r="G507" s="24">
        <v>-343412</v>
      </c>
      <c r="H507" s="24">
        <v>-343412</v>
      </c>
      <c r="I507" s="24">
        <v>-343412</v>
      </c>
      <c r="J507" s="24">
        <v>-343412</v>
      </c>
      <c r="K507" s="24">
        <v>-343412</v>
      </c>
      <c r="L507" s="24">
        <v>-343412</v>
      </c>
      <c r="M507" s="24">
        <v>-343412</v>
      </c>
      <c r="N507" s="24">
        <v>-343412</v>
      </c>
      <c r="O507" s="24">
        <v>-108832</v>
      </c>
      <c r="P507" s="24">
        <v>-108832</v>
      </c>
      <c r="Q507" s="24">
        <v>-108832</v>
      </c>
      <c r="R507" s="74">
        <f t="shared" si="44"/>
        <v>-108832</v>
      </c>
      <c r="S507" s="2"/>
      <c r="T507" s="2"/>
      <c r="U507" s="84">
        <f t="shared" si="50"/>
        <v>-108832</v>
      </c>
      <c r="V507" s="84"/>
      <c r="W507" s="84"/>
      <c r="X507" s="122"/>
      <c r="Y507" s="122"/>
      <c r="Z507" s="122"/>
      <c r="AA507" s="122"/>
      <c r="AB507" s="122"/>
    </row>
    <row r="508" spans="1:28">
      <c r="A508" s="22" t="s">
        <v>67</v>
      </c>
      <c r="B508" s="22" t="s">
        <v>206</v>
      </c>
      <c r="C508" s="22" t="s">
        <v>756</v>
      </c>
      <c r="D508" s="50" t="s">
        <v>757</v>
      </c>
      <c r="E508" s="24">
        <v>-61770218.670000002</v>
      </c>
      <c r="F508" s="24">
        <v>-62053256.390000001</v>
      </c>
      <c r="G508" s="24">
        <v>-62337596.329999998</v>
      </c>
      <c r="H508" s="24">
        <v>-62623244.380000003</v>
      </c>
      <c r="I508" s="24">
        <v>-62910206.68</v>
      </c>
      <c r="J508" s="24">
        <v>-63198489.299999997</v>
      </c>
      <c r="K508" s="24">
        <v>-63488098.350000001</v>
      </c>
      <c r="L508" s="24">
        <v>-63779039.810000002</v>
      </c>
      <c r="M508" s="24">
        <v>-64071319.920000002</v>
      </c>
      <c r="N508" s="24">
        <v>-64364944.859999999</v>
      </c>
      <c r="O508" s="24">
        <v>-66788045.990000002</v>
      </c>
      <c r="P508" s="24">
        <v>-67092875.520000003</v>
      </c>
      <c r="Q508" s="24">
        <v>-67399102.519999996</v>
      </c>
      <c r="R508" s="74">
        <f t="shared" si="44"/>
        <v>-67092875.520000003</v>
      </c>
      <c r="S508" s="2"/>
      <c r="T508" s="2"/>
      <c r="U508" s="84"/>
      <c r="V508" s="84"/>
      <c r="W508" s="84">
        <f>+R508</f>
        <v>-67092875.520000003</v>
      </c>
      <c r="X508" s="122"/>
      <c r="Y508" s="122"/>
      <c r="Z508" s="122"/>
      <c r="AA508" s="122"/>
      <c r="AB508" s="122"/>
    </row>
    <row r="509" spans="1:28">
      <c r="A509" s="22" t="s">
        <v>67</v>
      </c>
      <c r="B509" s="22" t="s">
        <v>745</v>
      </c>
      <c r="C509" s="22" t="s">
        <v>12</v>
      </c>
      <c r="D509" s="50" t="s">
        <v>346</v>
      </c>
      <c r="E509" s="24">
        <v>0</v>
      </c>
      <c r="F509" s="24">
        <v>0</v>
      </c>
      <c r="G509" s="24">
        <v>0</v>
      </c>
      <c r="H509" s="24">
        <v>0</v>
      </c>
      <c r="I509" s="24">
        <v>0</v>
      </c>
      <c r="J509" s="24">
        <v>0</v>
      </c>
      <c r="K509" s="24">
        <v>0</v>
      </c>
      <c r="L509" s="24">
        <v>0</v>
      </c>
      <c r="M509" s="24">
        <v>0</v>
      </c>
      <c r="N509" s="24">
        <v>0</v>
      </c>
      <c r="O509" s="24">
        <v>0</v>
      </c>
      <c r="P509" s="24">
        <v>0</v>
      </c>
      <c r="Q509" s="24">
        <v>0</v>
      </c>
      <c r="R509" s="74">
        <f t="shared" si="44"/>
        <v>0</v>
      </c>
      <c r="S509" s="2"/>
      <c r="T509" s="2"/>
      <c r="U509" s="84">
        <f t="shared" ref="U509" si="51">+R509</f>
        <v>0</v>
      </c>
      <c r="V509" s="84"/>
      <c r="W509" s="84"/>
      <c r="X509" s="122"/>
      <c r="Y509" s="122"/>
      <c r="Z509" s="122"/>
      <c r="AA509" s="122"/>
      <c r="AB509" s="122"/>
    </row>
    <row r="510" spans="1:28">
      <c r="A510" s="22" t="s">
        <v>67</v>
      </c>
      <c r="B510" s="22" t="s">
        <v>758</v>
      </c>
      <c r="C510" s="22" t="s">
        <v>161</v>
      </c>
      <c r="D510" s="50" t="s">
        <v>759</v>
      </c>
      <c r="E510" s="24">
        <v>-3373786.93</v>
      </c>
      <c r="F510" s="24">
        <v>-3373786.93</v>
      </c>
      <c r="G510" s="24">
        <v>-3373786.93</v>
      </c>
      <c r="H510" s="24">
        <v>-3373786.93</v>
      </c>
      <c r="I510" s="24">
        <v>-3373786.93</v>
      </c>
      <c r="J510" s="24">
        <v>-3373786.93</v>
      </c>
      <c r="K510" s="24">
        <v>-3373786.93</v>
      </c>
      <c r="L510" s="24">
        <v>-3373786.93</v>
      </c>
      <c r="M510" s="24">
        <v>-3373786.93</v>
      </c>
      <c r="N510" s="24">
        <v>-3373786.93</v>
      </c>
      <c r="O510" s="24">
        <v>-3373786.93</v>
      </c>
      <c r="P510" s="24">
        <v>-3301647.39</v>
      </c>
      <c r="Q510" s="24">
        <v>-3301647.39</v>
      </c>
      <c r="R510" s="74">
        <f t="shared" si="44"/>
        <v>-3301647.39</v>
      </c>
      <c r="S510" s="2"/>
      <c r="T510" s="2"/>
      <c r="U510" s="84"/>
      <c r="V510" s="84"/>
      <c r="W510" s="84">
        <f t="shared" ref="W510:W514" si="52">+R510</f>
        <v>-3301647.39</v>
      </c>
      <c r="X510" s="122"/>
      <c r="Y510" s="122"/>
      <c r="Z510" s="122"/>
      <c r="AA510" s="122"/>
      <c r="AB510" s="122"/>
    </row>
    <row r="511" spans="1:28">
      <c r="A511" s="22" t="s">
        <v>67</v>
      </c>
      <c r="B511" s="22" t="s">
        <v>758</v>
      </c>
      <c r="C511" s="22" t="s">
        <v>187</v>
      </c>
      <c r="D511" s="50" t="s">
        <v>761</v>
      </c>
      <c r="E511" s="24">
        <v>-10739.5100000001</v>
      </c>
      <c r="F511" s="24">
        <v>-13635.6500000001</v>
      </c>
      <c r="G511" s="24">
        <v>-14985.880000000099</v>
      </c>
      <c r="H511" s="24">
        <v>-16545.300000000101</v>
      </c>
      <c r="I511" s="24">
        <v>-30615.840000000098</v>
      </c>
      <c r="J511" s="24">
        <v>-55167.110000000102</v>
      </c>
      <c r="K511" s="24">
        <v>-61805.460000000101</v>
      </c>
      <c r="L511" s="24">
        <v>-69511.050000000105</v>
      </c>
      <c r="M511" s="24">
        <v>-47101.050000000097</v>
      </c>
      <c r="N511" s="24">
        <v>-47101.050000000097</v>
      </c>
      <c r="O511" s="24">
        <v>-48360.090000000098</v>
      </c>
      <c r="P511" s="24">
        <v>-1101.4100000000001</v>
      </c>
      <c r="Q511" s="24">
        <v>-9536.17</v>
      </c>
      <c r="R511" s="74">
        <f t="shared" si="44"/>
        <v>-1101.4100000000001</v>
      </c>
      <c r="S511" s="2"/>
      <c r="T511" s="2"/>
      <c r="U511" s="84"/>
      <c r="V511" s="84"/>
      <c r="W511" s="84">
        <f t="shared" si="52"/>
        <v>-1101.4100000000001</v>
      </c>
      <c r="X511" s="122"/>
      <c r="Y511" s="122"/>
      <c r="Z511" s="122"/>
      <c r="AA511" s="122"/>
      <c r="AB511" s="122"/>
    </row>
    <row r="512" spans="1:28">
      <c r="A512" s="22" t="s">
        <v>67</v>
      </c>
      <c r="B512" s="22" t="s">
        <v>758</v>
      </c>
      <c r="C512" s="22" t="s">
        <v>762</v>
      </c>
      <c r="D512" s="50" t="s">
        <v>763</v>
      </c>
      <c r="E512" s="24">
        <v>0</v>
      </c>
      <c r="F512" s="24">
        <v>0</v>
      </c>
      <c r="G512" s="24">
        <v>0</v>
      </c>
      <c r="H512" s="24">
        <v>0</v>
      </c>
      <c r="I512" s="24">
        <v>0</v>
      </c>
      <c r="J512" s="24">
        <v>2611.7800000000002</v>
      </c>
      <c r="K512" s="24">
        <v>3199.78</v>
      </c>
      <c r="L512" s="24">
        <v>3199.78</v>
      </c>
      <c r="M512" s="24">
        <v>3199.78</v>
      </c>
      <c r="N512" s="24">
        <v>3199.78</v>
      </c>
      <c r="O512" s="24">
        <v>3199.78</v>
      </c>
      <c r="P512" s="24">
        <v>0</v>
      </c>
      <c r="Q512" s="24">
        <v>0</v>
      </c>
      <c r="R512" s="74">
        <f t="shared" si="44"/>
        <v>0</v>
      </c>
      <c r="S512" s="2"/>
      <c r="T512" s="2"/>
      <c r="U512" s="84"/>
      <c r="V512" s="84"/>
      <c r="W512" s="84">
        <f t="shared" si="52"/>
        <v>0</v>
      </c>
      <c r="X512" s="122"/>
      <c r="Y512" s="122"/>
      <c r="Z512" s="122"/>
      <c r="AA512" s="122"/>
      <c r="AB512" s="122"/>
    </row>
    <row r="513" spans="1:28">
      <c r="A513" s="22" t="s">
        <v>67</v>
      </c>
      <c r="B513" s="22" t="s">
        <v>758</v>
      </c>
      <c r="C513" s="22" t="s">
        <v>766</v>
      </c>
      <c r="D513" s="50" t="s">
        <v>767</v>
      </c>
      <c r="E513" s="24">
        <v>-1079956.68</v>
      </c>
      <c r="F513" s="24">
        <v>-1079452.97</v>
      </c>
      <c r="G513" s="24">
        <v>-1079452.97</v>
      </c>
      <c r="H513" s="24">
        <v>-1079452.97</v>
      </c>
      <c r="I513" s="24">
        <v>-1082136.3</v>
      </c>
      <c r="J513" s="24">
        <v>-1080347.08</v>
      </c>
      <c r="K513" s="24">
        <v>-1072375.83</v>
      </c>
      <c r="L513" s="24">
        <v>-1091726.19</v>
      </c>
      <c r="M513" s="24">
        <v>-1015519.5</v>
      </c>
      <c r="N513" s="24">
        <v>-1015519.5</v>
      </c>
      <c r="O513" s="24">
        <v>-1014253.48</v>
      </c>
      <c r="P513" s="24">
        <v>-1014253.48</v>
      </c>
      <c r="Q513" s="24">
        <v>-1014253.48</v>
      </c>
      <c r="R513" s="74">
        <f t="shared" si="44"/>
        <v>-1014253.48</v>
      </c>
      <c r="S513" s="2"/>
      <c r="T513" s="2"/>
      <c r="U513" s="84"/>
      <c r="V513" s="84"/>
      <c r="W513" s="84">
        <f t="shared" si="52"/>
        <v>-1014253.48</v>
      </c>
      <c r="X513" s="122"/>
      <c r="Y513" s="122"/>
      <c r="Z513" s="122"/>
      <c r="AA513" s="122"/>
      <c r="AB513" s="122"/>
    </row>
    <row r="514" spans="1:28">
      <c r="A514" s="22" t="s">
        <v>67</v>
      </c>
      <c r="B514" s="22" t="s">
        <v>758</v>
      </c>
      <c r="C514" s="22" t="s">
        <v>189</v>
      </c>
      <c r="D514" s="50" t="s">
        <v>764</v>
      </c>
      <c r="E514" s="24">
        <v>0</v>
      </c>
      <c r="F514" s="24">
        <v>0</v>
      </c>
      <c r="G514" s="24">
        <v>99992.08</v>
      </c>
      <c r="H514" s="24">
        <v>99992.08</v>
      </c>
      <c r="I514" s="24">
        <v>99992.08</v>
      </c>
      <c r="J514" s="24">
        <v>99992.08</v>
      </c>
      <c r="K514" s="24">
        <v>103023.82</v>
      </c>
      <c r="L514" s="24">
        <v>103023.82</v>
      </c>
      <c r="M514" s="24">
        <v>117299.85</v>
      </c>
      <c r="N514" s="24">
        <v>117299.85</v>
      </c>
      <c r="O514" s="24">
        <v>117299.85</v>
      </c>
      <c r="P514" s="24">
        <v>0</v>
      </c>
      <c r="Q514" s="24">
        <v>0</v>
      </c>
      <c r="R514" s="74">
        <f t="shared" si="44"/>
        <v>0</v>
      </c>
      <c r="S514" s="2"/>
      <c r="T514" s="2"/>
      <c r="U514" s="84"/>
      <c r="V514" s="84"/>
      <c r="W514" s="84">
        <f t="shared" si="52"/>
        <v>0</v>
      </c>
      <c r="X514" s="122"/>
      <c r="Y514" s="122"/>
      <c r="Z514" s="122"/>
      <c r="AA514" s="122"/>
      <c r="AB514" s="122"/>
    </row>
    <row r="515" spans="1:28">
      <c r="A515" s="22" t="s">
        <v>67</v>
      </c>
      <c r="B515" s="22" t="s">
        <v>769</v>
      </c>
      <c r="C515" s="22" t="s">
        <v>770</v>
      </c>
      <c r="D515" s="50" t="s">
        <v>771</v>
      </c>
      <c r="E515" s="24">
        <v>-1005.26</v>
      </c>
      <c r="F515" s="24">
        <v>-1011.66</v>
      </c>
      <c r="G515" s="24">
        <v>-911.04</v>
      </c>
      <c r="H515" s="24">
        <v>-1014.1</v>
      </c>
      <c r="I515" s="24">
        <v>-682.52</v>
      </c>
      <c r="J515" s="24">
        <v>-1030.43</v>
      </c>
      <c r="K515" s="24">
        <v>-1036.6600000000001</v>
      </c>
      <c r="L515" s="24">
        <v>-1043.72</v>
      </c>
      <c r="M515" s="24">
        <v>92.559999999999903</v>
      </c>
      <c r="N515" s="24">
        <v>129.22999999999999</v>
      </c>
      <c r="O515" s="24">
        <v>121.7</v>
      </c>
      <c r="P515" s="24">
        <v>116.27</v>
      </c>
      <c r="Q515" s="24">
        <v>111.09</v>
      </c>
      <c r="R515" s="74">
        <f t="shared" si="44"/>
        <v>116.27</v>
      </c>
      <c r="S515" s="2"/>
      <c r="T515" s="2"/>
      <c r="U515" s="84">
        <f t="shared" ref="U515:U518" si="53">+R515</f>
        <v>116.27</v>
      </c>
      <c r="V515" s="84"/>
      <c r="W515" s="84"/>
      <c r="X515" s="122"/>
      <c r="Y515" s="122"/>
      <c r="Z515" s="122"/>
      <c r="AA515" s="122"/>
      <c r="AB515" s="122"/>
    </row>
    <row r="516" spans="1:28">
      <c r="A516" s="22" t="s">
        <v>67</v>
      </c>
      <c r="B516" s="22" t="s">
        <v>769</v>
      </c>
      <c r="C516" s="22" t="s">
        <v>774</v>
      </c>
      <c r="D516" s="50" t="s">
        <v>775</v>
      </c>
      <c r="E516" s="24">
        <v>-8479869.4800000004</v>
      </c>
      <c r="F516" s="24">
        <v>-8499122.9299999997</v>
      </c>
      <c r="G516" s="24">
        <v>-8510386.5500000007</v>
      </c>
      <c r="H516" s="24">
        <v>-8323671.0800000001</v>
      </c>
      <c r="I516" s="24">
        <v>-8300660.7699999996</v>
      </c>
      <c r="J516" s="24">
        <v>-8277660.8499999996</v>
      </c>
      <c r="K516" s="24">
        <v>-8254660.9299999997</v>
      </c>
      <c r="L516" s="24">
        <v>-8231377.4400000004</v>
      </c>
      <c r="M516" s="24">
        <v>-8208377.5199999996</v>
      </c>
      <c r="N516" s="24">
        <v>-8185377.5999999996</v>
      </c>
      <c r="O516" s="24">
        <v>-9444729.6899999995</v>
      </c>
      <c r="P516" s="24">
        <v>-9386229.6899999995</v>
      </c>
      <c r="Q516" s="24">
        <v>-9327729.6899999995</v>
      </c>
      <c r="R516" s="74">
        <f t="shared" si="44"/>
        <v>-9386229.6899999995</v>
      </c>
      <c r="S516" s="2"/>
      <c r="T516" s="2"/>
      <c r="U516" s="84">
        <f t="shared" si="53"/>
        <v>-9386229.6899999995</v>
      </c>
      <c r="V516" s="84"/>
      <c r="W516" s="84"/>
      <c r="X516" s="122"/>
      <c r="Y516" s="122"/>
      <c r="Z516" s="122"/>
      <c r="AA516" s="122"/>
      <c r="AB516" s="122"/>
    </row>
    <row r="517" spans="1:28">
      <c r="A517" s="22" t="s">
        <v>67</v>
      </c>
      <c r="B517" s="22" t="s">
        <v>769</v>
      </c>
      <c r="C517" s="22" t="s">
        <v>772</v>
      </c>
      <c r="D517" s="50" t="s">
        <v>773</v>
      </c>
      <c r="E517" s="24">
        <v>-72405</v>
      </c>
      <c r="F517" s="24">
        <v>-72405</v>
      </c>
      <c r="G517" s="24">
        <v>-72405</v>
      </c>
      <c r="H517" s="24">
        <v>-72405</v>
      </c>
      <c r="I517" s="24">
        <v>-72405</v>
      </c>
      <c r="J517" s="24">
        <v>-72405</v>
      </c>
      <c r="K517" s="24">
        <v>-72405</v>
      </c>
      <c r="L517" s="24">
        <v>-48270</v>
      </c>
      <c r="M517" s="24">
        <v>-48270</v>
      </c>
      <c r="N517" s="24">
        <v>-48270</v>
      </c>
      <c r="O517" s="24">
        <v>-48270</v>
      </c>
      <c r="P517" s="24">
        <v>-48270</v>
      </c>
      <c r="Q517" s="24">
        <v>-48270</v>
      </c>
      <c r="R517" s="74">
        <f t="shared" si="44"/>
        <v>-48270</v>
      </c>
      <c r="S517" s="2"/>
      <c r="T517" s="2"/>
      <c r="U517" s="84">
        <f t="shared" si="53"/>
        <v>-48270</v>
      </c>
      <c r="V517" s="84"/>
      <c r="W517" s="84"/>
      <c r="X517" s="122"/>
      <c r="Y517" s="122"/>
      <c r="Z517" s="122"/>
      <c r="AA517" s="122"/>
      <c r="AB517" s="122"/>
    </row>
    <row r="518" spans="1:28">
      <c r="A518" s="22" t="s">
        <v>67</v>
      </c>
      <c r="B518" s="22" t="s">
        <v>769</v>
      </c>
      <c r="C518" s="22" t="s">
        <v>776</v>
      </c>
      <c r="D518" s="50" t="s">
        <v>777</v>
      </c>
      <c r="E518" s="24">
        <v>-930129</v>
      </c>
      <c r="F518" s="24">
        <v>-930129</v>
      </c>
      <c r="G518" s="24">
        <v>-930129</v>
      </c>
      <c r="H518" s="24">
        <v>-930129</v>
      </c>
      <c r="I518" s="24">
        <v>-930129</v>
      </c>
      <c r="J518" s="24">
        <v>-930129</v>
      </c>
      <c r="K518" s="24">
        <v>-930129</v>
      </c>
      <c r="L518" s="24">
        <v>-930129</v>
      </c>
      <c r="M518" s="24">
        <v>-930129</v>
      </c>
      <c r="N518" s="24">
        <v>-930129</v>
      </c>
      <c r="O518" s="24">
        <v>-974030</v>
      </c>
      <c r="P518" s="24">
        <v>-974030</v>
      </c>
      <c r="Q518" s="24">
        <v>-974030</v>
      </c>
      <c r="R518" s="74">
        <f t="shared" si="44"/>
        <v>-974030</v>
      </c>
      <c r="S518" s="2"/>
      <c r="T518" s="2"/>
      <c r="U518" s="84">
        <f t="shared" si="53"/>
        <v>-974030</v>
      </c>
      <c r="V518" s="84"/>
      <c r="W518" s="84"/>
      <c r="X518" s="122"/>
      <c r="Y518" s="122"/>
      <c r="Z518" s="122"/>
      <c r="AA518" s="122"/>
      <c r="AB518" s="122"/>
    </row>
    <row r="519" spans="1:28">
      <c r="A519" s="22" t="s">
        <v>67</v>
      </c>
      <c r="B519" s="22" t="s">
        <v>778</v>
      </c>
      <c r="C519" s="22" t="s">
        <v>783</v>
      </c>
      <c r="D519" s="120" t="s">
        <v>784</v>
      </c>
      <c r="E519" s="24">
        <v>-10126200.310000001</v>
      </c>
      <c r="F519" s="24">
        <v>-10042630.24</v>
      </c>
      <c r="G519" s="24">
        <v>-9959060.0600000005</v>
      </c>
      <c r="H519" s="24">
        <v>-9875489.9100000001</v>
      </c>
      <c r="I519" s="24">
        <v>-9791919.7200000007</v>
      </c>
      <c r="J519" s="24">
        <v>-9708349.5600000005</v>
      </c>
      <c r="K519" s="24">
        <v>-9624779.5</v>
      </c>
      <c r="L519" s="24">
        <v>-9541209.3100000005</v>
      </c>
      <c r="M519" s="24">
        <v>-9457639.2200000007</v>
      </c>
      <c r="N519" s="24">
        <v>-9386469.9000000004</v>
      </c>
      <c r="O519" s="24">
        <v>-9124558.2599999998</v>
      </c>
      <c r="P519" s="24">
        <v>-9027793.8900000006</v>
      </c>
      <c r="Q519" s="24">
        <v>-8931029.4600000009</v>
      </c>
      <c r="R519" s="74">
        <f t="shared" si="44"/>
        <v>-9027793.8900000006</v>
      </c>
      <c r="S519" s="2"/>
      <c r="T519" s="2"/>
      <c r="U519" s="2"/>
      <c r="V519" s="84"/>
      <c r="W519" s="84">
        <f>+R519</f>
        <v>-9027793.8900000006</v>
      </c>
      <c r="X519" s="122"/>
      <c r="Y519" s="122"/>
      <c r="Z519" s="122"/>
      <c r="AA519" s="122"/>
      <c r="AB519" s="122"/>
    </row>
    <row r="520" spans="1:28">
      <c r="A520" s="22" t="s">
        <v>67</v>
      </c>
      <c r="B520" s="22" t="s">
        <v>778</v>
      </c>
      <c r="C520" s="22" t="s">
        <v>779</v>
      </c>
      <c r="D520" s="120" t="s">
        <v>780</v>
      </c>
      <c r="E520" s="24">
        <v>-2333957</v>
      </c>
      <c r="F520" s="24">
        <v>-2333957</v>
      </c>
      <c r="G520" s="24">
        <v>-2333957</v>
      </c>
      <c r="H520" s="24">
        <v>-2333957</v>
      </c>
      <c r="I520" s="24">
        <v>-2333957</v>
      </c>
      <c r="J520" s="24">
        <v>-2333957</v>
      </c>
      <c r="K520" s="24">
        <v>-2333957</v>
      </c>
      <c r="L520" s="24">
        <v>-2333957</v>
      </c>
      <c r="M520" s="24">
        <v>-2333957</v>
      </c>
      <c r="N520" s="24">
        <v>-2333957</v>
      </c>
      <c r="O520" s="24">
        <v>-2706980</v>
      </c>
      <c r="P520" s="24">
        <v>-2706980</v>
      </c>
      <c r="Q520" s="24">
        <v>-2706980</v>
      </c>
      <c r="R520" s="74">
        <f t="shared" si="44"/>
        <v>-2706980</v>
      </c>
      <c r="S520" s="2"/>
      <c r="T520" s="2"/>
      <c r="U520" s="84">
        <f t="shared" ref="U520:U522" si="54">+R520</f>
        <v>-2706980</v>
      </c>
      <c r="V520" s="84"/>
      <c r="W520" s="84"/>
      <c r="X520" s="122"/>
      <c r="Y520" s="122"/>
      <c r="Z520" s="122"/>
      <c r="AA520" s="122"/>
      <c r="AB520" s="122"/>
    </row>
    <row r="521" spans="1:28">
      <c r="A521" s="22" t="s">
        <v>139</v>
      </c>
      <c r="B521" s="22" t="s">
        <v>718</v>
      </c>
      <c r="C521" s="22" t="s">
        <v>148</v>
      </c>
      <c r="D521" s="50" t="s">
        <v>749</v>
      </c>
      <c r="E521" s="24">
        <v>-1558863.99</v>
      </c>
      <c r="F521" s="24">
        <v>-1557753.99</v>
      </c>
      <c r="G521" s="24">
        <v>-1557753.99</v>
      </c>
      <c r="H521" s="24">
        <v>-1553616.16</v>
      </c>
      <c r="I521" s="24">
        <v>-1553616.16</v>
      </c>
      <c r="J521" s="24">
        <v>-1553616.16</v>
      </c>
      <c r="K521" s="24">
        <v>-1553616.16</v>
      </c>
      <c r="L521" s="24">
        <v>-1553616.16</v>
      </c>
      <c r="M521" s="24">
        <v>-1553616.16</v>
      </c>
      <c r="N521" s="24">
        <v>-1553616.16</v>
      </c>
      <c r="O521" s="24">
        <v>-1545967.84</v>
      </c>
      <c r="P521" s="24">
        <v>-1545967.84</v>
      </c>
      <c r="Q521" s="24">
        <v>-1545967.84</v>
      </c>
      <c r="R521" s="74">
        <f t="shared" si="44"/>
        <v>-1545967.84</v>
      </c>
      <c r="S521" s="2"/>
      <c r="T521" s="2"/>
      <c r="U521" s="84">
        <f t="shared" si="54"/>
        <v>-1545967.84</v>
      </c>
      <c r="V521" s="84"/>
      <c r="W521" s="84"/>
      <c r="X521" s="122"/>
      <c r="Y521" s="122"/>
      <c r="Z521" s="122"/>
      <c r="AA521" s="122"/>
      <c r="AB521" s="122"/>
    </row>
    <row r="522" spans="1:28">
      <c r="A522" s="22" t="s">
        <v>139</v>
      </c>
      <c r="B522" s="22" t="s">
        <v>778</v>
      </c>
      <c r="C522" s="22" t="s">
        <v>734</v>
      </c>
      <c r="D522" s="120" t="s">
        <v>799</v>
      </c>
      <c r="E522" s="24">
        <v>0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125885.39</v>
      </c>
      <c r="O522" s="24">
        <v>151304.69</v>
      </c>
      <c r="P522" s="24">
        <v>0</v>
      </c>
      <c r="Q522" s="24">
        <v>0</v>
      </c>
      <c r="R522" s="74">
        <f t="shared" si="44"/>
        <v>0</v>
      </c>
      <c r="S522" s="2"/>
      <c r="T522" s="2"/>
      <c r="U522" s="84">
        <f t="shared" si="54"/>
        <v>0</v>
      </c>
      <c r="V522" s="84"/>
      <c r="W522" s="84"/>
      <c r="X522" s="122"/>
      <c r="Y522" s="122"/>
      <c r="Z522" s="122"/>
      <c r="AA522" s="122"/>
      <c r="AB522" s="122"/>
    </row>
    <row r="523" spans="1:28">
      <c r="A523" s="22" t="s">
        <v>139</v>
      </c>
      <c r="B523" s="22" t="s">
        <v>778</v>
      </c>
      <c r="C523" s="22" t="s">
        <v>443</v>
      </c>
      <c r="D523" s="120" t="s">
        <v>785</v>
      </c>
      <c r="E523" s="24">
        <v>-2505235.73</v>
      </c>
      <c r="F523" s="24">
        <v>-2507308.9</v>
      </c>
      <c r="G523" s="24">
        <v>-2418602.59</v>
      </c>
      <c r="H523" s="24">
        <v>-1964038.5</v>
      </c>
      <c r="I523" s="24">
        <v>-1892252.25</v>
      </c>
      <c r="J523" s="24">
        <v>-1770213.93</v>
      </c>
      <c r="K523" s="24">
        <v>-1346690.53</v>
      </c>
      <c r="L523" s="24">
        <v>-1062416.03</v>
      </c>
      <c r="M523" s="24">
        <v>-921734.44</v>
      </c>
      <c r="N523" s="24">
        <v>-624129.18000000005</v>
      </c>
      <c r="O523" s="24">
        <v>-444461.68</v>
      </c>
      <c r="P523" s="24">
        <v>0</v>
      </c>
      <c r="Q523" s="24">
        <v>0</v>
      </c>
      <c r="R523" s="74">
        <f t="shared" si="44"/>
        <v>0</v>
      </c>
      <c r="S523" s="2"/>
      <c r="T523" s="2"/>
      <c r="U523" s="2"/>
      <c r="V523" s="84"/>
      <c r="W523" s="84">
        <f t="shared" ref="W523:W525" si="55">+R523</f>
        <v>0</v>
      </c>
      <c r="X523" s="122"/>
      <c r="Y523" s="122"/>
      <c r="Z523" s="122"/>
      <c r="AA523" s="122"/>
      <c r="AB523" s="122"/>
    </row>
    <row r="524" spans="1:28">
      <c r="A524" s="22" t="s">
        <v>957</v>
      </c>
      <c r="B524" s="22" t="s">
        <v>778</v>
      </c>
      <c r="C524" s="22" t="s">
        <v>973</v>
      </c>
      <c r="D524" s="120" t="s">
        <v>1027</v>
      </c>
      <c r="E524" s="24">
        <v>0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0</v>
      </c>
      <c r="O524" s="24">
        <v>0</v>
      </c>
      <c r="P524" s="24">
        <v>0</v>
      </c>
      <c r="Q524" s="24">
        <v>-1111122.68</v>
      </c>
      <c r="R524" s="74">
        <f t="shared" si="44"/>
        <v>0</v>
      </c>
      <c r="S524" s="2"/>
      <c r="T524" s="2"/>
      <c r="U524" s="2"/>
      <c r="V524" s="84"/>
      <c r="W524" s="84">
        <f t="shared" si="55"/>
        <v>0</v>
      </c>
      <c r="X524" s="122"/>
      <c r="Y524" s="122"/>
      <c r="Z524" s="122"/>
      <c r="AA524" s="122"/>
      <c r="AB524" s="122"/>
    </row>
    <row r="525" spans="1:28">
      <c r="A525" s="22" t="s">
        <v>957</v>
      </c>
      <c r="B525" s="22" t="s">
        <v>778</v>
      </c>
      <c r="C525" s="22" t="s">
        <v>975</v>
      </c>
      <c r="D525" s="120" t="s">
        <v>1027</v>
      </c>
      <c r="E525" s="24">
        <v>0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1973760.03</v>
      </c>
      <c r="Q525" s="24">
        <v>-4137153.52</v>
      </c>
      <c r="R525" s="74">
        <f t="shared" si="44"/>
        <v>1973760.03</v>
      </c>
      <c r="S525" s="2"/>
      <c r="T525" s="2"/>
      <c r="U525" s="2"/>
      <c r="V525" s="84"/>
      <c r="W525" s="84">
        <f t="shared" si="55"/>
        <v>1973760.03</v>
      </c>
      <c r="X525" s="122"/>
      <c r="Y525" s="122"/>
      <c r="Z525" s="122"/>
      <c r="AA525" s="122"/>
      <c r="AB525" s="122"/>
    </row>
    <row r="526" spans="1:28">
      <c r="A526" s="22" t="s">
        <v>141</v>
      </c>
      <c r="B526" s="22" t="s">
        <v>718</v>
      </c>
      <c r="C526" s="22" t="s">
        <v>99</v>
      </c>
      <c r="D526" s="50" t="s">
        <v>747</v>
      </c>
      <c r="E526" s="24">
        <v>-12214194.050000001</v>
      </c>
      <c r="F526" s="24">
        <v>-12214194.050000001</v>
      </c>
      <c r="G526" s="24">
        <v>-12028510.41</v>
      </c>
      <c r="H526" s="24">
        <v>-11942065.01</v>
      </c>
      <c r="I526" s="24">
        <v>-11832844.279999999</v>
      </c>
      <c r="J526" s="24">
        <v>-11736163.92</v>
      </c>
      <c r="K526" s="24">
        <v>-11308909.35</v>
      </c>
      <c r="L526" s="24">
        <v>-11223482.380000001</v>
      </c>
      <c r="M526" s="24">
        <v>-11132875.869999999</v>
      </c>
      <c r="N526" s="24">
        <v>-11001018.83</v>
      </c>
      <c r="O526" s="24">
        <v>-10840395.23</v>
      </c>
      <c r="P526" s="24">
        <v>-10826655.050000001</v>
      </c>
      <c r="Q526" s="24">
        <v>-10758174.800000001</v>
      </c>
      <c r="R526" s="74">
        <f t="shared" si="44"/>
        <v>-10826655.050000001</v>
      </c>
      <c r="S526" s="2"/>
      <c r="T526" s="2"/>
      <c r="U526" s="84">
        <f t="shared" ref="U526:U528" si="56">+R526</f>
        <v>-10826655.050000001</v>
      </c>
      <c r="V526" s="84"/>
      <c r="W526" s="84"/>
      <c r="X526" s="122"/>
      <c r="Y526" s="122"/>
      <c r="Z526" s="122"/>
      <c r="AA526" s="122"/>
      <c r="AB526" s="122"/>
    </row>
    <row r="527" spans="1:28">
      <c r="A527" s="22" t="s">
        <v>141</v>
      </c>
      <c r="B527" s="22" t="s">
        <v>718</v>
      </c>
      <c r="C527" s="22" t="s">
        <v>148</v>
      </c>
      <c r="D527" s="50" t="s">
        <v>748</v>
      </c>
      <c r="E527" s="24">
        <v>0</v>
      </c>
      <c r="F527" s="24">
        <v>0</v>
      </c>
      <c r="G527" s="24">
        <v>0</v>
      </c>
      <c r="H527" s="24">
        <v>0</v>
      </c>
      <c r="I527" s="24">
        <v>-466500</v>
      </c>
      <c r="J527" s="24">
        <v>-466500</v>
      </c>
      <c r="K527" s="24">
        <v>-466500</v>
      </c>
      <c r="L527" s="24">
        <v>-466500</v>
      </c>
      <c r="M527" s="24">
        <v>-466500</v>
      </c>
      <c r="N527" s="24">
        <v>-466500</v>
      </c>
      <c r="O527" s="24">
        <v>-466500</v>
      </c>
      <c r="P527" s="24">
        <v>-466500</v>
      </c>
      <c r="Q527" s="24">
        <v>-466500</v>
      </c>
      <c r="R527" s="74">
        <f t="shared" si="44"/>
        <v>-466500</v>
      </c>
      <c r="S527" s="2"/>
      <c r="T527" s="2"/>
      <c r="U527" s="84">
        <f t="shared" si="56"/>
        <v>-466500</v>
      </c>
      <c r="V527" s="84"/>
      <c r="W527" s="84"/>
      <c r="X527" s="122"/>
      <c r="Y527" s="122"/>
      <c r="Z527" s="122"/>
      <c r="AA527" s="122"/>
      <c r="AB527" s="122"/>
    </row>
    <row r="528" spans="1:28">
      <c r="A528" s="22" t="s">
        <v>141</v>
      </c>
      <c r="B528" s="22" t="s">
        <v>778</v>
      </c>
      <c r="C528" s="22" t="s">
        <v>734</v>
      </c>
      <c r="D528" s="120" t="s">
        <v>799</v>
      </c>
      <c r="E528" s="24">
        <v>0</v>
      </c>
      <c r="F528" s="24">
        <v>0</v>
      </c>
      <c r="G528" s="24">
        <v>0</v>
      </c>
      <c r="H528" s="24">
        <v>0</v>
      </c>
      <c r="I528" s="24">
        <v>0</v>
      </c>
      <c r="J528" s="24">
        <v>0</v>
      </c>
      <c r="K528" s="24">
        <v>0</v>
      </c>
      <c r="L528" s="24">
        <v>0</v>
      </c>
      <c r="M528" s="24">
        <v>0</v>
      </c>
      <c r="N528" s="24">
        <v>779370.75</v>
      </c>
      <c r="O528" s="24">
        <v>934952.23</v>
      </c>
      <c r="P528" s="24">
        <v>269615.28000000003</v>
      </c>
      <c r="Q528" s="24">
        <v>336752.89</v>
      </c>
      <c r="R528" s="74">
        <f t="shared" ref="R528:R591" si="57">+P528</f>
        <v>269615.28000000003</v>
      </c>
      <c r="S528" s="2"/>
      <c r="T528" s="2"/>
      <c r="U528" s="84">
        <f t="shared" si="56"/>
        <v>269615.28000000003</v>
      </c>
      <c r="V528" s="84"/>
      <c r="W528" s="84"/>
      <c r="X528" s="122"/>
      <c r="Y528" s="122"/>
      <c r="Z528" s="122"/>
      <c r="AA528" s="122"/>
      <c r="AB528" s="122"/>
    </row>
    <row r="529" spans="1:28">
      <c r="A529" s="22" t="s">
        <v>141</v>
      </c>
      <c r="B529" s="22" t="s">
        <v>778</v>
      </c>
      <c r="C529" s="22" t="s">
        <v>781</v>
      </c>
      <c r="D529" s="50" t="s">
        <v>782</v>
      </c>
      <c r="E529" s="24">
        <v>-51751811.369999997</v>
      </c>
      <c r="F529" s="24">
        <v>-51579612.490000002</v>
      </c>
      <c r="G529" s="24">
        <v>-51412594.920000002</v>
      </c>
      <c r="H529" s="24">
        <v>-51245545</v>
      </c>
      <c r="I529" s="24">
        <v>-51078484.880000003</v>
      </c>
      <c r="J529" s="24">
        <v>-50661037.229999997</v>
      </c>
      <c r="K529" s="24">
        <v>-50458292.700000003</v>
      </c>
      <c r="L529" s="24">
        <v>-50255544.689999998</v>
      </c>
      <c r="M529" s="24">
        <v>-50052796.68</v>
      </c>
      <c r="N529" s="24">
        <v>-49713089.740000002</v>
      </c>
      <c r="O529" s="24">
        <v>-49624464.960000001</v>
      </c>
      <c r="P529" s="24">
        <v>-49425126.969999999</v>
      </c>
      <c r="Q529" s="24">
        <v>-49225788.950000003</v>
      </c>
      <c r="R529" s="74">
        <f t="shared" si="57"/>
        <v>-49425126.969999999</v>
      </c>
      <c r="S529" s="2"/>
      <c r="T529" s="2"/>
      <c r="U529" s="2"/>
      <c r="V529" s="2"/>
      <c r="W529" s="84">
        <f t="shared" ref="W529:W538" si="58">+R529</f>
        <v>-49425126.969999999</v>
      </c>
      <c r="X529" s="122"/>
      <c r="Y529" s="122"/>
      <c r="Z529" s="122"/>
      <c r="AA529" s="122"/>
      <c r="AB529" s="122"/>
    </row>
    <row r="530" spans="1:28">
      <c r="A530" s="22" t="s">
        <v>141</v>
      </c>
      <c r="B530" s="22" t="s">
        <v>778</v>
      </c>
      <c r="C530" s="22" t="s">
        <v>428</v>
      </c>
      <c r="D530" s="120" t="s">
        <v>785</v>
      </c>
      <c r="E530" s="24">
        <v>-6596943.9699999997</v>
      </c>
      <c r="F530" s="24">
        <v>-7038725.3099999996</v>
      </c>
      <c r="G530" s="24">
        <v>-7592820.75</v>
      </c>
      <c r="H530" s="24">
        <v>-7057777.9500000002</v>
      </c>
      <c r="I530" s="24">
        <v>-7165590.7300000004</v>
      </c>
      <c r="J530" s="24">
        <v>-7161984.4100000001</v>
      </c>
      <c r="K530" s="24">
        <v>-6731976.25</v>
      </c>
      <c r="L530" s="24">
        <v>-6834231.7400000002</v>
      </c>
      <c r="M530" s="24">
        <v>-6546122.6100000003</v>
      </c>
      <c r="N530" s="24">
        <v>-6026089.79</v>
      </c>
      <c r="O530" s="24">
        <v>-4075395.82</v>
      </c>
      <c r="P530" s="24">
        <v>0</v>
      </c>
      <c r="Q530" s="24">
        <v>0</v>
      </c>
      <c r="R530" s="74">
        <f t="shared" si="57"/>
        <v>0</v>
      </c>
      <c r="S530" s="2"/>
      <c r="T530" s="2"/>
      <c r="U530" s="2"/>
      <c r="V530" s="2"/>
      <c r="W530" s="84">
        <f t="shared" si="58"/>
        <v>0</v>
      </c>
      <c r="X530" s="122"/>
      <c r="Y530" s="122"/>
      <c r="Z530" s="122"/>
      <c r="AA530" s="122"/>
      <c r="AB530" s="122"/>
    </row>
    <row r="531" spans="1:28">
      <c r="A531" s="22" t="s">
        <v>141</v>
      </c>
      <c r="B531" s="22" t="s">
        <v>778</v>
      </c>
      <c r="C531" s="22" t="s">
        <v>426</v>
      </c>
      <c r="D531" s="120" t="s">
        <v>786</v>
      </c>
      <c r="E531" s="24">
        <v>0</v>
      </c>
      <c r="F531" s="24">
        <v>0</v>
      </c>
      <c r="G531" s="24">
        <v>0</v>
      </c>
      <c r="H531" s="24">
        <v>0</v>
      </c>
      <c r="I531" s="24">
        <v>0</v>
      </c>
      <c r="J531" s="24">
        <v>0</v>
      </c>
      <c r="K531" s="24">
        <v>-858309.76</v>
      </c>
      <c r="L531" s="24">
        <v>-916217.48</v>
      </c>
      <c r="M531" s="24">
        <v>-961358.19</v>
      </c>
      <c r="N531" s="24">
        <v>-986505.5</v>
      </c>
      <c r="O531" s="24">
        <v>-1000748.3</v>
      </c>
      <c r="P531" s="24">
        <v>-935174.44</v>
      </c>
      <c r="Q531" s="24">
        <v>-860934.91</v>
      </c>
      <c r="R531" s="74">
        <f t="shared" si="57"/>
        <v>-935174.44</v>
      </c>
      <c r="S531" s="2"/>
      <c r="T531" s="2"/>
      <c r="U531" s="2"/>
      <c r="V531" s="2"/>
      <c r="W531" s="84">
        <f t="shared" si="58"/>
        <v>-935174.44</v>
      </c>
      <c r="X531" s="122"/>
      <c r="Y531" s="122"/>
      <c r="Z531" s="122"/>
      <c r="AA531" s="122"/>
      <c r="AB531" s="122"/>
    </row>
    <row r="532" spans="1:28">
      <c r="A532" s="22" t="s">
        <v>141</v>
      </c>
      <c r="B532" s="22" t="s">
        <v>778</v>
      </c>
      <c r="C532" s="22" t="s">
        <v>787</v>
      </c>
      <c r="D532" s="120" t="s">
        <v>788</v>
      </c>
      <c r="E532" s="24">
        <v>0</v>
      </c>
      <c r="F532" s="24">
        <v>0</v>
      </c>
      <c r="G532" s="24">
        <v>0</v>
      </c>
      <c r="H532" s="24">
        <v>0</v>
      </c>
      <c r="I532" s="24">
        <v>0</v>
      </c>
      <c r="J532" s="24">
        <v>0</v>
      </c>
      <c r="K532" s="24">
        <v>-246851.96</v>
      </c>
      <c r="L532" s="24">
        <v>-261633.62</v>
      </c>
      <c r="M532" s="24">
        <v>-272259.65000000002</v>
      </c>
      <c r="N532" s="24">
        <v>-276551.38</v>
      </c>
      <c r="O532" s="24">
        <v>-274816.11</v>
      </c>
      <c r="P532" s="24">
        <v>-249265.99</v>
      </c>
      <c r="Q532" s="24">
        <v>-220858.9</v>
      </c>
      <c r="R532" s="74">
        <f t="shared" si="57"/>
        <v>-249265.99</v>
      </c>
      <c r="S532" s="2"/>
      <c r="T532" s="2"/>
      <c r="U532" s="2"/>
      <c r="V532" s="2"/>
      <c r="W532" s="84">
        <f t="shared" si="58"/>
        <v>-249265.99</v>
      </c>
      <c r="X532" s="122"/>
      <c r="Y532" s="122"/>
      <c r="Z532" s="122"/>
      <c r="AA532" s="122"/>
      <c r="AB532" s="122"/>
    </row>
    <row r="533" spans="1:28">
      <c r="A533" s="22" t="s">
        <v>141</v>
      </c>
      <c r="B533" s="22" t="s">
        <v>778</v>
      </c>
      <c r="C533" s="22" t="s">
        <v>789</v>
      </c>
      <c r="D533" s="120" t="s">
        <v>790</v>
      </c>
      <c r="E533" s="24">
        <v>0</v>
      </c>
      <c r="F533" s="24">
        <v>0</v>
      </c>
      <c r="G533" s="24">
        <v>0</v>
      </c>
      <c r="H533" s="24">
        <v>0</v>
      </c>
      <c r="I533" s="24">
        <v>0</v>
      </c>
      <c r="J533" s="24">
        <v>0</v>
      </c>
      <c r="K533" s="24">
        <v>-377538.87</v>
      </c>
      <c r="L533" s="24">
        <v>-401387.21</v>
      </c>
      <c r="M533" s="24">
        <v>-419012.45</v>
      </c>
      <c r="N533" s="24">
        <v>-427436.94</v>
      </c>
      <c r="O533" s="24">
        <v>-463561.43</v>
      </c>
      <c r="P533" s="24">
        <v>-429335.22</v>
      </c>
      <c r="Q533" s="24">
        <v>-391057.16</v>
      </c>
      <c r="R533" s="74">
        <f t="shared" si="57"/>
        <v>-429335.22</v>
      </c>
      <c r="S533" s="2"/>
      <c r="T533" s="2"/>
      <c r="U533" s="2"/>
      <c r="V533" s="2"/>
      <c r="W533" s="84">
        <f t="shared" si="58"/>
        <v>-429335.22</v>
      </c>
      <c r="X533" s="122"/>
      <c r="Y533" s="122"/>
      <c r="Z533" s="122"/>
      <c r="AA533" s="122"/>
      <c r="AB533" s="122"/>
    </row>
    <row r="534" spans="1:28">
      <c r="A534" s="22" t="s">
        <v>141</v>
      </c>
      <c r="B534" s="22" t="s">
        <v>778</v>
      </c>
      <c r="C534" s="22" t="s">
        <v>791</v>
      </c>
      <c r="D534" s="120" t="s">
        <v>792</v>
      </c>
      <c r="E534" s="24">
        <v>0</v>
      </c>
      <c r="F534" s="24">
        <v>0</v>
      </c>
      <c r="G534" s="24">
        <v>0</v>
      </c>
      <c r="H534" s="24">
        <v>0</v>
      </c>
      <c r="I534" s="24">
        <v>0</v>
      </c>
      <c r="J534" s="24">
        <v>0</v>
      </c>
      <c r="K534" s="24">
        <v>-108262.59</v>
      </c>
      <c r="L534" s="24">
        <v>-113951.25</v>
      </c>
      <c r="M534" s="24">
        <v>-117707.81</v>
      </c>
      <c r="N534" s="24">
        <v>-118729.06</v>
      </c>
      <c r="O534" s="24">
        <v>-126336.78</v>
      </c>
      <c r="P534" s="24">
        <v>-113252.81</v>
      </c>
      <c r="Q534" s="24">
        <v>-98837.58</v>
      </c>
      <c r="R534" s="74">
        <f t="shared" si="57"/>
        <v>-113252.81</v>
      </c>
      <c r="S534" s="2"/>
      <c r="T534" s="2"/>
      <c r="U534" s="2"/>
      <c r="V534" s="2"/>
      <c r="W534" s="84">
        <f t="shared" si="58"/>
        <v>-113252.81</v>
      </c>
      <c r="X534" s="122"/>
      <c r="Y534" s="122"/>
      <c r="Z534" s="122"/>
      <c r="AA534" s="122"/>
      <c r="AB534" s="122"/>
    </row>
    <row r="535" spans="1:28">
      <c r="A535" s="22" t="s">
        <v>141</v>
      </c>
      <c r="B535" s="22" t="s">
        <v>778</v>
      </c>
      <c r="C535" s="22" t="s">
        <v>793</v>
      </c>
      <c r="D535" s="120" t="s">
        <v>794</v>
      </c>
      <c r="E535" s="24">
        <v>0</v>
      </c>
      <c r="F535" s="24">
        <v>0</v>
      </c>
      <c r="G535" s="24">
        <v>0</v>
      </c>
      <c r="H535" s="24">
        <v>0</v>
      </c>
      <c r="I535" s="24">
        <v>0</v>
      </c>
      <c r="J535" s="24">
        <v>0</v>
      </c>
      <c r="K535" s="24">
        <v>-1200598.94</v>
      </c>
      <c r="L535" s="24">
        <v>-1149597.23</v>
      </c>
      <c r="M535" s="24">
        <v>-1086605.03</v>
      </c>
      <c r="N535" s="24">
        <v>-1008650.4</v>
      </c>
      <c r="O535" s="24">
        <v>-863199.97</v>
      </c>
      <c r="P535" s="24">
        <v>-699908.41</v>
      </c>
      <c r="Q535" s="24">
        <v>-529243.91</v>
      </c>
      <c r="R535" s="74">
        <f t="shared" si="57"/>
        <v>-699908.41</v>
      </c>
      <c r="S535" s="2"/>
      <c r="T535" s="2"/>
      <c r="U535" s="2"/>
      <c r="V535" s="2"/>
      <c r="W535" s="84">
        <f t="shared" si="58"/>
        <v>-699908.41</v>
      </c>
      <c r="X535" s="122"/>
      <c r="Y535" s="122"/>
      <c r="Z535" s="122"/>
      <c r="AA535" s="122"/>
      <c r="AB535" s="122"/>
    </row>
    <row r="536" spans="1:28">
      <c r="A536" s="22" t="s">
        <v>141</v>
      </c>
      <c r="B536" s="22" t="s">
        <v>778</v>
      </c>
      <c r="C536" s="22" t="s">
        <v>795</v>
      </c>
      <c r="D536" s="120" t="s">
        <v>796</v>
      </c>
      <c r="E536" s="24">
        <v>0</v>
      </c>
      <c r="F536" s="24">
        <v>0</v>
      </c>
      <c r="G536" s="24">
        <v>0</v>
      </c>
      <c r="H536" s="24">
        <v>0</v>
      </c>
      <c r="I536" s="24">
        <v>0</v>
      </c>
      <c r="J536" s="24">
        <v>0</v>
      </c>
      <c r="K536" s="24">
        <v>-346075.1</v>
      </c>
      <c r="L536" s="24">
        <v>-329693.3</v>
      </c>
      <c r="M536" s="24">
        <v>-309356.06</v>
      </c>
      <c r="N536" s="24">
        <v>-284086.08</v>
      </c>
      <c r="O536" s="24">
        <v>-236935.84</v>
      </c>
      <c r="P536" s="24">
        <v>-183989.76000000001</v>
      </c>
      <c r="Q536" s="24">
        <v>-128623.71</v>
      </c>
      <c r="R536" s="74">
        <f t="shared" si="57"/>
        <v>-183989.76000000001</v>
      </c>
      <c r="S536" s="2"/>
      <c r="T536" s="2"/>
      <c r="U536" s="2"/>
      <c r="V536" s="2"/>
      <c r="W536" s="84">
        <f t="shared" si="58"/>
        <v>-183989.76000000001</v>
      </c>
      <c r="X536" s="122"/>
      <c r="Y536" s="122"/>
      <c r="Z536" s="122"/>
      <c r="AA536" s="122"/>
      <c r="AB536" s="122"/>
    </row>
    <row r="537" spans="1:28">
      <c r="A537" s="22" t="s">
        <v>141</v>
      </c>
      <c r="B537" s="22" t="s">
        <v>778</v>
      </c>
      <c r="C537" s="22" t="s">
        <v>797</v>
      </c>
      <c r="D537" s="120" t="s">
        <v>798</v>
      </c>
      <c r="E537" s="24">
        <v>0</v>
      </c>
      <c r="F537" s="24">
        <v>0</v>
      </c>
      <c r="G537" s="24">
        <v>0</v>
      </c>
      <c r="H537" s="24">
        <v>0</v>
      </c>
      <c r="I537" s="24">
        <v>0</v>
      </c>
      <c r="J537" s="24">
        <v>0</v>
      </c>
      <c r="K537" s="24">
        <v>536279.92000000004</v>
      </c>
      <c r="L537" s="24">
        <v>536279.92000000004</v>
      </c>
      <c r="M537" s="24">
        <v>536279.92000000004</v>
      </c>
      <c r="N537" s="24">
        <v>536279.92000000004</v>
      </c>
      <c r="O537" s="24">
        <v>367551.32</v>
      </c>
      <c r="P537" s="24">
        <v>367551.32</v>
      </c>
      <c r="Q537" s="24">
        <v>367551.32</v>
      </c>
      <c r="R537" s="74">
        <f t="shared" si="57"/>
        <v>367551.32</v>
      </c>
      <c r="S537" s="2"/>
      <c r="T537" s="2"/>
      <c r="U537" s="2"/>
      <c r="V537" s="2"/>
      <c r="W537" s="84">
        <f t="shared" si="58"/>
        <v>367551.32</v>
      </c>
      <c r="X537" s="122"/>
      <c r="Y537" s="122"/>
      <c r="Z537" s="122"/>
      <c r="AA537" s="122"/>
      <c r="AB537" s="122"/>
    </row>
    <row r="538" spans="1:28">
      <c r="A538" s="22" t="s">
        <v>67</v>
      </c>
      <c r="B538" s="22" t="s">
        <v>276</v>
      </c>
      <c r="C538" s="22" t="s">
        <v>800</v>
      </c>
      <c r="D538" s="24" t="s">
        <v>801</v>
      </c>
      <c r="E538" s="24">
        <v>45968509.560000002</v>
      </c>
      <c r="F538" s="24">
        <v>46274580.75</v>
      </c>
      <c r="G538" s="24">
        <v>46581954.18</v>
      </c>
      <c r="H538" s="24">
        <v>46890635.719999999</v>
      </c>
      <c r="I538" s="24">
        <v>47200631.520000003</v>
      </c>
      <c r="J538" s="24">
        <v>47511947.549999997</v>
      </c>
      <c r="K538" s="24">
        <v>47824590.049999997</v>
      </c>
      <c r="L538" s="24">
        <v>48138564.990000002</v>
      </c>
      <c r="M538" s="24">
        <v>48453878.57</v>
      </c>
      <c r="N538" s="24">
        <v>48770536.939999998</v>
      </c>
      <c r="O538" s="24">
        <v>49007788.119999997</v>
      </c>
      <c r="P538" s="24">
        <v>49338211.450000003</v>
      </c>
      <c r="Q538" s="24">
        <v>49670032.240000002</v>
      </c>
      <c r="R538" s="74">
        <f t="shared" si="57"/>
        <v>49338211.450000003</v>
      </c>
      <c r="S538" s="2"/>
      <c r="T538" s="2"/>
      <c r="U538" s="84"/>
      <c r="V538" s="84"/>
      <c r="W538" s="84">
        <f t="shared" si="58"/>
        <v>49338211.450000003</v>
      </c>
      <c r="X538" s="122"/>
      <c r="Y538" s="122"/>
      <c r="Z538" s="122"/>
      <c r="AA538" s="122"/>
      <c r="AB538" s="122"/>
    </row>
    <row r="539" spans="1:28">
      <c r="A539" s="2"/>
      <c r="B539" s="2"/>
      <c r="C539" s="2"/>
      <c r="D539" s="32" t="s">
        <v>802</v>
      </c>
      <c r="E539" s="28">
        <v>-125359001.76000002</v>
      </c>
      <c r="F539" s="28">
        <v>-125601836.71000001</v>
      </c>
      <c r="G539" s="28">
        <v>-125577682.69999999</v>
      </c>
      <c r="H539" s="28">
        <v>-124101921.19999999</v>
      </c>
      <c r="I539" s="28">
        <v>-124273394.66999999</v>
      </c>
      <c r="J539" s="28">
        <v>-123582936.20999999</v>
      </c>
      <c r="K539" s="28">
        <v>-124624632.51000001</v>
      </c>
      <c r="L539" s="28">
        <v>-124120741.74000001</v>
      </c>
      <c r="M539" s="28">
        <v>-123207202.62000003</v>
      </c>
      <c r="N539" s="28">
        <v>-120889584.75000003</v>
      </c>
      <c r="O539" s="28">
        <v>-118715360.98000008</v>
      </c>
      <c r="P539" s="28">
        <v>-112234229.64</v>
      </c>
      <c r="Q539" s="28">
        <v>-118623771.25000003</v>
      </c>
      <c r="R539" s="74">
        <f t="shared" si="57"/>
        <v>-112234229.64</v>
      </c>
      <c r="S539" s="2"/>
      <c r="T539" s="2"/>
      <c r="U539" s="2"/>
      <c r="V539" s="2"/>
      <c r="W539" s="2"/>
      <c r="X539" s="122"/>
      <c r="Y539" s="122"/>
      <c r="Z539" s="122"/>
      <c r="AA539" s="122"/>
      <c r="AB539" s="122"/>
    </row>
    <row r="540" spans="1:28">
      <c r="A540" s="2"/>
      <c r="B540" s="2"/>
      <c r="C540" s="2"/>
      <c r="D540" s="50"/>
      <c r="E540" s="74"/>
      <c r="F540" s="74"/>
      <c r="G540" s="75"/>
      <c r="H540" s="76"/>
      <c r="I540" s="77"/>
      <c r="J540" s="78"/>
      <c r="K540" s="79"/>
      <c r="L540" s="42"/>
      <c r="M540" s="80"/>
      <c r="N540" s="92"/>
      <c r="O540" s="24"/>
      <c r="P540" s="24"/>
      <c r="Q540" s="24"/>
      <c r="R540" s="74">
        <f t="shared" si="57"/>
        <v>0</v>
      </c>
      <c r="S540" s="2"/>
      <c r="T540" s="2"/>
      <c r="U540" s="2"/>
      <c r="V540" s="2"/>
      <c r="W540" s="2"/>
      <c r="X540" s="122"/>
      <c r="Y540" s="122"/>
      <c r="Z540" s="122"/>
      <c r="AA540" s="122"/>
      <c r="AB540" s="122"/>
    </row>
    <row r="541" spans="1:28">
      <c r="A541" s="22" t="s">
        <v>67</v>
      </c>
      <c r="B541" s="22" t="s">
        <v>803</v>
      </c>
      <c r="C541" s="22" t="s">
        <v>11</v>
      </c>
      <c r="D541" s="50" t="s">
        <v>804</v>
      </c>
      <c r="E541" s="24">
        <v>-278979.33</v>
      </c>
      <c r="F541" s="24">
        <v>-275412.5</v>
      </c>
      <c r="G541" s="24">
        <v>-271845.67</v>
      </c>
      <c r="H541" s="24">
        <v>-268278.83</v>
      </c>
      <c r="I541" s="24">
        <v>-264712</v>
      </c>
      <c r="J541" s="24">
        <v>-261145.17</v>
      </c>
      <c r="K541" s="24">
        <v>-257578.33</v>
      </c>
      <c r="L541" s="24">
        <v>-254011.5</v>
      </c>
      <c r="M541" s="24">
        <v>-250444.67</v>
      </c>
      <c r="N541" s="24">
        <v>-247430.58</v>
      </c>
      <c r="O541" s="24">
        <v>-243929</v>
      </c>
      <c r="P541" s="24">
        <v>-240427.42</v>
      </c>
      <c r="Q541" s="24">
        <v>-236925.83</v>
      </c>
      <c r="R541" s="74">
        <f t="shared" si="57"/>
        <v>-240427.42</v>
      </c>
      <c r="S541" s="2"/>
      <c r="T541" s="2"/>
      <c r="U541" s="84"/>
      <c r="V541" s="84"/>
      <c r="W541" s="84">
        <f t="shared" ref="W541:W548" si="59">+R541</f>
        <v>-240427.42</v>
      </c>
      <c r="X541" s="122"/>
      <c r="Y541" s="122"/>
      <c r="Z541" s="122"/>
      <c r="AA541" s="122"/>
      <c r="AB541" s="122"/>
    </row>
    <row r="542" spans="1:28">
      <c r="A542" s="22" t="s">
        <v>67</v>
      </c>
      <c r="B542" s="22" t="s">
        <v>805</v>
      </c>
      <c r="C542" s="22" t="s">
        <v>294</v>
      </c>
      <c r="D542" s="50" t="s">
        <v>806</v>
      </c>
      <c r="E542" s="24">
        <v>10668835.9</v>
      </c>
      <c r="F542" s="24">
        <v>10633363.82</v>
      </c>
      <c r="G542" s="24">
        <v>10598960.15</v>
      </c>
      <c r="H542" s="24">
        <v>10564549.82</v>
      </c>
      <c r="I542" s="24">
        <v>10530137.380000001</v>
      </c>
      <c r="J542" s="24">
        <v>10444092.59</v>
      </c>
      <c r="K542" s="24">
        <v>10402321.68</v>
      </c>
      <c r="L542" s="24">
        <v>10360550.029999999</v>
      </c>
      <c r="M542" s="24">
        <v>10318778.42</v>
      </c>
      <c r="N542" s="24">
        <v>10248758.779999999</v>
      </c>
      <c r="O542" s="24">
        <v>10230519.77</v>
      </c>
      <c r="P542" s="24">
        <v>10189450.65</v>
      </c>
      <c r="Q542" s="24">
        <v>10148381.529999999</v>
      </c>
      <c r="R542" s="74">
        <f t="shared" si="57"/>
        <v>10189450.65</v>
      </c>
      <c r="S542" s="2"/>
      <c r="T542" s="2"/>
      <c r="U542" s="84"/>
      <c r="V542" s="84"/>
      <c r="W542" s="84">
        <f t="shared" si="59"/>
        <v>10189450.65</v>
      </c>
      <c r="X542" s="122"/>
      <c r="Y542" s="122"/>
      <c r="Z542" s="122"/>
      <c r="AA542" s="122"/>
      <c r="AB542" s="122"/>
    </row>
    <row r="543" spans="1:28">
      <c r="A543" s="22" t="s">
        <v>67</v>
      </c>
      <c r="B543" s="22" t="s">
        <v>805</v>
      </c>
      <c r="C543" s="22" t="s">
        <v>296</v>
      </c>
      <c r="D543" s="50" t="s">
        <v>807</v>
      </c>
      <c r="E543" s="24">
        <v>40990089.109999999</v>
      </c>
      <c r="F543" s="24">
        <v>40852357.780000001</v>
      </c>
      <c r="G543" s="24">
        <v>40718322.310000002</v>
      </c>
      <c r="H543" s="24">
        <v>40584263.780000001</v>
      </c>
      <c r="I543" s="24">
        <v>40450197.969999999</v>
      </c>
      <c r="J543" s="24">
        <v>40128359.039999999</v>
      </c>
      <c r="K543" s="24">
        <v>39967529.289999999</v>
      </c>
      <c r="L543" s="24">
        <v>39806697.079999998</v>
      </c>
      <c r="M543" s="24">
        <v>39645864.850000001</v>
      </c>
      <c r="N543" s="24">
        <v>39378116.229999997</v>
      </c>
      <c r="O543" s="24">
        <v>39297042.920000002</v>
      </c>
      <c r="P543" s="24">
        <v>39137349.799999997</v>
      </c>
      <c r="Q543" s="24">
        <v>38977656.649999999</v>
      </c>
      <c r="R543" s="74">
        <f t="shared" si="57"/>
        <v>39137349.799999997</v>
      </c>
      <c r="S543" s="2"/>
      <c r="T543" s="2"/>
      <c r="U543" s="84"/>
      <c r="V543" s="84"/>
      <c r="W543" s="84">
        <f t="shared" si="59"/>
        <v>39137349.799999997</v>
      </c>
      <c r="X543" s="122"/>
      <c r="Y543" s="122"/>
      <c r="Z543" s="122"/>
      <c r="AA543" s="122"/>
      <c r="AB543" s="122"/>
    </row>
    <row r="544" spans="1:28">
      <c r="A544" s="22" t="s">
        <v>67</v>
      </c>
      <c r="B544" s="22" t="s">
        <v>805</v>
      </c>
      <c r="C544" s="22" t="s">
        <v>808</v>
      </c>
      <c r="D544" s="50" t="s">
        <v>809</v>
      </c>
      <c r="E544" s="24">
        <v>-99929507.170000002</v>
      </c>
      <c r="F544" s="24">
        <v>-99642303.599999994</v>
      </c>
      <c r="G544" s="24">
        <v>-99483213.659999996</v>
      </c>
      <c r="H544" s="24">
        <v>-99324123.709999993</v>
      </c>
      <c r="I544" s="24">
        <v>-99165033.769999996</v>
      </c>
      <c r="J544" s="24">
        <v>-99080207.829999998</v>
      </c>
      <c r="K544" s="24">
        <v>-98931727.030000001</v>
      </c>
      <c r="L544" s="24">
        <v>-98783246.230000004</v>
      </c>
      <c r="M544" s="24">
        <v>-98634765.430000007</v>
      </c>
      <c r="N544" s="24">
        <v>-98558812.739999995</v>
      </c>
      <c r="O544" s="24">
        <v>-99638867.390000001</v>
      </c>
      <c r="P544" s="24">
        <v>-99562756.319999993</v>
      </c>
      <c r="Q544" s="24">
        <v>-99486645.239999995</v>
      </c>
      <c r="R544" s="74">
        <f t="shared" si="57"/>
        <v>-99562756.319999993</v>
      </c>
      <c r="S544" s="2"/>
      <c r="T544" s="2"/>
      <c r="U544" s="84"/>
      <c r="V544" s="84"/>
      <c r="W544" s="84">
        <f t="shared" si="59"/>
        <v>-99562756.319999993</v>
      </c>
      <c r="X544" s="122"/>
      <c r="Y544" s="122"/>
      <c r="Z544" s="122"/>
      <c r="AA544" s="122"/>
      <c r="AB544" s="122"/>
    </row>
    <row r="545" spans="1:28">
      <c r="A545" s="22" t="s">
        <v>67</v>
      </c>
      <c r="B545" s="22" t="s">
        <v>805</v>
      </c>
      <c r="C545" s="22" t="s">
        <v>302</v>
      </c>
      <c r="D545" s="50" t="s">
        <v>811</v>
      </c>
      <c r="E545" s="24">
        <v>-140309.65</v>
      </c>
      <c r="F545" s="24">
        <v>-118468.96</v>
      </c>
      <c r="G545" s="24">
        <v>-93051.35</v>
      </c>
      <c r="H545" s="24">
        <v>-123983.44</v>
      </c>
      <c r="I545" s="24">
        <v>-128794.44</v>
      </c>
      <c r="J545" s="24">
        <v>-115754.06</v>
      </c>
      <c r="K545" s="24">
        <v>4813.8100000000104</v>
      </c>
      <c r="L545" s="24">
        <v>-214221.45</v>
      </c>
      <c r="M545" s="24">
        <v>-198993.98</v>
      </c>
      <c r="N545" s="24">
        <v>130178.89</v>
      </c>
      <c r="O545" s="24">
        <v>347877.73</v>
      </c>
      <c r="P545" s="24">
        <v>328898.68</v>
      </c>
      <c r="Q545" s="24">
        <v>330302.68</v>
      </c>
      <c r="R545" s="74">
        <f t="shared" si="57"/>
        <v>328898.68</v>
      </c>
      <c r="S545" s="2"/>
      <c r="T545" s="2"/>
      <c r="U545" s="84"/>
      <c r="V545" s="84"/>
      <c r="W545" s="84">
        <f t="shared" si="59"/>
        <v>328898.68</v>
      </c>
      <c r="X545" s="122"/>
      <c r="Y545" s="122"/>
      <c r="Z545" s="122"/>
      <c r="AA545" s="122"/>
      <c r="AB545" s="122"/>
    </row>
    <row r="546" spans="1:28">
      <c r="A546" s="22" t="s">
        <v>67</v>
      </c>
      <c r="B546" s="22" t="s">
        <v>822</v>
      </c>
      <c r="C546" s="22" t="s">
        <v>294</v>
      </c>
      <c r="D546" s="50" t="s">
        <v>806</v>
      </c>
      <c r="E546" s="24">
        <v>2126361.12</v>
      </c>
      <c r="F546" s="24">
        <v>2108341.12</v>
      </c>
      <c r="G546" s="24">
        <v>2090321.11</v>
      </c>
      <c r="H546" s="24">
        <v>2072301.1</v>
      </c>
      <c r="I546" s="24">
        <v>2054281.07</v>
      </c>
      <c r="J546" s="24">
        <v>2036261.06</v>
      </c>
      <c r="K546" s="24">
        <v>2018241.05</v>
      </c>
      <c r="L546" s="24">
        <v>2000221.05</v>
      </c>
      <c r="M546" s="24">
        <v>1982201.05</v>
      </c>
      <c r="N546" s="24">
        <v>1966738.21</v>
      </c>
      <c r="O546" s="24">
        <v>1913970.3</v>
      </c>
      <c r="P546" s="24">
        <v>1893054.62</v>
      </c>
      <c r="Q546" s="24">
        <v>1872138.94</v>
      </c>
      <c r="R546" s="74">
        <f t="shared" si="57"/>
        <v>1893054.62</v>
      </c>
      <c r="S546" s="2"/>
      <c r="T546" s="2"/>
      <c r="U546" s="84"/>
      <c r="V546" s="84"/>
      <c r="W546" s="84">
        <f t="shared" si="59"/>
        <v>1893054.62</v>
      </c>
      <c r="X546" s="122"/>
      <c r="Y546" s="122"/>
      <c r="Z546" s="122"/>
      <c r="AA546" s="122"/>
      <c r="AB546" s="122"/>
    </row>
    <row r="547" spans="1:28">
      <c r="A547" s="22" t="s">
        <v>67</v>
      </c>
      <c r="B547" s="22" t="s">
        <v>822</v>
      </c>
      <c r="C547" s="22" t="s">
        <v>296</v>
      </c>
      <c r="D547" s="50" t="s">
        <v>807</v>
      </c>
      <c r="E547" s="24">
        <v>8115332.5499999998</v>
      </c>
      <c r="F547" s="24">
        <v>8046558.5999999996</v>
      </c>
      <c r="G547" s="24">
        <v>7977784.54</v>
      </c>
      <c r="H547" s="24">
        <v>7909010.5599999996</v>
      </c>
      <c r="I547" s="24">
        <v>7840236.5199999996</v>
      </c>
      <c r="J547" s="24">
        <v>7771462.5</v>
      </c>
      <c r="K547" s="24">
        <v>7702688.5300000003</v>
      </c>
      <c r="L547" s="24">
        <v>7633914.46</v>
      </c>
      <c r="M547" s="24">
        <v>7565140.4800000004</v>
      </c>
      <c r="N547" s="24">
        <v>7505986.2999999998</v>
      </c>
      <c r="O547" s="24">
        <v>7294680.6500000004</v>
      </c>
      <c r="P547" s="24">
        <v>7214029.0300000003</v>
      </c>
      <c r="Q547" s="24">
        <v>7133377.3700000001</v>
      </c>
      <c r="R547" s="74">
        <f t="shared" si="57"/>
        <v>7214029.0300000003</v>
      </c>
      <c r="S547" s="2"/>
      <c r="T547" s="2"/>
      <c r="U547" s="2"/>
      <c r="V547" s="84"/>
      <c r="W547" s="84">
        <f t="shared" si="59"/>
        <v>7214029.0300000003</v>
      </c>
      <c r="X547" s="122"/>
      <c r="Y547" s="122"/>
      <c r="Z547" s="122"/>
      <c r="AA547" s="122"/>
      <c r="AB547" s="122"/>
    </row>
    <row r="548" spans="1:28">
      <c r="A548" s="22" t="s">
        <v>67</v>
      </c>
      <c r="B548" s="22" t="s">
        <v>822</v>
      </c>
      <c r="C548" s="22" t="s">
        <v>823</v>
      </c>
      <c r="D548" s="50" t="s">
        <v>824</v>
      </c>
      <c r="E548" s="24">
        <v>-160522.47</v>
      </c>
      <c r="F548" s="24">
        <v>-159818.42000000001</v>
      </c>
      <c r="G548" s="24">
        <v>-159114.37</v>
      </c>
      <c r="H548" s="24">
        <v>-158410.32</v>
      </c>
      <c r="I548" s="24">
        <v>-157706.26999999999</v>
      </c>
      <c r="J548" s="24">
        <v>-157002.22</v>
      </c>
      <c r="K548" s="24">
        <v>-156298.17000000001</v>
      </c>
      <c r="L548" s="24">
        <v>-155594.12</v>
      </c>
      <c r="M548" s="24">
        <v>-154890.07</v>
      </c>
      <c r="N548" s="24">
        <v>-154186.01999999999</v>
      </c>
      <c r="O548" s="24">
        <v>-153482.01</v>
      </c>
      <c r="P548" s="24">
        <v>-152777.97</v>
      </c>
      <c r="Q548" s="24">
        <v>-152073.93</v>
      </c>
      <c r="R548" s="74">
        <f t="shared" si="57"/>
        <v>-152777.97</v>
      </c>
      <c r="S548" s="2"/>
      <c r="T548" s="2"/>
      <c r="U548" s="2"/>
      <c r="V548" s="84"/>
      <c r="W548" s="84">
        <f t="shared" si="59"/>
        <v>-152777.97</v>
      </c>
      <c r="X548" s="122"/>
      <c r="Y548" s="122"/>
      <c r="Z548" s="122"/>
      <c r="AA548" s="122"/>
      <c r="AB548" s="122"/>
    </row>
    <row r="549" spans="1:28">
      <c r="A549" s="22" t="s">
        <v>67</v>
      </c>
      <c r="B549" s="22" t="s">
        <v>822</v>
      </c>
      <c r="C549" s="22" t="s">
        <v>300</v>
      </c>
      <c r="D549" s="50" t="s">
        <v>826</v>
      </c>
      <c r="E549" s="24">
        <v>-481335.67</v>
      </c>
      <c r="F549" s="24">
        <v>-481335.67</v>
      </c>
      <c r="G549" s="24">
        <v>-481335.67</v>
      </c>
      <c r="H549" s="24">
        <v>-481335.67</v>
      </c>
      <c r="I549" s="24">
        <v>-481335.67</v>
      </c>
      <c r="J549" s="24">
        <v>-481335.67</v>
      </c>
      <c r="K549" s="24">
        <v>-481335.67</v>
      </c>
      <c r="L549" s="24">
        <v>-481335.67</v>
      </c>
      <c r="M549" s="24">
        <v>-481335.67</v>
      </c>
      <c r="N549" s="24">
        <v>-481335.67</v>
      </c>
      <c r="O549" s="24">
        <v>-638740.75</v>
      </c>
      <c r="P549" s="24">
        <v>-638740.75</v>
      </c>
      <c r="Q549" s="24">
        <v>-638740.75</v>
      </c>
      <c r="R549" s="74">
        <f t="shared" si="57"/>
        <v>-638740.75</v>
      </c>
      <c r="S549" s="2"/>
      <c r="T549" s="2"/>
      <c r="U549" s="84">
        <f t="shared" ref="U549:U550" si="60">+R549</f>
        <v>-638740.75</v>
      </c>
      <c r="V549" s="84"/>
      <c r="W549" s="84"/>
      <c r="X549" s="122"/>
      <c r="Y549" s="122"/>
      <c r="Z549" s="122"/>
      <c r="AA549" s="122"/>
      <c r="AB549" s="122"/>
    </row>
    <row r="550" spans="1:28">
      <c r="A550" s="22" t="s">
        <v>67</v>
      </c>
      <c r="B550" s="22" t="s">
        <v>822</v>
      </c>
      <c r="C550" s="22" t="s">
        <v>302</v>
      </c>
      <c r="D550" s="50" t="s">
        <v>827</v>
      </c>
      <c r="E550" s="24">
        <v>-31136329.219999999</v>
      </c>
      <c r="F550" s="24">
        <v>-30469392.350000001</v>
      </c>
      <c r="G550" s="24">
        <v>-30175970.079999998</v>
      </c>
      <c r="H550" s="24">
        <v>-29991402.34</v>
      </c>
      <c r="I550" s="24">
        <v>-30267951.260000002</v>
      </c>
      <c r="J550" s="24">
        <v>-30569378.079999998</v>
      </c>
      <c r="K550" s="24">
        <v>-31103198.75</v>
      </c>
      <c r="L550" s="24">
        <v>-31443179.859999999</v>
      </c>
      <c r="M550" s="24">
        <v>-31302928.609999999</v>
      </c>
      <c r="N550" s="24">
        <v>-33386829.190000001</v>
      </c>
      <c r="O550" s="24">
        <v>-40255923.640000001</v>
      </c>
      <c r="P550" s="24">
        <v>-41475441.259999998</v>
      </c>
      <c r="Q550" s="24">
        <v>-45749804.460000001</v>
      </c>
      <c r="R550" s="74">
        <f t="shared" si="57"/>
        <v>-41475441.259999998</v>
      </c>
      <c r="S550" s="2"/>
      <c r="T550" s="2"/>
      <c r="U550" s="84">
        <f t="shared" si="60"/>
        <v>-41475441.259999998</v>
      </c>
      <c r="V550" s="84"/>
      <c r="W550" s="84"/>
      <c r="X550" s="122"/>
      <c r="Y550" s="122"/>
      <c r="Z550" s="122"/>
      <c r="AA550" s="122"/>
      <c r="AB550" s="122"/>
    </row>
    <row r="551" spans="1:28">
      <c r="A551" s="22" t="s">
        <v>139</v>
      </c>
      <c r="B551" s="22" t="s">
        <v>805</v>
      </c>
      <c r="C551" s="22" t="s">
        <v>306</v>
      </c>
      <c r="D551" s="50" t="s">
        <v>815</v>
      </c>
      <c r="E551" s="24">
        <v>933800.21</v>
      </c>
      <c r="F551" s="24">
        <v>930695.46</v>
      </c>
      <c r="G551" s="24">
        <v>927684.27</v>
      </c>
      <c r="H551" s="24">
        <v>924672.45</v>
      </c>
      <c r="I551" s="24">
        <v>921660.48</v>
      </c>
      <c r="J551" s="24">
        <v>914129.32</v>
      </c>
      <c r="K551" s="24">
        <v>910473.28</v>
      </c>
      <c r="L551" s="24">
        <v>906817.18</v>
      </c>
      <c r="M551" s="24">
        <v>903161.07</v>
      </c>
      <c r="N551" s="24">
        <v>897032.55</v>
      </c>
      <c r="O551" s="24">
        <v>895436.16</v>
      </c>
      <c r="P551" s="24">
        <v>891841.56</v>
      </c>
      <c r="Q551" s="24">
        <v>888246.94</v>
      </c>
      <c r="R551" s="74">
        <f t="shared" si="57"/>
        <v>891841.56</v>
      </c>
      <c r="S551" s="2"/>
      <c r="T551" s="2"/>
      <c r="U551" s="84"/>
      <c r="V551" s="84"/>
      <c r="W551" s="84">
        <f t="shared" ref="W551:W555" si="61">+R551</f>
        <v>891841.56</v>
      </c>
      <c r="X551" s="122"/>
      <c r="Y551" s="122"/>
      <c r="Z551" s="122"/>
      <c r="AA551" s="122"/>
      <c r="AB551" s="122"/>
    </row>
    <row r="552" spans="1:28">
      <c r="A552" s="22" t="s">
        <v>139</v>
      </c>
      <c r="B552" s="22" t="s">
        <v>805</v>
      </c>
      <c r="C552" s="22" t="s">
        <v>308</v>
      </c>
      <c r="D552" s="50" t="s">
        <v>816</v>
      </c>
      <c r="E552" s="24">
        <v>-840913.86</v>
      </c>
      <c r="F552" s="24">
        <v>-836804.57</v>
      </c>
      <c r="G552" s="24">
        <v>-832371.81</v>
      </c>
      <c r="H552" s="24">
        <v>-827941.05</v>
      </c>
      <c r="I552" s="24">
        <v>-823510.95</v>
      </c>
      <c r="J552" s="24">
        <v>-825543.72</v>
      </c>
      <c r="K552" s="24">
        <v>-822031.55</v>
      </c>
      <c r="L552" s="24">
        <v>-818519.6</v>
      </c>
      <c r="M552" s="24">
        <v>-815007.66</v>
      </c>
      <c r="N552" s="24">
        <v>-810817.82</v>
      </c>
      <c r="O552" s="24">
        <v>-798533.89</v>
      </c>
      <c r="P552" s="24">
        <v>-793515.04</v>
      </c>
      <c r="Q552" s="24">
        <v>-788496.17</v>
      </c>
      <c r="R552" s="74">
        <f t="shared" si="57"/>
        <v>-793515.04</v>
      </c>
      <c r="S552" s="2"/>
      <c r="T552" s="2"/>
      <c r="U552" s="84"/>
      <c r="V552" s="84"/>
      <c r="W552" s="84">
        <f t="shared" si="61"/>
        <v>-793515.04</v>
      </c>
      <c r="X552" s="122"/>
      <c r="Y552" s="122"/>
      <c r="Z552" s="122"/>
      <c r="AA552" s="122"/>
      <c r="AB552" s="122"/>
    </row>
    <row r="553" spans="1:28">
      <c r="A553" s="22" t="s">
        <v>139</v>
      </c>
      <c r="B553" s="22" t="s">
        <v>805</v>
      </c>
      <c r="C553" s="22" t="s">
        <v>817</v>
      </c>
      <c r="D553" s="50" t="s">
        <v>818</v>
      </c>
      <c r="E553" s="24">
        <v>-4268405.67</v>
      </c>
      <c r="F553" s="24">
        <v>-4260106.82</v>
      </c>
      <c r="G553" s="24">
        <v>-4263021.22</v>
      </c>
      <c r="H553" s="24">
        <v>-4265935.62</v>
      </c>
      <c r="I553" s="24">
        <v>-4268850.0199999996</v>
      </c>
      <c r="J553" s="24">
        <v>-4288249.96</v>
      </c>
      <c r="K553" s="24">
        <v>-4293519.4400000004</v>
      </c>
      <c r="L553" s="24">
        <v>-4298788.92</v>
      </c>
      <c r="M553" s="24">
        <v>-4304058.3899999997</v>
      </c>
      <c r="N553" s="24">
        <v>-4313894.84</v>
      </c>
      <c r="O553" s="24">
        <v>-4420542.34</v>
      </c>
      <c r="P553" s="24">
        <v>-4433550.5599999996</v>
      </c>
      <c r="Q553" s="24">
        <v>-4446558.79</v>
      </c>
      <c r="R553" s="74">
        <f t="shared" si="57"/>
        <v>-4433550.5599999996</v>
      </c>
      <c r="S553" s="2"/>
      <c r="T553" s="2"/>
      <c r="U553" s="84"/>
      <c r="V553" s="84"/>
      <c r="W553" s="84">
        <f t="shared" si="61"/>
        <v>-4433550.5599999996</v>
      </c>
      <c r="X553" s="122"/>
      <c r="Y553" s="122"/>
      <c r="Z553" s="122"/>
      <c r="AA553" s="122"/>
      <c r="AB553" s="122"/>
    </row>
    <row r="554" spans="1:28">
      <c r="A554" s="22" t="s">
        <v>139</v>
      </c>
      <c r="B554" s="22" t="s">
        <v>805</v>
      </c>
      <c r="C554" s="85" t="s">
        <v>316</v>
      </c>
      <c r="D554" s="50" t="s">
        <v>820</v>
      </c>
      <c r="E554" s="24">
        <v>503976.85</v>
      </c>
      <c r="F554" s="24">
        <v>511403.25</v>
      </c>
      <c r="G554" s="24">
        <v>513627.95</v>
      </c>
      <c r="H554" s="24">
        <v>510920.59</v>
      </c>
      <c r="I554" s="24">
        <v>510499.49</v>
      </c>
      <c r="J554" s="24">
        <v>511640.88</v>
      </c>
      <c r="K554" s="24">
        <v>522193.7</v>
      </c>
      <c r="L554" s="24">
        <v>503022.42</v>
      </c>
      <c r="M554" s="24">
        <v>504355.22</v>
      </c>
      <c r="N554" s="24">
        <v>521350.27</v>
      </c>
      <c r="O554" s="24">
        <v>492728.47</v>
      </c>
      <c r="P554" s="24">
        <v>491067.3</v>
      </c>
      <c r="Q554" s="24">
        <v>491190.19</v>
      </c>
      <c r="R554" s="74">
        <f t="shared" si="57"/>
        <v>491067.3</v>
      </c>
      <c r="S554" s="2"/>
      <c r="T554" s="2"/>
      <c r="U554" s="84"/>
      <c r="V554" s="84"/>
      <c r="W554" s="84">
        <f t="shared" si="61"/>
        <v>491067.3</v>
      </c>
      <c r="X554" s="122"/>
      <c r="Y554" s="122"/>
      <c r="Z554" s="122"/>
      <c r="AA554" s="122"/>
      <c r="AB554" s="122"/>
    </row>
    <row r="555" spans="1:28">
      <c r="A555" s="22" t="s">
        <v>139</v>
      </c>
      <c r="B555" s="22" t="s">
        <v>805</v>
      </c>
      <c r="C555" s="85" t="s">
        <v>812</v>
      </c>
      <c r="D555" s="50" t="s">
        <v>813</v>
      </c>
      <c r="E555" s="24">
        <v>-14390.85</v>
      </c>
      <c r="F555" s="24">
        <v>0</v>
      </c>
      <c r="G555" s="24">
        <v>0</v>
      </c>
      <c r="H555" s="24">
        <v>0</v>
      </c>
      <c r="I555" s="24">
        <v>0</v>
      </c>
      <c r="J555" s="24">
        <v>0</v>
      </c>
      <c r="K555" s="24">
        <v>0</v>
      </c>
      <c r="L555" s="24">
        <v>0</v>
      </c>
      <c r="M555" s="24">
        <v>0</v>
      </c>
      <c r="N555" s="24">
        <v>0</v>
      </c>
      <c r="O555" s="24">
        <v>0</v>
      </c>
      <c r="P555" s="24">
        <v>0</v>
      </c>
      <c r="Q555" s="24">
        <v>0</v>
      </c>
      <c r="R555" s="74">
        <f t="shared" si="57"/>
        <v>0</v>
      </c>
      <c r="S555" s="2"/>
      <c r="T555" s="2"/>
      <c r="U555" s="84"/>
      <c r="V555" s="84"/>
      <c r="W555" s="84">
        <f t="shared" si="61"/>
        <v>0</v>
      </c>
      <c r="X555" s="122"/>
      <c r="Y555" s="122"/>
      <c r="Z555" s="122"/>
      <c r="AA555" s="122"/>
      <c r="AB555" s="122"/>
    </row>
    <row r="556" spans="1:28">
      <c r="A556" s="22" t="s">
        <v>139</v>
      </c>
      <c r="B556" s="22" t="s">
        <v>822</v>
      </c>
      <c r="C556" s="22" t="s">
        <v>306</v>
      </c>
      <c r="D556" s="50" t="s">
        <v>815</v>
      </c>
      <c r="E556" s="24">
        <v>186111.82</v>
      </c>
      <c r="F556" s="24">
        <v>184534.6</v>
      </c>
      <c r="G556" s="24">
        <v>182957.38</v>
      </c>
      <c r="H556" s="24">
        <v>181380.15</v>
      </c>
      <c r="I556" s="24">
        <v>179802.94</v>
      </c>
      <c r="J556" s="24">
        <v>178225.72</v>
      </c>
      <c r="K556" s="24">
        <v>176648.51</v>
      </c>
      <c r="L556" s="24">
        <v>175071.29</v>
      </c>
      <c r="M556" s="24">
        <v>173494.07</v>
      </c>
      <c r="N556" s="24">
        <v>172140.66</v>
      </c>
      <c r="O556" s="24">
        <v>167522.1</v>
      </c>
      <c r="P556" s="24">
        <v>165691.44</v>
      </c>
      <c r="Q556" s="24">
        <v>163860.78</v>
      </c>
      <c r="R556" s="74">
        <f t="shared" si="57"/>
        <v>165691.44</v>
      </c>
      <c r="S556" s="2"/>
      <c r="T556" s="2"/>
      <c r="U556" s="84">
        <f t="shared" ref="U556:U560" si="62">+R556</f>
        <v>165691.44</v>
      </c>
      <c r="V556" s="84"/>
      <c r="W556" s="2"/>
      <c r="X556" s="122"/>
      <c r="Y556" s="122"/>
      <c r="Z556" s="122"/>
      <c r="AA556" s="122"/>
      <c r="AB556" s="122"/>
    </row>
    <row r="557" spans="1:28">
      <c r="A557" s="22" t="s">
        <v>139</v>
      </c>
      <c r="B557" s="22" t="s">
        <v>822</v>
      </c>
      <c r="C557" s="22" t="s">
        <v>308</v>
      </c>
      <c r="D557" s="50" t="s">
        <v>816</v>
      </c>
      <c r="E557" s="24">
        <v>-116164.48</v>
      </c>
      <c r="F557" s="24">
        <v>-115179.99</v>
      </c>
      <c r="G557" s="24">
        <v>-114195.55</v>
      </c>
      <c r="H557" s="24">
        <v>-113211.11</v>
      </c>
      <c r="I557" s="24">
        <v>-112226.67</v>
      </c>
      <c r="J557" s="24">
        <v>-111242.23</v>
      </c>
      <c r="K557" s="24">
        <v>-110257.76</v>
      </c>
      <c r="L557" s="24">
        <v>-109273.33</v>
      </c>
      <c r="M557" s="24">
        <v>-108288.89</v>
      </c>
      <c r="N557" s="24">
        <v>-107304.4</v>
      </c>
      <c r="O557" s="24">
        <v>-94506.66</v>
      </c>
      <c r="P557" s="24">
        <v>-92537.75</v>
      </c>
      <c r="Q557" s="24">
        <v>-90568.86</v>
      </c>
      <c r="R557" s="74">
        <f t="shared" si="57"/>
        <v>-92537.75</v>
      </c>
      <c r="S557" s="2"/>
      <c r="T557" s="2"/>
      <c r="U557" s="84">
        <f t="shared" si="62"/>
        <v>-92537.75</v>
      </c>
      <c r="V557" s="84"/>
      <c r="W557" s="2"/>
      <c r="X557" s="122"/>
      <c r="Y557" s="122"/>
      <c r="Z557" s="122"/>
      <c r="AA557" s="122"/>
      <c r="AB557" s="122"/>
    </row>
    <row r="558" spans="1:28">
      <c r="A558" s="22" t="s">
        <v>139</v>
      </c>
      <c r="B558" s="22" t="s">
        <v>822</v>
      </c>
      <c r="C558" s="22" t="s">
        <v>828</v>
      </c>
      <c r="D558" s="50" t="s">
        <v>829</v>
      </c>
      <c r="E558" s="24">
        <v>-14049.89</v>
      </c>
      <c r="F558" s="24">
        <v>-13988.27</v>
      </c>
      <c r="G558" s="24">
        <v>-13926.65</v>
      </c>
      <c r="H558" s="24">
        <v>-13865.03</v>
      </c>
      <c r="I558" s="24">
        <v>-13803.41</v>
      </c>
      <c r="J558" s="24">
        <v>-13741.79</v>
      </c>
      <c r="K558" s="24">
        <v>-13680.17</v>
      </c>
      <c r="L558" s="24">
        <v>-13618.55</v>
      </c>
      <c r="M558" s="24">
        <v>-13556.93</v>
      </c>
      <c r="N558" s="24">
        <v>-13495.31</v>
      </c>
      <c r="O558" s="24">
        <v>-13433.67</v>
      </c>
      <c r="P558" s="24">
        <v>-13372.05</v>
      </c>
      <c r="Q558" s="24">
        <v>-13310.43</v>
      </c>
      <c r="R558" s="74">
        <f t="shared" si="57"/>
        <v>-13372.05</v>
      </c>
      <c r="S558" s="2"/>
      <c r="T558" s="2"/>
      <c r="U558" s="84">
        <f t="shared" si="62"/>
        <v>-13372.05</v>
      </c>
      <c r="V558" s="84"/>
      <c r="W558" s="84"/>
      <c r="X558" s="122"/>
      <c r="Y558" s="122"/>
      <c r="Z558" s="122"/>
      <c r="AA558" s="122"/>
      <c r="AB558" s="122"/>
    </row>
    <row r="559" spans="1:28">
      <c r="A559" s="22" t="s">
        <v>139</v>
      </c>
      <c r="B559" s="22" t="s">
        <v>822</v>
      </c>
      <c r="C559" s="22" t="s">
        <v>314</v>
      </c>
      <c r="D559" s="50" t="s">
        <v>830</v>
      </c>
      <c r="E559" s="24">
        <v>-42129.37</v>
      </c>
      <c r="F559" s="24">
        <v>-42129.37</v>
      </c>
      <c r="G559" s="24">
        <v>-42129.37</v>
      </c>
      <c r="H559" s="24">
        <v>-42129.37</v>
      </c>
      <c r="I559" s="24">
        <v>-42129.37</v>
      </c>
      <c r="J559" s="24">
        <v>-42129.37</v>
      </c>
      <c r="K559" s="24">
        <v>-42129.37</v>
      </c>
      <c r="L559" s="24">
        <v>-42129.37</v>
      </c>
      <c r="M559" s="24">
        <v>-42129.37</v>
      </c>
      <c r="N559" s="24">
        <v>-42129.37</v>
      </c>
      <c r="O559" s="24">
        <v>-55906.400000000001</v>
      </c>
      <c r="P559" s="24">
        <v>-55906.400000000001</v>
      </c>
      <c r="Q559" s="24">
        <v>-55906.400000000001</v>
      </c>
      <c r="R559" s="74">
        <f t="shared" si="57"/>
        <v>-55906.400000000001</v>
      </c>
      <c r="S559" s="2"/>
      <c r="T559" s="2"/>
      <c r="U559" s="84">
        <f t="shared" si="62"/>
        <v>-55906.400000000001</v>
      </c>
      <c r="V559" s="84"/>
      <c r="W559" s="84"/>
      <c r="X559" s="122"/>
      <c r="Y559" s="122"/>
      <c r="Z559" s="122"/>
      <c r="AA559" s="122"/>
      <c r="AB559" s="122"/>
    </row>
    <row r="560" spans="1:28">
      <c r="A560" s="22" t="s">
        <v>139</v>
      </c>
      <c r="B560" s="22" t="s">
        <v>822</v>
      </c>
      <c r="C560" s="22" t="s">
        <v>316</v>
      </c>
      <c r="D560" s="50" t="s">
        <v>831</v>
      </c>
      <c r="E560" s="24">
        <v>-2197036.9700000002</v>
      </c>
      <c r="F560" s="24">
        <v>-2145666.65</v>
      </c>
      <c r="G560" s="24">
        <v>-2126988.5299999998</v>
      </c>
      <c r="H560" s="24">
        <v>-2117838.02</v>
      </c>
      <c r="I560" s="24">
        <v>-2149047.1800000002</v>
      </c>
      <c r="J560" s="24">
        <v>-2182433.81</v>
      </c>
      <c r="K560" s="24">
        <v>-2236160.96</v>
      </c>
      <c r="L560" s="24">
        <v>-2272922.08</v>
      </c>
      <c r="M560" s="24">
        <v>-2267650.4</v>
      </c>
      <c r="N560" s="24">
        <v>-2456207.8199999998</v>
      </c>
      <c r="O560" s="24">
        <v>-3065780.91</v>
      </c>
      <c r="P560" s="24">
        <v>-3181548.37</v>
      </c>
      <c r="Q560" s="24">
        <v>-3564694.16</v>
      </c>
      <c r="R560" s="74">
        <f t="shared" si="57"/>
        <v>-3181548.37</v>
      </c>
      <c r="S560" s="2"/>
      <c r="T560" s="2"/>
      <c r="U560" s="84">
        <f t="shared" si="62"/>
        <v>-3181548.37</v>
      </c>
      <c r="V560" s="84"/>
      <c r="W560" s="84"/>
      <c r="X560" s="122"/>
      <c r="Y560" s="122"/>
      <c r="Z560" s="122"/>
      <c r="AA560" s="122"/>
      <c r="AB560" s="122"/>
    </row>
    <row r="561" spans="1:28">
      <c r="A561" s="22" t="s">
        <v>141</v>
      </c>
      <c r="B561" s="22" t="s">
        <v>805</v>
      </c>
      <c r="C561" s="22" t="s">
        <v>812</v>
      </c>
      <c r="D561" s="50" t="s">
        <v>813</v>
      </c>
      <c r="E561" s="24">
        <v>-48616.4</v>
      </c>
      <c r="F561" s="24">
        <v>0</v>
      </c>
      <c r="G561" s="24">
        <v>0</v>
      </c>
      <c r="H561" s="24">
        <v>0</v>
      </c>
      <c r="I561" s="24">
        <v>0</v>
      </c>
      <c r="J561" s="24">
        <v>0</v>
      </c>
      <c r="K561" s="24">
        <v>0</v>
      </c>
      <c r="L561" s="24">
        <v>0</v>
      </c>
      <c r="M561" s="24">
        <v>0</v>
      </c>
      <c r="N561" s="24">
        <v>0</v>
      </c>
      <c r="O561" s="24">
        <v>0</v>
      </c>
      <c r="P561" s="24">
        <v>0</v>
      </c>
      <c r="Q561" s="24">
        <v>0</v>
      </c>
      <c r="R561" s="74">
        <f t="shared" si="57"/>
        <v>0</v>
      </c>
      <c r="S561" s="2"/>
      <c r="T561" s="2"/>
      <c r="U561" s="84"/>
      <c r="V561" s="84"/>
      <c r="W561" s="84">
        <f>+R561</f>
        <v>0</v>
      </c>
      <c r="X561" s="122"/>
      <c r="Y561" s="122"/>
      <c r="Z561" s="122"/>
      <c r="AA561" s="122"/>
      <c r="AB561" s="122"/>
    </row>
    <row r="562" spans="1:28">
      <c r="A562" s="2"/>
      <c r="B562" s="2"/>
      <c r="C562" s="2"/>
      <c r="D562" s="50" t="s">
        <v>832</v>
      </c>
      <c r="E562" s="28">
        <v>-76144183.440000042</v>
      </c>
      <c r="F562" s="28">
        <v>-75293352.540000021</v>
      </c>
      <c r="G562" s="28">
        <v>-75047506.220000014</v>
      </c>
      <c r="H562" s="28">
        <v>-74981356.059999973</v>
      </c>
      <c r="I562" s="28">
        <v>-75388285.160000011</v>
      </c>
      <c r="J562" s="28">
        <v>-76143992.800000027</v>
      </c>
      <c r="K562" s="28">
        <v>-76743007.349999994</v>
      </c>
      <c r="L562" s="28">
        <v>-77500547.169999987</v>
      </c>
      <c r="M562" s="28">
        <v>-77481054.910000026</v>
      </c>
      <c r="N562" s="28">
        <v>-79752141.87000002</v>
      </c>
      <c r="O562" s="28">
        <v>-88739868.560000032</v>
      </c>
      <c r="P562" s="28">
        <v>-90329190.810000017</v>
      </c>
      <c r="Q562" s="28">
        <v>-95218569.940000027</v>
      </c>
      <c r="R562" s="74">
        <f t="shared" si="57"/>
        <v>-90329190.810000017</v>
      </c>
      <c r="S562" s="2"/>
      <c r="T562" s="2"/>
      <c r="U562" s="2"/>
      <c r="V562" s="2"/>
      <c r="W562" s="2"/>
      <c r="X562" s="122"/>
      <c r="Y562" s="122"/>
      <c r="Z562" s="122"/>
      <c r="AA562" s="122"/>
      <c r="AB562" s="122"/>
    </row>
    <row r="563" spans="1:28">
      <c r="A563" s="2"/>
      <c r="B563" s="2"/>
      <c r="C563" s="2"/>
      <c r="D563" s="50"/>
      <c r="E563" s="74"/>
      <c r="F563" s="74"/>
      <c r="G563" s="75"/>
      <c r="H563" s="76"/>
      <c r="I563" s="77"/>
      <c r="J563" s="78"/>
      <c r="K563" s="79"/>
      <c r="L563" s="42"/>
      <c r="M563" s="80"/>
      <c r="N563" s="92"/>
      <c r="O563" s="24"/>
      <c r="P563" s="24"/>
      <c r="Q563" s="24"/>
      <c r="R563" s="74">
        <f t="shared" si="57"/>
        <v>0</v>
      </c>
      <c r="S563" s="2"/>
      <c r="T563" s="2"/>
      <c r="U563" s="2"/>
      <c r="V563" s="2"/>
      <c r="W563" s="2"/>
      <c r="X563" s="122"/>
      <c r="Y563" s="122"/>
      <c r="Z563" s="122"/>
      <c r="AA563" s="122"/>
      <c r="AB563" s="122"/>
    </row>
    <row r="564" spans="1:28">
      <c r="A564" s="85" t="s">
        <v>67</v>
      </c>
      <c r="B564" s="22" t="s">
        <v>901</v>
      </c>
      <c r="C564" s="2"/>
      <c r="D564" s="120" t="s">
        <v>902</v>
      </c>
      <c r="E564" s="24">
        <v>-19052</v>
      </c>
      <c r="F564" s="24">
        <v>-28578</v>
      </c>
      <c r="G564" s="24">
        <v>-38104</v>
      </c>
      <c r="H564" s="24">
        <v>-47630</v>
      </c>
      <c r="I564" s="24">
        <v>-57156</v>
      </c>
      <c r="J564" s="24">
        <v>-66682</v>
      </c>
      <c r="K564" s="24">
        <v>-76208</v>
      </c>
      <c r="L564" s="24">
        <v>-85734</v>
      </c>
      <c r="M564" s="24">
        <v>-95260</v>
      </c>
      <c r="N564" s="24">
        <v>-104786</v>
      </c>
      <c r="O564" s="24">
        <v>-114312</v>
      </c>
      <c r="P564" s="24">
        <v>-14184</v>
      </c>
      <c r="Q564" s="24">
        <v>-28368</v>
      </c>
      <c r="R564" s="74">
        <f t="shared" si="57"/>
        <v>-14184</v>
      </c>
      <c r="S564" s="2"/>
      <c r="T564" s="2"/>
      <c r="U564" s="2"/>
      <c r="V564" s="84">
        <f t="shared" ref="V564:V627" si="63">+R564</f>
        <v>-14184</v>
      </c>
      <c r="W564" s="2"/>
      <c r="X564" s="122"/>
      <c r="Y564" s="122"/>
      <c r="Z564" s="122"/>
      <c r="AA564" s="122"/>
      <c r="AB564" s="122"/>
    </row>
    <row r="565" spans="1:28">
      <c r="A565" s="22" t="s">
        <v>67</v>
      </c>
      <c r="B565" s="22" t="s">
        <v>903</v>
      </c>
      <c r="C565" s="22" t="s">
        <v>904</v>
      </c>
      <c r="D565" s="50" t="s">
        <v>905</v>
      </c>
      <c r="E565" s="24">
        <v>-16411.45</v>
      </c>
      <c r="F565" s="24">
        <v>-16411.45</v>
      </c>
      <c r="G565" s="24">
        <v>-16411.45</v>
      </c>
      <c r="H565" s="24">
        <v>-16411.45</v>
      </c>
      <c r="I565" s="24">
        <v>-16411.45</v>
      </c>
      <c r="J565" s="24">
        <v>-16411.45</v>
      </c>
      <c r="K565" s="24">
        <v>-55444.61</v>
      </c>
      <c r="L565" s="24">
        <v>-55444.61</v>
      </c>
      <c r="M565" s="24">
        <v>-56362.15</v>
      </c>
      <c r="N565" s="24">
        <v>-56362.15</v>
      </c>
      <c r="O565" s="24">
        <v>-56362.15</v>
      </c>
      <c r="P565" s="24">
        <v>-224.3</v>
      </c>
      <c r="Q565" s="24">
        <v>-224.3</v>
      </c>
      <c r="R565" s="74">
        <f t="shared" si="57"/>
        <v>-224.3</v>
      </c>
      <c r="S565" s="2"/>
      <c r="T565" s="2"/>
      <c r="U565" s="2"/>
      <c r="V565" s="84">
        <f t="shared" si="63"/>
        <v>-224.3</v>
      </c>
      <c r="W565" s="2"/>
      <c r="X565" s="122"/>
      <c r="Y565" s="122"/>
      <c r="Z565" s="122"/>
      <c r="AA565" s="122"/>
      <c r="AB565" s="122"/>
    </row>
    <row r="566" spans="1:28">
      <c r="A566" s="22" t="s">
        <v>139</v>
      </c>
      <c r="B566" s="22" t="s">
        <v>833</v>
      </c>
      <c r="C566" s="22" t="s">
        <v>834</v>
      </c>
      <c r="D566" s="50" t="s">
        <v>835</v>
      </c>
      <c r="E566" s="24">
        <v>-11011061.289999999</v>
      </c>
      <c r="F566" s="24">
        <v>-16455572.23</v>
      </c>
      <c r="G566" s="24">
        <v>-20263105.09</v>
      </c>
      <c r="H566" s="24">
        <v>-22687866.84</v>
      </c>
      <c r="I566" s="24">
        <v>-24068154.120000001</v>
      </c>
      <c r="J566" s="24">
        <v>-25177819.079999998</v>
      </c>
      <c r="K566" s="24">
        <v>-26178062.280000001</v>
      </c>
      <c r="L566" s="24">
        <v>-27219934.800000001</v>
      </c>
      <c r="M566" s="24">
        <v>-29128213.239999998</v>
      </c>
      <c r="N566" s="24">
        <v>-31993484.010000002</v>
      </c>
      <c r="O566" s="24">
        <v>-36899838.780000001</v>
      </c>
      <c r="P566" s="24">
        <v>-5659206.4100000001</v>
      </c>
      <c r="Q566" s="24">
        <v>-10923602.24</v>
      </c>
      <c r="R566" s="74">
        <f t="shared" si="57"/>
        <v>-5659206.4100000001</v>
      </c>
      <c r="S566" s="2"/>
      <c r="T566" s="2"/>
      <c r="U566" s="2"/>
      <c r="V566" s="84">
        <f t="shared" si="63"/>
        <v>-5659206.4100000001</v>
      </c>
      <c r="W566" s="2"/>
      <c r="X566" s="122"/>
      <c r="Y566" s="122"/>
      <c r="Z566" s="122"/>
      <c r="AA566" s="122"/>
      <c r="AB566" s="122"/>
    </row>
    <row r="567" spans="1:28">
      <c r="A567" s="22" t="s">
        <v>139</v>
      </c>
      <c r="B567" s="22" t="s">
        <v>833</v>
      </c>
      <c r="C567" s="22" t="s">
        <v>836</v>
      </c>
      <c r="D567" s="50" t="s">
        <v>837</v>
      </c>
      <c r="E567" s="24">
        <v>-133465.35999999999</v>
      </c>
      <c r="F567" s="24">
        <v>323205.58</v>
      </c>
      <c r="G567" s="24">
        <v>594333.87</v>
      </c>
      <c r="H567" s="24">
        <v>482085.92</v>
      </c>
      <c r="I567" s="24">
        <v>525493.9</v>
      </c>
      <c r="J567" s="24">
        <v>514461</v>
      </c>
      <c r="K567" s="24">
        <v>305869.93</v>
      </c>
      <c r="L567" s="24">
        <v>148578.79999999999</v>
      </c>
      <c r="M567" s="24">
        <v>172108.95</v>
      </c>
      <c r="N567" s="24">
        <v>210011.63</v>
      </c>
      <c r="O567" s="24">
        <v>164849.44</v>
      </c>
      <c r="P567" s="24">
        <v>412580.73</v>
      </c>
      <c r="Q567" s="24">
        <v>816333.62</v>
      </c>
      <c r="R567" s="74">
        <f t="shared" si="57"/>
        <v>412580.73</v>
      </c>
      <c r="S567" s="2"/>
      <c r="T567" s="2"/>
      <c r="U567" s="2"/>
      <c r="V567" s="84">
        <f t="shared" si="63"/>
        <v>412580.73</v>
      </c>
      <c r="W567" s="2"/>
      <c r="X567" s="122"/>
      <c r="Y567" s="122"/>
      <c r="Z567" s="122"/>
      <c r="AA567" s="122"/>
      <c r="AB567" s="122"/>
    </row>
    <row r="568" spans="1:28">
      <c r="A568" s="22" t="s">
        <v>139</v>
      </c>
      <c r="B568" s="22" t="s">
        <v>833</v>
      </c>
      <c r="C568" s="22" t="s">
        <v>838</v>
      </c>
      <c r="D568" s="50" t="s">
        <v>839</v>
      </c>
      <c r="E568" s="24">
        <v>-697623.9</v>
      </c>
      <c r="F568" s="24">
        <v>-1029777.19</v>
      </c>
      <c r="G568" s="24">
        <v>-1292645.02</v>
      </c>
      <c r="H568" s="24">
        <v>-1481540.75</v>
      </c>
      <c r="I568" s="24">
        <v>-1621765.01</v>
      </c>
      <c r="J568" s="24">
        <v>-1741768.59</v>
      </c>
      <c r="K568" s="24">
        <v>-1875859.82</v>
      </c>
      <c r="L568" s="24">
        <v>-1998145.64</v>
      </c>
      <c r="M568" s="24">
        <v>-2227112.87</v>
      </c>
      <c r="N568" s="24">
        <v>-2471160.5499999998</v>
      </c>
      <c r="O568" s="24">
        <v>-2767726.57</v>
      </c>
      <c r="P568" s="24">
        <v>-303761.21999999997</v>
      </c>
      <c r="Q568" s="24">
        <v>-616155.87</v>
      </c>
      <c r="R568" s="74">
        <f t="shared" si="57"/>
        <v>-303761.21999999997</v>
      </c>
      <c r="S568" s="2"/>
      <c r="T568" s="2"/>
      <c r="U568" s="2"/>
      <c r="V568" s="84">
        <f t="shared" si="63"/>
        <v>-303761.21999999997</v>
      </c>
      <c r="W568" s="2"/>
      <c r="X568" s="122"/>
      <c r="Y568" s="122"/>
      <c r="Z568" s="122"/>
      <c r="AA568" s="122"/>
      <c r="AB568" s="122"/>
    </row>
    <row r="569" spans="1:28">
      <c r="A569" s="22" t="s">
        <v>139</v>
      </c>
      <c r="B569" s="22" t="s">
        <v>833</v>
      </c>
      <c r="C569" s="22" t="s">
        <v>840</v>
      </c>
      <c r="D569" s="50" t="s">
        <v>841</v>
      </c>
      <c r="E569" s="24">
        <v>0</v>
      </c>
      <c r="F569" s="24">
        <v>0</v>
      </c>
      <c r="G569" s="24">
        <v>0</v>
      </c>
      <c r="H569" s="24">
        <v>-49348.01</v>
      </c>
      <c r="I569" s="24">
        <v>-49348.01</v>
      </c>
      <c r="J569" s="24">
        <v>-49982.23</v>
      </c>
      <c r="K569" s="24">
        <v>-49982.23</v>
      </c>
      <c r="L569" s="24">
        <v>-49982.23</v>
      </c>
      <c r="M569" s="24">
        <v>-49982.23</v>
      </c>
      <c r="N569" s="24">
        <v>-49982.23</v>
      </c>
      <c r="O569" s="24">
        <v>-49982.23</v>
      </c>
      <c r="P569" s="24">
        <v>0</v>
      </c>
      <c r="Q569" s="24">
        <v>0</v>
      </c>
      <c r="R569" s="74">
        <f t="shared" si="57"/>
        <v>0</v>
      </c>
      <c r="S569" s="2"/>
      <c r="T569" s="2"/>
      <c r="U569" s="2"/>
      <c r="V569" s="84">
        <f t="shared" si="63"/>
        <v>0</v>
      </c>
      <c r="W569" s="2"/>
      <c r="X569" s="122"/>
      <c r="Y569" s="122"/>
      <c r="Z569" s="122"/>
      <c r="AA569" s="122"/>
      <c r="AB569" s="122"/>
    </row>
    <row r="570" spans="1:28">
      <c r="A570" s="22" t="s">
        <v>139</v>
      </c>
      <c r="B570" s="22" t="s">
        <v>833</v>
      </c>
      <c r="C570" s="22" t="s">
        <v>842</v>
      </c>
      <c r="D570" s="50" t="s">
        <v>843</v>
      </c>
      <c r="E570" s="24">
        <v>-6135145.0700000003</v>
      </c>
      <c r="F570" s="24">
        <v>-9198063.7799999993</v>
      </c>
      <c r="G570" s="24">
        <v>-11230416.050000001</v>
      </c>
      <c r="H570" s="24">
        <v>-12573124.91</v>
      </c>
      <c r="I570" s="24">
        <v>-13404697.5</v>
      </c>
      <c r="J570" s="24">
        <v>-14114682.75</v>
      </c>
      <c r="K570" s="24">
        <v>-14778230.98</v>
      </c>
      <c r="L570" s="24">
        <v>-15464092.67</v>
      </c>
      <c r="M570" s="24">
        <v>-16519263.98</v>
      </c>
      <c r="N570" s="24">
        <v>-17968097.09</v>
      </c>
      <c r="O570" s="24">
        <v>-20625012.760000002</v>
      </c>
      <c r="P570" s="24">
        <v>-2998108.82</v>
      </c>
      <c r="Q570" s="24">
        <v>-5844376.1500000004</v>
      </c>
      <c r="R570" s="74">
        <f t="shared" si="57"/>
        <v>-2998108.82</v>
      </c>
      <c r="S570" s="2"/>
      <c r="T570" s="2"/>
      <c r="U570" s="2"/>
      <c r="V570" s="84">
        <f t="shared" si="63"/>
        <v>-2998108.82</v>
      </c>
      <c r="W570" s="2"/>
      <c r="X570" s="122"/>
      <c r="Y570" s="122"/>
      <c r="Z570" s="122"/>
      <c r="AA570" s="122"/>
      <c r="AB570" s="122"/>
    </row>
    <row r="571" spans="1:28">
      <c r="A571" s="22" t="s">
        <v>139</v>
      </c>
      <c r="B571" s="22" t="s">
        <v>833</v>
      </c>
      <c r="C571" s="22" t="s">
        <v>844</v>
      </c>
      <c r="D571" s="50" t="s">
        <v>845</v>
      </c>
      <c r="E571" s="24">
        <v>12299.71</v>
      </c>
      <c r="F571" s="24">
        <v>270393.38</v>
      </c>
      <c r="G571" s="24">
        <v>389620.87</v>
      </c>
      <c r="H571" s="24">
        <v>340816.15</v>
      </c>
      <c r="I571" s="24">
        <v>385296.03</v>
      </c>
      <c r="J571" s="24">
        <v>398661.33</v>
      </c>
      <c r="K571" s="24">
        <v>294975.03000000003</v>
      </c>
      <c r="L571" s="24">
        <v>286842.45</v>
      </c>
      <c r="M571" s="24">
        <v>350637.76</v>
      </c>
      <c r="N571" s="24">
        <v>289894.07</v>
      </c>
      <c r="O571" s="24">
        <v>340736.39</v>
      </c>
      <c r="P571" s="24">
        <v>150575.98000000001</v>
      </c>
      <c r="Q571" s="24">
        <v>428972.95</v>
      </c>
      <c r="R571" s="74">
        <f t="shared" si="57"/>
        <v>150575.98000000001</v>
      </c>
      <c r="S571" s="2"/>
      <c r="T571" s="2"/>
      <c r="U571" s="2"/>
      <c r="V571" s="84">
        <f t="shared" si="63"/>
        <v>150575.98000000001</v>
      </c>
      <c r="W571" s="2"/>
      <c r="X571" s="122"/>
      <c r="Y571" s="122"/>
      <c r="Z571" s="122"/>
      <c r="AA571" s="122"/>
      <c r="AB571" s="122"/>
    </row>
    <row r="572" spans="1:28">
      <c r="A572" s="22" t="s">
        <v>139</v>
      </c>
      <c r="B572" s="22" t="s">
        <v>833</v>
      </c>
      <c r="C572" s="22" t="s">
        <v>846</v>
      </c>
      <c r="D572" s="50" t="s">
        <v>847</v>
      </c>
      <c r="E572" s="24">
        <v>0</v>
      </c>
      <c r="F572" s="24">
        <v>0</v>
      </c>
      <c r="G572" s="24">
        <v>0</v>
      </c>
      <c r="H572" s="24">
        <v>0</v>
      </c>
      <c r="I572" s="24">
        <v>0</v>
      </c>
      <c r="J572" s="24">
        <v>0</v>
      </c>
      <c r="K572" s="24">
        <v>0</v>
      </c>
      <c r="L572" s="24">
        <v>-1216.5999999999999</v>
      </c>
      <c r="M572" s="24">
        <v>-1216.5999999999999</v>
      </c>
      <c r="N572" s="24">
        <v>-1216.5999999999999</v>
      </c>
      <c r="O572" s="24">
        <v>-1216.5999999999999</v>
      </c>
      <c r="P572" s="24">
        <v>0</v>
      </c>
      <c r="Q572" s="24">
        <v>0</v>
      </c>
      <c r="R572" s="74">
        <f t="shared" si="57"/>
        <v>0</v>
      </c>
      <c r="S572" s="2"/>
      <c r="T572" s="2"/>
      <c r="U572" s="2"/>
      <c r="V572" s="84">
        <f t="shared" si="63"/>
        <v>0</v>
      </c>
      <c r="W572" s="2"/>
      <c r="X572" s="122"/>
      <c r="Y572" s="122"/>
      <c r="Z572" s="122"/>
      <c r="AA572" s="122"/>
      <c r="AB572" s="122"/>
    </row>
    <row r="573" spans="1:28">
      <c r="A573" s="22" t="s">
        <v>139</v>
      </c>
      <c r="B573" s="22" t="s">
        <v>833</v>
      </c>
      <c r="C573" s="22" t="s">
        <v>848</v>
      </c>
      <c r="D573" s="50" t="s">
        <v>849</v>
      </c>
      <c r="E573" s="24">
        <v>-373032.29</v>
      </c>
      <c r="F573" s="24">
        <v>-524372.75</v>
      </c>
      <c r="G573" s="24">
        <v>-664086.97</v>
      </c>
      <c r="H573" s="24">
        <v>-763977.58</v>
      </c>
      <c r="I573" s="24">
        <v>-832382.59</v>
      </c>
      <c r="J573" s="24">
        <v>-893639.8</v>
      </c>
      <c r="K573" s="24">
        <v>-951739.55</v>
      </c>
      <c r="L573" s="24">
        <v>-1009665.59</v>
      </c>
      <c r="M573" s="24">
        <v>-1072217.06</v>
      </c>
      <c r="N573" s="24">
        <v>-1166245.83</v>
      </c>
      <c r="O573" s="24">
        <v>-1293851.8600000001</v>
      </c>
      <c r="P573" s="24">
        <v>-152819.1</v>
      </c>
      <c r="Q573" s="24">
        <v>-307199.43</v>
      </c>
      <c r="R573" s="74">
        <f t="shared" si="57"/>
        <v>-152819.1</v>
      </c>
      <c r="S573" s="2"/>
      <c r="T573" s="2"/>
      <c r="U573" s="2"/>
      <c r="V573" s="84">
        <f t="shared" si="63"/>
        <v>-152819.1</v>
      </c>
      <c r="W573" s="2"/>
      <c r="X573" s="122"/>
      <c r="Y573" s="122"/>
      <c r="Z573" s="122"/>
      <c r="AA573" s="122"/>
      <c r="AB573" s="122"/>
    </row>
    <row r="574" spans="1:28">
      <c r="A574" s="2" t="s">
        <v>139</v>
      </c>
      <c r="B574" s="22" t="s">
        <v>872</v>
      </c>
      <c r="C574" s="22" t="s">
        <v>834</v>
      </c>
      <c r="D574" s="50" t="s">
        <v>873</v>
      </c>
      <c r="E574" s="24">
        <v>919446.62</v>
      </c>
      <c r="F574" s="24">
        <v>2076507.3</v>
      </c>
      <c r="G574" s="24">
        <v>2952922.32</v>
      </c>
      <c r="H574" s="24">
        <v>3905130</v>
      </c>
      <c r="I574" s="24">
        <v>4059013.42</v>
      </c>
      <c r="J574" s="24">
        <v>4148049.51</v>
      </c>
      <c r="K574" s="24">
        <v>4507690.91</v>
      </c>
      <c r="L574" s="24">
        <v>4233401.93</v>
      </c>
      <c r="M574" s="24">
        <v>3256759.53</v>
      </c>
      <c r="N574" s="24">
        <v>1562114.16</v>
      </c>
      <c r="O574" s="24">
        <v>999034.86</v>
      </c>
      <c r="P574" s="24">
        <v>-62177.74</v>
      </c>
      <c r="Q574" s="24">
        <v>-410981.96</v>
      </c>
      <c r="R574" s="74">
        <f t="shared" si="57"/>
        <v>-62177.74</v>
      </c>
      <c r="S574" s="2"/>
      <c r="T574" s="2"/>
      <c r="U574" s="2"/>
      <c r="V574" s="84">
        <f t="shared" si="63"/>
        <v>-62177.74</v>
      </c>
      <c r="W574" s="2"/>
      <c r="X574" s="122"/>
      <c r="Y574" s="122"/>
      <c r="Z574" s="122"/>
      <c r="AA574" s="122"/>
      <c r="AB574" s="122"/>
    </row>
    <row r="575" spans="1:28">
      <c r="A575" s="2" t="s">
        <v>139</v>
      </c>
      <c r="B575" s="22" t="s">
        <v>872</v>
      </c>
      <c r="C575" s="22" t="s">
        <v>842</v>
      </c>
      <c r="D575" s="50" t="s">
        <v>874</v>
      </c>
      <c r="E575" s="24">
        <v>478389.37</v>
      </c>
      <c r="F575" s="24">
        <v>1100687.95</v>
      </c>
      <c r="G575" s="24">
        <v>1654628.06</v>
      </c>
      <c r="H575" s="24">
        <v>2148948.83</v>
      </c>
      <c r="I575" s="24">
        <v>2164132.11</v>
      </c>
      <c r="J575" s="24">
        <v>2171000.25</v>
      </c>
      <c r="K575" s="24">
        <v>2438866.4900000002</v>
      </c>
      <c r="L575" s="24">
        <v>2217322.87</v>
      </c>
      <c r="M575" s="24">
        <v>1742196.42</v>
      </c>
      <c r="N575" s="24">
        <v>970985.7</v>
      </c>
      <c r="O575" s="24">
        <v>550202.9</v>
      </c>
      <c r="P575" s="24">
        <v>24382.080000000002</v>
      </c>
      <c r="Q575" s="24">
        <v>-220380.4</v>
      </c>
      <c r="R575" s="74">
        <f t="shared" si="57"/>
        <v>24382.080000000002</v>
      </c>
      <c r="S575" s="2"/>
      <c r="T575" s="2"/>
      <c r="U575" s="2"/>
      <c r="V575" s="84">
        <f t="shared" si="63"/>
        <v>24382.080000000002</v>
      </c>
      <c r="W575" s="2"/>
      <c r="X575" s="122"/>
      <c r="Y575" s="122"/>
      <c r="Z575" s="122"/>
      <c r="AA575" s="122"/>
      <c r="AB575" s="122"/>
    </row>
    <row r="576" spans="1:28">
      <c r="A576" s="2" t="s">
        <v>139</v>
      </c>
      <c r="B576" s="22" t="s">
        <v>872</v>
      </c>
      <c r="C576" s="22" t="s">
        <v>848</v>
      </c>
      <c r="D576" s="50" t="s">
        <v>875</v>
      </c>
      <c r="E576" s="24">
        <v>56654.21</v>
      </c>
      <c r="F576" s="24">
        <v>60414.400000000001</v>
      </c>
      <c r="G576" s="24">
        <v>100311.96</v>
      </c>
      <c r="H576" s="24">
        <v>131814.34</v>
      </c>
      <c r="I576" s="24">
        <v>138969.51</v>
      </c>
      <c r="J576" s="24">
        <v>142127.32</v>
      </c>
      <c r="K576" s="24">
        <v>142289.97</v>
      </c>
      <c r="L576" s="24">
        <v>137590.82</v>
      </c>
      <c r="M576" s="24">
        <v>106168.57</v>
      </c>
      <c r="N576" s="24">
        <v>72558.570000000007</v>
      </c>
      <c r="O576" s="24">
        <v>47343.45</v>
      </c>
      <c r="P576" s="24">
        <v>-1561.66</v>
      </c>
      <c r="Q576" s="24">
        <v>-1964.01</v>
      </c>
      <c r="R576" s="74">
        <f t="shared" si="57"/>
        <v>-1561.66</v>
      </c>
      <c r="S576" s="2"/>
      <c r="T576" s="2"/>
      <c r="U576" s="2"/>
      <c r="V576" s="84">
        <f t="shared" si="63"/>
        <v>-1561.66</v>
      </c>
      <c r="W576" s="2"/>
      <c r="X576" s="122"/>
      <c r="Y576" s="122"/>
      <c r="Z576" s="122"/>
      <c r="AA576" s="122"/>
      <c r="AB576" s="122"/>
    </row>
    <row r="577" spans="1:28">
      <c r="A577" s="2" t="s">
        <v>139</v>
      </c>
      <c r="B577" s="22" t="s">
        <v>877</v>
      </c>
      <c r="C577" s="22" t="s">
        <v>878</v>
      </c>
      <c r="D577" s="50" t="s">
        <v>879</v>
      </c>
      <c r="E577" s="24">
        <v>-31657.01</v>
      </c>
      <c r="F577" s="24">
        <v>-46527.15</v>
      </c>
      <c r="G577" s="24">
        <v>-67766.509999999995</v>
      </c>
      <c r="H577" s="24">
        <v>-79898.13</v>
      </c>
      <c r="I577" s="24">
        <v>-89749.09</v>
      </c>
      <c r="J577" s="24">
        <v>-100132.33</v>
      </c>
      <c r="K577" s="24">
        <v>-107954.29</v>
      </c>
      <c r="L577" s="24">
        <v>-116528.37</v>
      </c>
      <c r="M577" s="24">
        <v>-125968.82</v>
      </c>
      <c r="N577" s="24">
        <v>-132620.89000000001</v>
      </c>
      <c r="O577" s="24">
        <v>-140982.17000000001</v>
      </c>
      <c r="P577" s="24">
        <v>-12256.15</v>
      </c>
      <c r="Q577" s="24">
        <v>-26549.47</v>
      </c>
      <c r="R577" s="74">
        <f t="shared" si="57"/>
        <v>-12256.15</v>
      </c>
      <c r="S577" s="2"/>
      <c r="T577" s="2"/>
      <c r="U577" s="2"/>
      <c r="V577" s="84">
        <f t="shared" si="63"/>
        <v>-12256.15</v>
      </c>
      <c r="W577" s="2"/>
      <c r="X577" s="122"/>
      <c r="Y577" s="122"/>
      <c r="Z577" s="122"/>
      <c r="AA577" s="122"/>
      <c r="AB577" s="122"/>
    </row>
    <row r="578" spans="1:28">
      <c r="A578" s="2" t="s">
        <v>139</v>
      </c>
      <c r="B578" s="22" t="s">
        <v>877</v>
      </c>
      <c r="C578" s="22" t="s">
        <v>880</v>
      </c>
      <c r="D578" s="50" t="s">
        <v>881</v>
      </c>
      <c r="E578" s="24">
        <v>0</v>
      </c>
      <c r="F578" s="24">
        <v>0</v>
      </c>
      <c r="G578" s="24">
        <v>0</v>
      </c>
      <c r="H578" s="24">
        <v>0</v>
      </c>
      <c r="I578" s="24">
        <v>0</v>
      </c>
      <c r="J578" s="24">
        <v>0</v>
      </c>
      <c r="K578" s="24">
        <v>0</v>
      </c>
      <c r="L578" s="24">
        <v>-5487.69</v>
      </c>
      <c r="M578" s="24">
        <v>-5487.69</v>
      </c>
      <c r="N578" s="24">
        <v>-5487.69</v>
      </c>
      <c r="O578" s="24">
        <v>-5487.69</v>
      </c>
      <c r="P578" s="24">
        <v>0</v>
      </c>
      <c r="Q578" s="24">
        <v>0</v>
      </c>
      <c r="R578" s="74">
        <f t="shared" si="57"/>
        <v>0</v>
      </c>
      <c r="S578" s="2"/>
      <c r="T578" s="2"/>
      <c r="U578" s="2"/>
      <c r="V578" s="84">
        <f t="shared" si="63"/>
        <v>0</v>
      </c>
      <c r="W578" s="2"/>
      <c r="X578" s="122"/>
      <c r="Y578" s="122"/>
      <c r="Z578" s="122"/>
      <c r="AA578" s="122"/>
      <c r="AB578" s="122"/>
    </row>
    <row r="579" spans="1:28">
      <c r="A579" s="2" t="s">
        <v>139</v>
      </c>
      <c r="B579" s="22" t="s">
        <v>889</v>
      </c>
      <c r="C579" s="22" t="s">
        <v>890</v>
      </c>
      <c r="D579" s="50" t="s">
        <v>891</v>
      </c>
      <c r="E579" s="24">
        <v>-467039.48</v>
      </c>
      <c r="F579" s="24">
        <v>-681228.32</v>
      </c>
      <c r="G579" s="24">
        <v>-925529.04</v>
      </c>
      <c r="H579" s="24">
        <v>-1146149.8799999999</v>
      </c>
      <c r="I579" s="24">
        <v>-1354781.87</v>
      </c>
      <c r="J579" s="24">
        <v>-1587018.59</v>
      </c>
      <c r="K579" s="24">
        <v>-1801700.4</v>
      </c>
      <c r="L579" s="24">
        <v>-2013304.46</v>
      </c>
      <c r="M579" s="24">
        <v>-2241309.0299999998</v>
      </c>
      <c r="N579" s="24">
        <v>-2485934.63</v>
      </c>
      <c r="O579" s="24">
        <v>-2711571.86</v>
      </c>
      <c r="P579" s="24">
        <v>-215774.49</v>
      </c>
      <c r="Q579" s="24">
        <v>-452141.57</v>
      </c>
      <c r="R579" s="74">
        <f t="shared" si="57"/>
        <v>-215774.49</v>
      </c>
      <c r="S579" s="2"/>
      <c r="T579" s="2"/>
      <c r="U579" s="2"/>
      <c r="V579" s="84">
        <f t="shared" si="63"/>
        <v>-215774.49</v>
      </c>
      <c r="W579" s="2"/>
      <c r="X579" s="122"/>
      <c r="Y579" s="122"/>
      <c r="Z579" s="122"/>
      <c r="AA579" s="122"/>
      <c r="AB579" s="122"/>
    </row>
    <row r="580" spans="1:28">
      <c r="A580" s="2" t="s">
        <v>139</v>
      </c>
      <c r="B580" s="22" t="s">
        <v>889</v>
      </c>
      <c r="C580" s="22" t="s">
        <v>892</v>
      </c>
      <c r="D580" s="50" t="s">
        <v>893</v>
      </c>
      <c r="E580" s="24">
        <v>-238040.8</v>
      </c>
      <c r="F580" s="24">
        <v>-349941.51</v>
      </c>
      <c r="G580" s="24">
        <v>-461660.46</v>
      </c>
      <c r="H580" s="24">
        <v>-576220.35</v>
      </c>
      <c r="I580" s="24">
        <v>-680236.43</v>
      </c>
      <c r="J580" s="24">
        <v>-782803.18</v>
      </c>
      <c r="K580" s="24">
        <v>-910580.12</v>
      </c>
      <c r="L580" s="24">
        <v>-1040911.8</v>
      </c>
      <c r="M580" s="24">
        <v>-1171761.24</v>
      </c>
      <c r="N580" s="24">
        <v>-1296738.67</v>
      </c>
      <c r="O580" s="24">
        <v>-1423332.79</v>
      </c>
      <c r="P580" s="24">
        <v>-131375.94</v>
      </c>
      <c r="Q580" s="24">
        <v>-253228.69</v>
      </c>
      <c r="R580" s="74">
        <f t="shared" si="57"/>
        <v>-131375.94</v>
      </c>
      <c r="S580" s="2"/>
      <c r="T580" s="2"/>
      <c r="U580" s="2"/>
      <c r="V580" s="84">
        <f t="shared" si="63"/>
        <v>-131375.94</v>
      </c>
      <c r="W580" s="2"/>
      <c r="X580" s="122"/>
      <c r="Y580" s="122"/>
      <c r="Z580" s="122"/>
      <c r="AA580" s="122"/>
      <c r="AB580" s="122"/>
    </row>
    <row r="581" spans="1:28">
      <c r="A581" s="2" t="s">
        <v>139</v>
      </c>
      <c r="B581" s="22" t="s">
        <v>896</v>
      </c>
      <c r="C581" s="22" t="s">
        <v>890</v>
      </c>
      <c r="D581" s="50" t="s">
        <v>897</v>
      </c>
      <c r="E581" s="24">
        <v>14163.45</v>
      </c>
      <c r="F581" s="24">
        <v>-15417.18</v>
      </c>
      <c r="G581" s="24">
        <v>8461.83</v>
      </c>
      <c r="H581" s="24">
        <v>20040.599999999999</v>
      </c>
      <c r="I581" s="24">
        <v>2075.5300000000002</v>
      </c>
      <c r="J581" s="24">
        <v>14378.51</v>
      </c>
      <c r="K581" s="24">
        <v>17179.16</v>
      </c>
      <c r="L581" s="24">
        <v>868.4</v>
      </c>
      <c r="M581" s="24">
        <v>-14157.58</v>
      </c>
      <c r="N581" s="24">
        <v>5042.3900000000003</v>
      </c>
      <c r="O581" s="24">
        <v>14614.39</v>
      </c>
      <c r="P581" s="24">
        <v>-20425.59</v>
      </c>
      <c r="Q581" s="24">
        <v>-3444.68</v>
      </c>
      <c r="R581" s="74">
        <f t="shared" si="57"/>
        <v>-20425.59</v>
      </c>
      <c r="S581" s="2"/>
      <c r="T581" s="2"/>
      <c r="U581" s="2"/>
      <c r="V581" s="84">
        <f t="shared" si="63"/>
        <v>-20425.59</v>
      </c>
      <c r="W581" s="2"/>
      <c r="X581" s="122"/>
      <c r="Y581" s="122"/>
      <c r="Z581" s="122"/>
      <c r="AA581" s="122"/>
      <c r="AB581" s="122"/>
    </row>
    <row r="582" spans="1:28">
      <c r="A582" s="2" t="s">
        <v>139</v>
      </c>
      <c r="B582" s="22" t="s">
        <v>896</v>
      </c>
      <c r="C582" s="22" t="s">
        <v>892</v>
      </c>
      <c r="D582" s="50" t="s">
        <v>898</v>
      </c>
      <c r="E582" s="24">
        <v>14086.5</v>
      </c>
      <c r="F582" s="24">
        <v>14268.26</v>
      </c>
      <c r="G582" s="24">
        <v>11427.32</v>
      </c>
      <c r="H582" s="24">
        <v>21971.13</v>
      </c>
      <c r="I582" s="24">
        <v>23420.46</v>
      </c>
      <c r="J582" s="24">
        <v>-1789.73</v>
      </c>
      <c r="K582" s="24">
        <v>-4674.03</v>
      </c>
      <c r="L582" s="24">
        <v>-4862.2299999999996</v>
      </c>
      <c r="M582" s="24">
        <v>1009.78</v>
      </c>
      <c r="N582" s="24">
        <v>-606.90999999999894</v>
      </c>
      <c r="O582" s="24">
        <v>-5388.73</v>
      </c>
      <c r="P582" s="24">
        <v>9523.19</v>
      </c>
      <c r="Q582" s="24">
        <v>4358.45</v>
      </c>
      <c r="R582" s="74">
        <f t="shared" si="57"/>
        <v>9523.19</v>
      </c>
      <c r="S582" s="2"/>
      <c r="T582" s="2"/>
      <c r="U582" s="2"/>
      <c r="V582" s="84">
        <f t="shared" si="63"/>
        <v>9523.19</v>
      </c>
      <c r="W582" s="2"/>
      <c r="X582" s="122"/>
      <c r="Y582" s="122"/>
      <c r="Z582" s="122"/>
      <c r="AA582" s="122"/>
      <c r="AB582" s="122"/>
    </row>
    <row r="583" spans="1:28">
      <c r="A583" s="2" t="s">
        <v>139</v>
      </c>
      <c r="B583" s="22" t="s">
        <v>899</v>
      </c>
      <c r="C583" s="22"/>
      <c r="D583" s="50" t="s">
        <v>900</v>
      </c>
      <c r="E583" s="24">
        <v>-2000</v>
      </c>
      <c r="F583" s="24">
        <v>-3000</v>
      </c>
      <c r="G583" s="24">
        <v>-3000</v>
      </c>
      <c r="H583" s="24">
        <v>-4000</v>
      </c>
      <c r="I583" s="24">
        <v>-5000</v>
      </c>
      <c r="J583" s="24">
        <v>-6000</v>
      </c>
      <c r="K583" s="24">
        <v>-8000</v>
      </c>
      <c r="L583" s="24">
        <v>-9000</v>
      </c>
      <c r="M583" s="24">
        <v>-9000</v>
      </c>
      <c r="N583" s="24">
        <v>-10000</v>
      </c>
      <c r="O583" s="24">
        <v>-11000</v>
      </c>
      <c r="P583" s="24">
        <v>-1000</v>
      </c>
      <c r="Q583" s="24">
        <v>-2000</v>
      </c>
      <c r="R583" s="74">
        <f t="shared" si="57"/>
        <v>-1000</v>
      </c>
      <c r="S583" s="2"/>
      <c r="T583" s="2"/>
      <c r="U583" s="2"/>
      <c r="V583" s="84">
        <f t="shared" si="63"/>
        <v>-1000</v>
      </c>
      <c r="W583" s="2"/>
      <c r="X583" s="122"/>
      <c r="Y583" s="122"/>
      <c r="Z583" s="122"/>
      <c r="AA583" s="122"/>
      <c r="AB583" s="122"/>
    </row>
    <row r="584" spans="1:28">
      <c r="A584" s="2" t="s">
        <v>139</v>
      </c>
      <c r="B584" s="22" t="s">
        <v>903</v>
      </c>
      <c r="C584" s="22" t="s">
        <v>882</v>
      </c>
      <c r="D584" s="50" t="s">
        <v>906</v>
      </c>
      <c r="E584" s="24">
        <v>0</v>
      </c>
      <c r="F584" s="24">
        <v>0</v>
      </c>
      <c r="G584" s="24">
        <v>0</v>
      </c>
      <c r="H584" s="24">
        <v>0</v>
      </c>
      <c r="I584" s="24">
        <v>0</v>
      </c>
      <c r="J584" s="24">
        <v>0</v>
      </c>
      <c r="K584" s="24">
        <v>0</v>
      </c>
      <c r="L584" s="24">
        <v>0</v>
      </c>
      <c r="M584" s="24">
        <v>0</v>
      </c>
      <c r="N584" s="24">
        <v>0</v>
      </c>
      <c r="O584" s="24">
        <v>0</v>
      </c>
      <c r="P584" s="24">
        <v>0</v>
      </c>
      <c r="Q584" s="24">
        <v>0</v>
      </c>
      <c r="R584" s="74">
        <f t="shared" si="57"/>
        <v>0</v>
      </c>
      <c r="S584" s="2"/>
      <c r="T584" s="2"/>
      <c r="U584" s="2"/>
      <c r="V584" s="84">
        <f t="shared" si="63"/>
        <v>0</v>
      </c>
      <c r="W584" s="2"/>
      <c r="X584" s="122"/>
      <c r="Y584" s="122"/>
      <c r="Z584" s="122"/>
      <c r="AA584" s="122"/>
      <c r="AB584" s="122"/>
    </row>
    <row r="585" spans="1:28">
      <c r="A585" s="2" t="s">
        <v>139</v>
      </c>
      <c r="B585" s="22" t="s">
        <v>903</v>
      </c>
      <c r="C585" s="22" t="s">
        <v>904</v>
      </c>
      <c r="D585" s="50" t="s">
        <v>905</v>
      </c>
      <c r="E585" s="24">
        <v>0</v>
      </c>
      <c r="F585" s="24">
        <v>0</v>
      </c>
      <c r="G585" s="24">
        <v>0</v>
      </c>
      <c r="H585" s="24">
        <v>0</v>
      </c>
      <c r="I585" s="24">
        <v>0</v>
      </c>
      <c r="J585" s="24">
        <v>0</v>
      </c>
      <c r="K585" s="24">
        <v>-181</v>
      </c>
      <c r="L585" s="24">
        <v>-181</v>
      </c>
      <c r="M585" s="24">
        <v>-181</v>
      </c>
      <c r="N585" s="24">
        <v>-381</v>
      </c>
      <c r="O585" s="24">
        <v>-973</v>
      </c>
      <c r="P585" s="24">
        <v>-76</v>
      </c>
      <c r="Q585" s="24">
        <v>-76</v>
      </c>
      <c r="R585" s="74">
        <f t="shared" si="57"/>
        <v>-76</v>
      </c>
      <c r="S585" s="2"/>
      <c r="T585" s="2"/>
      <c r="U585" s="2"/>
      <c r="V585" s="84">
        <f t="shared" si="63"/>
        <v>-76</v>
      </c>
      <c r="W585" s="2"/>
      <c r="X585" s="122"/>
      <c r="Y585" s="122"/>
      <c r="Z585" s="122"/>
      <c r="AA585" s="122"/>
      <c r="AB585" s="122"/>
    </row>
    <row r="586" spans="1:28">
      <c r="A586" s="2" t="s">
        <v>139</v>
      </c>
      <c r="B586" s="22" t="s">
        <v>903</v>
      </c>
      <c r="C586" s="22" t="s">
        <v>884</v>
      </c>
      <c r="D586" s="50" t="s">
        <v>907</v>
      </c>
      <c r="E586" s="24">
        <v>0</v>
      </c>
      <c r="F586" s="24">
        <v>0</v>
      </c>
      <c r="G586" s="24">
        <v>-117</v>
      </c>
      <c r="H586" s="24">
        <v>-313.89999999999998</v>
      </c>
      <c r="I586" s="24">
        <v>-313.89999999999998</v>
      </c>
      <c r="J586" s="24">
        <v>-553.9</v>
      </c>
      <c r="K586" s="24">
        <v>-715.4</v>
      </c>
      <c r="L586" s="24">
        <v>-715.4</v>
      </c>
      <c r="M586" s="24">
        <v>-715.4</v>
      </c>
      <c r="N586" s="24">
        <v>-715.4</v>
      </c>
      <c r="O586" s="24">
        <v>-715.4</v>
      </c>
      <c r="P586" s="24">
        <v>0</v>
      </c>
      <c r="Q586" s="24">
        <v>-27.02</v>
      </c>
      <c r="R586" s="74">
        <f t="shared" si="57"/>
        <v>0</v>
      </c>
      <c r="S586" s="2"/>
      <c r="T586" s="2"/>
      <c r="U586" s="2"/>
      <c r="V586" s="84">
        <f t="shared" si="63"/>
        <v>0</v>
      </c>
      <c r="W586" s="2"/>
      <c r="X586" s="122"/>
      <c r="Y586" s="122"/>
      <c r="Z586" s="122"/>
      <c r="AA586" s="122"/>
      <c r="AB586" s="122"/>
    </row>
    <row r="587" spans="1:28">
      <c r="A587" s="2" t="s">
        <v>139</v>
      </c>
      <c r="B587" s="22" t="s">
        <v>903</v>
      </c>
      <c r="C587" s="22" t="s">
        <v>880</v>
      </c>
      <c r="D587" s="50" t="s">
        <v>908</v>
      </c>
      <c r="E587" s="24">
        <v>-4923.09</v>
      </c>
      <c r="F587" s="24">
        <v>-9750.2199999999993</v>
      </c>
      <c r="G587" s="24">
        <v>-11660.67</v>
      </c>
      <c r="H587" s="24">
        <v>-17236.89</v>
      </c>
      <c r="I587" s="24">
        <v>-19902.990000000002</v>
      </c>
      <c r="J587" s="24">
        <v>-22873.89</v>
      </c>
      <c r="K587" s="24">
        <v>-22873.89</v>
      </c>
      <c r="L587" s="24">
        <v>-24572.48</v>
      </c>
      <c r="M587" s="24">
        <v>-24376.94</v>
      </c>
      <c r="N587" s="24">
        <v>-30140.7</v>
      </c>
      <c r="O587" s="24">
        <v>-35828.370000000003</v>
      </c>
      <c r="P587" s="24">
        <v>0</v>
      </c>
      <c r="Q587" s="24">
        <v>-5142.38</v>
      </c>
      <c r="R587" s="74">
        <f t="shared" si="57"/>
        <v>0</v>
      </c>
      <c r="S587" s="2"/>
      <c r="T587" s="2"/>
      <c r="U587" s="2"/>
      <c r="V587" s="84">
        <f t="shared" si="63"/>
        <v>0</v>
      </c>
      <c r="W587" s="2"/>
      <c r="X587" s="122"/>
      <c r="Y587" s="122"/>
      <c r="Z587" s="122"/>
      <c r="AA587" s="122"/>
      <c r="AB587" s="122"/>
    </row>
    <row r="588" spans="1:28">
      <c r="A588" s="2" t="s">
        <v>139</v>
      </c>
      <c r="B588" s="22" t="s">
        <v>1028</v>
      </c>
      <c r="C588" s="22"/>
      <c r="D588" s="50" t="s">
        <v>909</v>
      </c>
      <c r="E588" s="24">
        <v>450949.83</v>
      </c>
      <c r="F588" s="24">
        <v>621635.15</v>
      </c>
      <c r="G588" s="24">
        <v>740311.19</v>
      </c>
      <c r="H588" s="24">
        <v>821857.22</v>
      </c>
      <c r="I588" s="24">
        <v>876559.9</v>
      </c>
      <c r="J588" s="24">
        <v>1060867.32</v>
      </c>
      <c r="K588" s="24">
        <v>1113807.72</v>
      </c>
      <c r="L588" s="24">
        <v>1180527.78</v>
      </c>
      <c r="M588" s="24">
        <v>1310366.54</v>
      </c>
      <c r="N588" s="24">
        <v>1529920.87</v>
      </c>
      <c r="O588" s="24">
        <v>1558019.97</v>
      </c>
      <c r="P588" s="24">
        <v>249016.3</v>
      </c>
      <c r="Q588" s="24">
        <v>450949.83</v>
      </c>
      <c r="R588" s="74">
        <f t="shared" si="57"/>
        <v>249016.3</v>
      </c>
      <c r="S588" s="2"/>
      <c r="T588" s="2"/>
      <c r="U588" s="2"/>
      <c r="V588" s="84">
        <f t="shared" si="63"/>
        <v>249016.3</v>
      </c>
      <c r="W588" s="2"/>
      <c r="X588" s="122"/>
      <c r="Y588" s="122"/>
      <c r="Z588" s="122"/>
      <c r="AA588" s="122"/>
      <c r="AB588" s="122"/>
    </row>
    <row r="589" spans="1:28">
      <c r="A589" s="22" t="s">
        <v>141</v>
      </c>
      <c r="B589" s="22" t="s">
        <v>833</v>
      </c>
      <c r="C589" s="22" t="s">
        <v>834</v>
      </c>
      <c r="D589" s="50" t="s">
        <v>835</v>
      </c>
      <c r="E589" s="24">
        <v>-34880101.329999998</v>
      </c>
      <c r="F589" s="24">
        <v>-51973179.57</v>
      </c>
      <c r="G589" s="24">
        <v>-63604711.270000003</v>
      </c>
      <c r="H589" s="24">
        <v>-70793144.920000002</v>
      </c>
      <c r="I589" s="24">
        <v>-75060488.730000004</v>
      </c>
      <c r="J589" s="24">
        <v>-78556747.480000004</v>
      </c>
      <c r="K589" s="24">
        <v>-81738512.280000001</v>
      </c>
      <c r="L589" s="24">
        <v>-85062013.930000007</v>
      </c>
      <c r="M589" s="24">
        <v>-90314956.849999994</v>
      </c>
      <c r="N589" s="24">
        <v>-98394770.980000004</v>
      </c>
      <c r="O589" s="24">
        <v>-112178476.55</v>
      </c>
      <c r="P589" s="24">
        <v>-15541486.24</v>
      </c>
      <c r="Q589" s="24">
        <v>-32136970.350000001</v>
      </c>
      <c r="R589" s="74">
        <f t="shared" si="57"/>
        <v>-15541486.24</v>
      </c>
      <c r="S589" s="2"/>
      <c r="T589" s="2"/>
      <c r="U589" s="2"/>
      <c r="V589" s="84">
        <f t="shared" si="63"/>
        <v>-15541486.24</v>
      </c>
      <c r="W589" s="2"/>
      <c r="X589" s="122"/>
      <c r="Y589" s="122"/>
      <c r="Z589" s="122"/>
      <c r="AA589" s="122"/>
      <c r="AB589" s="122"/>
    </row>
    <row r="590" spans="1:28">
      <c r="A590" s="22" t="s">
        <v>141</v>
      </c>
      <c r="B590" s="22" t="s">
        <v>833</v>
      </c>
      <c r="C590" s="22" t="s">
        <v>836</v>
      </c>
      <c r="D590" s="50" t="s">
        <v>850</v>
      </c>
      <c r="E590" s="24">
        <v>224372.28</v>
      </c>
      <c r="F590" s="24">
        <v>503748.42</v>
      </c>
      <c r="G590" s="24">
        <v>719289.44</v>
      </c>
      <c r="H590" s="24">
        <v>290184.62</v>
      </c>
      <c r="I590" s="24">
        <v>261621.37</v>
      </c>
      <c r="J590" s="24">
        <v>214240.51</v>
      </c>
      <c r="K590" s="24">
        <v>-73127.339999999895</v>
      </c>
      <c r="L590" s="24">
        <v>-27851.7599999999</v>
      </c>
      <c r="M590" s="24">
        <v>-275706.71999999997</v>
      </c>
      <c r="N590" s="24">
        <v>-629157.6</v>
      </c>
      <c r="O590" s="24">
        <v>-1439586.55</v>
      </c>
      <c r="P590" s="24">
        <v>-506033.06</v>
      </c>
      <c r="Q590" s="24">
        <v>1835042.22</v>
      </c>
      <c r="R590" s="74">
        <f t="shared" si="57"/>
        <v>-506033.06</v>
      </c>
      <c r="S590" s="2"/>
      <c r="T590" s="2"/>
      <c r="U590" s="2"/>
      <c r="V590" s="84">
        <f t="shared" si="63"/>
        <v>-506033.06</v>
      </c>
      <c r="W590" s="2"/>
      <c r="X590" s="122"/>
      <c r="Y590" s="122"/>
      <c r="Z590" s="122"/>
      <c r="AA590" s="122"/>
      <c r="AB590" s="122"/>
    </row>
    <row r="591" spans="1:28">
      <c r="A591" s="22" t="s">
        <v>141</v>
      </c>
      <c r="B591" s="22" t="s">
        <v>833</v>
      </c>
      <c r="C591" s="22" t="s">
        <v>851</v>
      </c>
      <c r="D591" s="50" t="s">
        <v>852</v>
      </c>
      <c r="E591" s="24">
        <v>-526318.81000000006</v>
      </c>
      <c r="F591" s="24">
        <v>-784045.57</v>
      </c>
      <c r="G591" s="24">
        <v>-955430.94</v>
      </c>
      <c r="H591" s="24">
        <v>-1056541.6599999999</v>
      </c>
      <c r="I591" s="24">
        <v>-1111377.23</v>
      </c>
      <c r="J591" s="24">
        <v>-1153968.6599999999</v>
      </c>
      <c r="K591" s="24">
        <v>-1190941.94</v>
      </c>
      <c r="L591" s="24">
        <v>-1229250.68</v>
      </c>
      <c r="M591" s="24">
        <v>-1301681.71</v>
      </c>
      <c r="N591" s="24">
        <v>-1468984.38</v>
      </c>
      <c r="O591" s="24">
        <v>-2144806.7000000002</v>
      </c>
      <c r="P591" s="24">
        <v>-534993.67000000004</v>
      </c>
      <c r="Q591" s="24">
        <v>-1108567.76</v>
      </c>
      <c r="R591" s="74">
        <f t="shared" si="57"/>
        <v>-534993.67000000004</v>
      </c>
      <c r="S591" s="2"/>
      <c r="T591" s="2"/>
      <c r="U591" s="2"/>
      <c r="V591" s="84">
        <f t="shared" si="63"/>
        <v>-534993.67000000004</v>
      </c>
      <c r="W591" s="2"/>
      <c r="X591" s="122"/>
      <c r="Y591" s="122"/>
      <c r="Z591" s="122"/>
      <c r="AA591" s="122"/>
      <c r="AB591" s="122"/>
    </row>
    <row r="592" spans="1:28">
      <c r="A592" s="22" t="s">
        <v>141</v>
      </c>
      <c r="B592" s="22" t="s">
        <v>833</v>
      </c>
      <c r="C592" s="22" t="s">
        <v>838</v>
      </c>
      <c r="D592" s="50" t="s">
        <v>839</v>
      </c>
      <c r="E592" s="24">
        <v>-2427648.9500000002</v>
      </c>
      <c r="F592" s="24">
        <v>-3610940.46</v>
      </c>
      <c r="G592" s="24">
        <v>-4626184.05</v>
      </c>
      <c r="H592" s="24">
        <v>-5410093.3300000001</v>
      </c>
      <c r="I592" s="24">
        <v>-6019339.4900000002</v>
      </c>
      <c r="J592" s="24">
        <v>-6574662.3200000003</v>
      </c>
      <c r="K592" s="24">
        <v>-7140819.2000000002</v>
      </c>
      <c r="L592" s="24">
        <v>-7762638.6299999999</v>
      </c>
      <c r="M592" s="24">
        <v>-8751809.4700000007</v>
      </c>
      <c r="N592" s="24">
        <v>-9534676.5999999996</v>
      </c>
      <c r="O592" s="24">
        <v>-10628565.26</v>
      </c>
      <c r="P592" s="24">
        <v>-1081894.3999999999</v>
      </c>
      <c r="Q592" s="24">
        <v>-2267572.48</v>
      </c>
      <c r="R592" s="74">
        <f t="shared" ref="R592:R643" si="64">+P592</f>
        <v>-1081894.3999999999</v>
      </c>
      <c r="S592" s="2"/>
      <c r="T592" s="2"/>
      <c r="U592" s="2"/>
      <c r="V592" s="84">
        <f t="shared" si="63"/>
        <v>-1081894.3999999999</v>
      </c>
      <c r="W592" s="2"/>
      <c r="X592" s="122"/>
      <c r="Y592" s="122"/>
      <c r="Z592" s="122"/>
      <c r="AA592" s="122"/>
      <c r="AB592" s="122"/>
    </row>
    <row r="593" spans="1:28">
      <c r="A593" s="22" t="s">
        <v>141</v>
      </c>
      <c r="B593" s="22" t="s">
        <v>833</v>
      </c>
      <c r="C593" s="22" t="s">
        <v>853</v>
      </c>
      <c r="D593" s="50" t="s">
        <v>854</v>
      </c>
      <c r="E593" s="24">
        <v>5430.22</v>
      </c>
      <c r="F593" s="24">
        <v>33356.85</v>
      </c>
      <c r="G593" s="24">
        <v>86927.9</v>
      </c>
      <c r="H593" s="24">
        <v>111493.55</v>
      </c>
      <c r="I593" s="24">
        <v>128684.34</v>
      </c>
      <c r="J593" s="24">
        <v>143094.87</v>
      </c>
      <c r="K593" s="24">
        <v>172413.68</v>
      </c>
      <c r="L593" s="24">
        <v>189161.72</v>
      </c>
      <c r="M593" s="24">
        <v>212564.94</v>
      </c>
      <c r="N593" s="24">
        <v>223616.72</v>
      </c>
      <c r="O593" s="24">
        <v>247687.63</v>
      </c>
      <c r="P593" s="24">
        <v>-11142.35</v>
      </c>
      <c r="Q593" s="24">
        <v>42139.87</v>
      </c>
      <c r="R593" s="74">
        <f t="shared" si="64"/>
        <v>-11142.35</v>
      </c>
      <c r="S593" s="2"/>
      <c r="T593" s="2"/>
      <c r="U593" s="2"/>
      <c r="V593" s="84">
        <f t="shared" si="63"/>
        <v>-11142.35</v>
      </c>
      <c r="W593" s="2"/>
      <c r="X593" s="122"/>
      <c r="Y593" s="122"/>
      <c r="Z593" s="122"/>
      <c r="AA593" s="122"/>
      <c r="AB593" s="122"/>
    </row>
    <row r="594" spans="1:28">
      <c r="A594" s="22" t="s">
        <v>141</v>
      </c>
      <c r="B594" s="22" t="s">
        <v>833</v>
      </c>
      <c r="C594" s="22" t="s">
        <v>855</v>
      </c>
      <c r="D594" s="50" t="s">
        <v>856</v>
      </c>
      <c r="E594" s="24">
        <v>-48053.919999999998</v>
      </c>
      <c r="F594" s="24">
        <v>-71062.509999999995</v>
      </c>
      <c r="G594" s="24">
        <v>-90833.2</v>
      </c>
      <c r="H594" s="24">
        <v>-106099.49</v>
      </c>
      <c r="I594" s="24">
        <v>-117831.61</v>
      </c>
      <c r="J594" s="24">
        <v>-128495.82</v>
      </c>
      <c r="K594" s="24">
        <v>-139398.17000000001</v>
      </c>
      <c r="L594" s="24">
        <v>-151533.25</v>
      </c>
      <c r="M594" s="24">
        <v>-171717.58</v>
      </c>
      <c r="N594" s="24">
        <v>-193516.58</v>
      </c>
      <c r="O594" s="24">
        <v>-241595.26</v>
      </c>
      <c r="P594" s="24">
        <v>-48598.97</v>
      </c>
      <c r="Q594" s="24">
        <v>-102084.88</v>
      </c>
      <c r="R594" s="74">
        <f t="shared" si="64"/>
        <v>-48598.97</v>
      </c>
      <c r="S594" s="2"/>
      <c r="T594" s="2"/>
      <c r="U594" s="2"/>
      <c r="V594" s="84">
        <f t="shared" si="63"/>
        <v>-48598.97</v>
      </c>
      <c r="W594" s="2"/>
      <c r="X594" s="122"/>
      <c r="Y594" s="122"/>
      <c r="Z594" s="122"/>
      <c r="AA594" s="122"/>
      <c r="AB594" s="122"/>
    </row>
    <row r="595" spans="1:28">
      <c r="A595" s="22" t="s">
        <v>141</v>
      </c>
      <c r="B595" s="22" t="s">
        <v>833</v>
      </c>
      <c r="C595" s="22" t="s">
        <v>840</v>
      </c>
      <c r="D595" s="50" t="s">
        <v>841</v>
      </c>
      <c r="E595" s="24">
        <v>0</v>
      </c>
      <c r="F595" s="24">
        <v>-2201.4899999999998</v>
      </c>
      <c r="G595" s="24">
        <v>-2201.4899999999998</v>
      </c>
      <c r="H595" s="24">
        <v>-2201.4899999999998</v>
      </c>
      <c r="I595" s="24">
        <v>-4334.79</v>
      </c>
      <c r="J595" s="24">
        <v>-29548.43</v>
      </c>
      <c r="K595" s="24">
        <v>-29548.43</v>
      </c>
      <c r="L595" s="24">
        <v>-29548.43</v>
      </c>
      <c r="M595" s="24">
        <v>-29548.43</v>
      </c>
      <c r="N595" s="24">
        <v>-29548.43</v>
      </c>
      <c r="O595" s="24">
        <v>-29548.43</v>
      </c>
      <c r="P595" s="24">
        <v>0</v>
      </c>
      <c r="Q595" s="24">
        <v>0</v>
      </c>
      <c r="R595" s="74">
        <f t="shared" si="64"/>
        <v>0</v>
      </c>
      <c r="S595" s="2"/>
      <c r="T595" s="2"/>
      <c r="U595" s="2"/>
      <c r="V595" s="84">
        <f t="shared" si="63"/>
        <v>0</v>
      </c>
      <c r="W595" s="2"/>
      <c r="X595" s="122"/>
      <c r="Y595" s="122"/>
      <c r="Z595" s="122"/>
      <c r="AA595" s="122"/>
      <c r="AB595" s="122"/>
    </row>
    <row r="596" spans="1:28">
      <c r="A596" s="22" t="s">
        <v>141</v>
      </c>
      <c r="B596" s="22" t="s">
        <v>833</v>
      </c>
      <c r="C596" s="22" t="s">
        <v>842</v>
      </c>
      <c r="D596" s="50" t="s">
        <v>843</v>
      </c>
      <c r="E596" s="24">
        <v>-23594507.23</v>
      </c>
      <c r="F596" s="24">
        <v>-35023151.920000002</v>
      </c>
      <c r="G596" s="24">
        <v>-43089710.409999996</v>
      </c>
      <c r="H596" s="24">
        <v>-48336768.460000001</v>
      </c>
      <c r="I596" s="24">
        <v>-51751666.369999997</v>
      </c>
      <c r="J596" s="24">
        <v>-54656981.509999998</v>
      </c>
      <c r="K596" s="24">
        <v>-57487141.060000002</v>
      </c>
      <c r="L596" s="24">
        <v>-60307775.899999999</v>
      </c>
      <c r="M596" s="24">
        <v>-64371226.829999998</v>
      </c>
      <c r="N596" s="24">
        <v>-69872369.930000007</v>
      </c>
      <c r="O596" s="24">
        <v>-79180712.310000002</v>
      </c>
      <c r="P596" s="24">
        <v>-10499037.24</v>
      </c>
      <c r="Q596" s="24">
        <v>-21640694.600000001</v>
      </c>
      <c r="R596" s="74">
        <f t="shared" si="64"/>
        <v>-10499037.24</v>
      </c>
      <c r="S596" s="2"/>
      <c r="T596" s="2"/>
      <c r="U596" s="2"/>
      <c r="V596" s="84">
        <f t="shared" si="63"/>
        <v>-10499037.24</v>
      </c>
      <c r="W596" s="2"/>
      <c r="X596" s="122"/>
      <c r="Y596" s="122"/>
      <c r="Z596" s="122"/>
      <c r="AA596" s="122"/>
      <c r="AB596" s="122"/>
    </row>
    <row r="597" spans="1:28">
      <c r="A597" s="22" t="s">
        <v>141</v>
      </c>
      <c r="B597" s="22" t="s">
        <v>833</v>
      </c>
      <c r="C597" s="22" t="s">
        <v>844</v>
      </c>
      <c r="D597" s="50" t="s">
        <v>857</v>
      </c>
      <c r="E597" s="24">
        <v>340170.43</v>
      </c>
      <c r="F597" s="24">
        <v>485150.18</v>
      </c>
      <c r="G597" s="24">
        <v>772917.89</v>
      </c>
      <c r="H597" s="24">
        <v>636729.82999999996</v>
      </c>
      <c r="I597" s="24">
        <v>745597.8</v>
      </c>
      <c r="J597" s="24">
        <v>758521.48</v>
      </c>
      <c r="K597" s="24">
        <v>569597.81000000006</v>
      </c>
      <c r="L597" s="24">
        <v>590871.17000000004</v>
      </c>
      <c r="M597" s="24">
        <v>511489.39</v>
      </c>
      <c r="N597" s="24">
        <v>508094.51</v>
      </c>
      <c r="O597" s="24">
        <v>188923.97</v>
      </c>
      <c r="P597" s="24">
        <v>-320152.02</v>
      </c>
      <c r="Q597" s="24">
        <v>1037055.3</v>
      </c>
      <c r="R597" s="74">
        <f t="shared" si="64"/>
        <v>-320152.02</v>
      </c>
      <c r="S597" s="2"/>
      <c r="T597" s="2"/>
      <c r="U597" s="2"/>
      <c r="V597" s="84">
        <f t="shared" si="63"/>
        <v>-320152.02</v>
      </c>
      <c r="W597" s="2"/>
      <c r="X597" s="122"/>
      <c r="Y597" s="122"/>
      <c r="Z597" s="122"/>
      <c r="AA597" s="122"/>
      <c r="AB597" s="122"/>
    </row>
    <row r="598" spans="1:28">
      <c r="A598" s="22" t="s">
        <v>141</v>
      </c>
      <c r="B598" s="22" t="s">
        <v>833</v>
      </c>
      <c r="C598" s="22" t="s">
        <v>858</v>
      </c>
      <c r="D598" s="50" t="s">
        <v>859</v>
      </c>
      <c r="E598" s="24">
        <v>-395488.05</v>
      </c>
      <c r="F598" s="24">
        <v>-586172.88</v>
      </c>
      <c r="G598" s="24">
        <v>-719645.75</v>
      </c>
      <c r="H598" s="24">
        <v>-804870.26</v>
      </c>
      <c r="I598" s="24">
        <v>-858617.73</v>
      </c>
      <c r="J598" s="24">
        <v>-903657.01</v>
      </c>
      <c r="K598" s="24">
        <v>-947293.54</v>
      </c>
      <c r="L598" s="24">
        <v>-990538.73</v>
      </c>
      <c r="M598" s="24">
        <v>-1057896.24</v>
      </c>
      <c r="N598" s="24">
        <v>-1186387.45</v>
      </c>
      <c r="O598" s="24">
        <v>-1689706.2</v>
      </c>
      <c r="P598" s="24">
        <v>-402091.06</v>
      </c>
      <c r="Q598" s="24">
        <v>-829567.37</v>
      </c>
      <c r="R598" s="74">
        <f t="shared" si="64"/>
        <v>-402091.06</v>
      </c>
      <c r="S598" s="2"/>
      <c r="T598" s="2"/>
      <c r="U598" s="2"/>
      <c r="V598" s="84">
        <f t="shared" si="63"/>
        <v>-402091.06</v>
      </c>
      <c r="W598" s="2"/>
      <c r="X598" s="122"/>
      <c r="Y598" s="122"/>
      <c r="Z598" s="122"/>
      <c r="AA598" s="122"/>
      <c r="AB598" s="122"/>
    </row>
    <row r="599" spans="1:28">
      <c r="A599" s="22" t="s">
        <v>141</v>
      </c>
      <c r="B599" s="22" t="s">
        <v>833</v>
      </c>
      <c r="C599" s="22" t="s">
        <v>846</v>
      </c>
      <c r="D599" s="50" t="s">
        <v>847</v>
      </c>
      <c r="E599" s="24">
        <v>-13029.64</v>
      </c>
      <c r="F599" s="24">
        <v>-15950.38</v>
      </c>
      <c r="G599" s="24">
        <v>-16989.91</v>
      </c>
      <c r="H599" s="24">
        <v>-16989.91</v>
      </c>
      <c r="I599" s="24">
        <v>-16989.91</v>
      </c>
      <c r="J599" s="24">
        <v>-16989.91</v>
      </c>
      <c r="K599" s="24">
        <v>-30265.360000000001</v>
      </c>
      <c r="L599" s="24">
        <v>-31949.33</v>
      </c>
      <c r="M599" s="24">
        <v>-35124.75</v>
      </c>
      <c r="N599" s="24">
        <v>-35124.75</v>
      </c>
      <c r="O599" s="24">
        <v>-54452.09</v>
      </c>
      <c r="P599" s="24">
        <v>-3344.32</v>
      </c>
      <c r="Q599" s="24">
        <v>-7503.29</v>
      </c>
      <c r="R599" s="74">
        <f t="shared" si="64"/>
        <v>-3344.32</v>
      </c>
      <c r="S599" s="2"/>
      <c r="T599" s="2"/>
      <c r="U599" s="2"/>
      <c r="V599" s="84">
        <f t="shared" si="63"/>
        <v>-3344.32</v>
      </c>
      <c r="W599" s="2"/>
      <c r="X599" s="122"/>
      <c r="Y599" s="122"/>
      <c r="Z599" s="122"/>
      <c r="AA599" s="122"/>
      <c r="AB599" s="122"/>
    </row>
    <row r="600" spans="1:28">
      <c r="A600" s="22" t="s">
        <v>141</v>
      </c>
      <c r="B600" s="22" t="s">
        <v>833</v>
      </c>
      <c r="C600" s="22" t="s">
        <v>860</v>
      </c>
      <c r="D600" s="50" t="s">
        <v>861</v>
      </c>
      <c r="E600" s="24">
        <v>-1244.31</v>
      </c>
      <c r="F600" s="24">
        <v>-1291.9000000000001</v>
      </c>
      <c r="G600" s="24">
        <v>-1375.83</v>
      </c>
      <c r="H600" s="24">
        <v>-1423.83</v>
      </c>
      <c r="I600" s="24">
        <v>-1470.49</v>
      </c>
      <c r="J600" s="24">
        <v>-1636.16</v>
      </c>
      <c r="K600" s="24">
        <v>-1681.27</v>
      </c>
      <c r="L600" s="24">
        <v>-1988.98</v>
      </c>
      <c r="M600" s="24">
        <v>-2172.96</v>
      </c>
      <c r="N600" s="24">
        <v>-2247.1</v>
      </c>
      <c r="O600" s="24">
        <v>-2345.14</v>
      </c>
      <c r="P600" s="24">
        <v>-107.98</v>
      </c>
      <c r="Q600" s="24">
        <v>-172.24</v>
      </c>
      <c r="R600" s="74">
        <f t="shared" si="64"/>
        <v>-107.98</v>
      </c>
      <c r="S600" s="2"/>
      <c r="T600" s="2"/>
      <c r="U600" s="2"/>
      <c r="V600" s="84">
        <f t="shared" si="63"/>
        <v>-107.98</v>
      </c>
      <c r="W600" s="2"/>
      <c r="X600" s="122"/>
      <c r="Y600" s="122"/>
      <c r="Z600" s="122"/>
      <c r="AA600" s="122"/>
      <c r="AB600" s="122"/>
    </row>
    <row r="601" spans="1:28">
      <c r="A601" s="22" t="s">
        <v>141</v>
      </c>
      <c r="B601" s="22" t="s">
        <v>833</v>
      </c>
      <c r="C601" s="22" t="s">
        <v>862</v>
      </c>
      <c r="D601" s="50" t="s">
        <v>863</v>
      </c>
      <c r="E601" s="24">
        <v>-776.69</v>
      </c>
      <c r="F601" s="24">
        <v>-1183.52</v>
      </c>
      <c r="G601" s="24">
        <v>-1488.16</v>
      </c>
      <c r="H601" s="24">
        <v>-1749.04</v>
      </c>
      <c r="I601" s="24">
        <v>-1928.32</v>
      </c>
      <c r="J601" s="24">
        <v>-2127.8200000000002</v>
      </c>
      <c r="K601" s="24">
        <v>-2225.16</v>
      </c>
      <c r="L601" s="24">
        <v>-2401.3000000000002</v>
      </c>
      <c r="M601" s="24">
        <v>-2754.82</v>
      </c>
      <c r="N601" s="24">
        <v>-3051.6</v>
      </c>
      <c r="O601" s="24">
        <v>-3467.93</v>
      </c>
      <c r="P601" s="24">
        <v>-496.98</v>
      </c>
      <c r="Q601" s="24">
        <v>-920.1</v>
      </c>
      <c r="R601" s="74">
        <f t="shared" si="64"/>
        <v>-496.98</v>
      </c>
      <c r="S601" s="2"/>
      <c r="T601" s="2"/>
      <c r="U601" s="2"/>
      <c r="V601" s="84">
        <f t="shared" si="63"/>
        <v>-496.98</v>
      </c>
      <c r="W601" s="2"/>
      <c r="X601" s="122"/>
      <c r="Y601" s="122"/>
      <c r="Z601" s="122"/>
      <c r="AA601" s="122"/>
      <c r="AB601" s="122"/>
    </row>
    <row r="602" spans="1:28">
      <c r="A602" s="22" t="s">
        <v>141</v>
      </c>
      <c r="B602" s="22" t="s">
        <v>833</v>
      </c>
      <c r="C602" s="22" t="s">
        <v>864</v>
      </c>
      <c r="D602" s="50" t="s">
        <v>865</v>
      </c>
      <c r="E602" s="24">
        <v>-22.98</v>
      </c>
      <c r="F602" s="24">
        <v>-22.98</v>
      </c>
      <c r="G602" s="24">
        <v>-23.68</v>
      </c>
      <c r="H602" s="24">
        <v>-23.68</v>
      </c>
      <c r="I602" s="24">
        <v>-23.68</v>
      </c>
      <c r="J602" s="24">
        <v>-25.96</v>
      </c>
      <c r="K602" s="24">
        <v>-25.96</v>
      </c>
      <c r="L602" s="24">
        <v>-30.86</v>
      </c>
      <c r="M602" s="24">
        <v>-33.43</v>
      </c>
      <c r="N602" s="24">
        <v>-33.72</v>
      </c>
      <c r="O602" s="24">
        <v>-35.46</v>
      </c>
      <c r="P602" s="24">
        <v>-2.1800000000000002</v>
      </c>
      <c r="Q602" s="24">
        <v>-2.37</v>
      </c>
      <c r="R602" s="74">
        <f t="shared" si="64"/>
        <v>-2.1800000000000002</v>
      </c>
      <c r="S602" s="2"/>
      <c r="T602" s="2"/>
      <c r="U602" s="2"/>
      <c r="V602" s="84">
        <f t="shared" si="63"/>
        <v>-2.1800000000000002</v>
      </c>
      <c r="W602" s="2"/>
      <c r="X602" s="122"/>
      <c r="Y602" s="122"/>
      <c r="Z602" s="122"/>
      <c r="AA602" s="122"/>
      <c r="AB602" s="122"/>
    </row>
    <row r="603" spans="1:28">
      <c r="A603" s="22" t="s">
        <v>141</v>
      </c>
      <c r="B603" s="22" t="s">
        <v>833</v>
      </c>
      <c r="C603" s="22" t="s">
        <v>866</v>
      </c>
      <c r="D603" s="50" t="s">
        <v>867</v>
      </c>
      <c r="E603" s="24">
        <v>0</v>
      </c>
      <c r="F603" s="24">
        <v>0</v>
      </c>
      <c r="G603" s="24">
        <v>0</v>
      </c>
      <c r="H603" s="24">
        <v>0</v>
      </c>
      <c r="I603" s="24">
        <v>0</v>
      </c>
      <c r="J603" s="24">
        <v>-3266.14</v>
      </c>
      <c r="K603" s="24">
        <v>-3266.14</v>
      </c>
      <c r="L603" s="24">
        <v>-3266.14</v>
      </c>
      <c r="M603" s="24">
        <v>-3266.14</v>
      </c>
      <c r="N603" s="24">
        <v>-3266.14</v>
      </c>
      <c r="O603" s="24">
        <v>-3266.14</v>
      </c>
      <c r="P603" s="24">
        <v>0</v>
      </c>
      <c r="Q603" s="24">
        <v>0</v>
      </c>
      <c r="R603" s="74">
        <f t="shared" si="64"/>
        <v>0</v>
      </c>
      <c r="S603" s="2"/>
      <c r="T603" s="2"/>
      <c r="U603" s="2"/>
      <c r="V603" s="84">
        <f t="shared" si="63"/>
        <v>0</v>
      </c>
      <c r="W603" s="2"/>
      <c r="X603" s="122"/>
      <c r="Y603" s="122"/>
      <c r="Z603" s="122"/>
      <c r="AA603" s="122"/>
      <c r="AB603" s="122"/>
    </row>
    <row r="604" spans="1:28">
      <c r="A604" s="22" t="s">
        <v>141</v>
      </c>
      <c r="B604" s="22" t="s">
        <v>833</v>
      </c>
      <c r="C604" s="22" t="s">
        <v>848</v>
      </c>
      <c r="D604" s="50" t="s">
        <v>849</v>
      </c>
      <c r="E604" s="24">
        <v>-282194.45</v>
      </c>
      <c r="F604" s="24">
        <v>-416658.17</v>
      </c>
      <c r="G604" s="24">
        <v>-549955.4</v>
      </c>
      <c r="H604" s="24">
        <v>-661803.12</v>
      </c>
      <c r="I604" s="24">
        <v>-743755.35</v>
      </c>
      <c r="J604" s="24">
        <v>-810397.27</v>
      </c>
      <c r="K604" s="24">
        <v>-880430.6</v>
      </c>
      <c r="L604" s="24">
        <v>-934253.44</v>
      </c>
      <c r="M604" s="24">
        <v>-1001088.27</v>
      </c>
      <c r="N604" s="24">
        <v>-1109017.75</v>
      </c>
      <c r="O604" s="24">
        <v>-1213225.9099999999</v>
      </c>
      <c r="P604" s="24">
        <v>-124207.65</v>
      </c>
      <c r="Q604" s="24">
        <v>-247565.82</v>
      </c>
      <c r="R604" s="74">
        <f t="shared" si="64"/>
        <v>-124207.65</v>
      </c>
      <c r="S604" s="2"/>
      <c r="T604" s="2"/>
      <c r="U604" s="2"/>
      <c r="V604" s="84">
        <f t="shared" si="63"/>
        <v>-124207.65</v>
      </c>
      <c r="W604" s="2"/>
      <c r="X604" s="122"/>
      <c r="Y604" s="122"/>
      <c r="Z604" s="122"/>
      <c r="AA604" s="122"/>
      <c r="AB604" s="122"/>
    </row>
    <row r="605" spans="1:28">
      <c r="A605" s="22" t="s">
        <v>141</v>
      </c>
      <c r="B605" s="22" t="s">
        <v>833</v>
      </c>
      <c r="C605" s="22" t="s">
        <v>868</v>
      </c>
      <c r="D605" s="50" t="s">
        <v>869</v>
      </c>
      <c r="E605" s="24">
        <v>-12318.01</v>
      </c>
      <c r="F605" s="24">
        <v>-15841.13</v>
      </c>
      <c r="G605" s="24">
        <v>-20061.89</v>
      </c>
      <c r="H605" s="24">
        <v>-25813.38</v>
      </c>
      <c r="I605" s="24">
        <v>-30355.94</v>
      </c>
      <c r="J605" s="24">
        <v>-33380.639999999999</v>
      </c>
      <c r="K605" s="24">
        <v>-36767.769999999997</v>
      </c>
      <c r="L605" s="24">
        <v>-36585.25</v>
      </c>
      <c r="M605" s="24">
        <v>-34437.96</v>
      </c>
      <c r="N605" s="24">
        <v>-35905.9</v>
      </c>
      <c r="O605" s="24">
        <v>-37768.239999999998</v>
      </c>
      <c r="P605" s="24">
        <v>-6134.82</v>
      </c>
      <c r="Q605" s="24">
        <v>-12012.5</v>
      </c>
      <c r="R605" s="74">
        <f t="shared" si="64"/>
        <v>-6134.82</v>
      </c>
      <c r="S605" s="2"/>
      <c r="T605" s="2"/>
      <c r="U605" s="2"/>
      <c r="V605" s="84">
        <f t="shared" si="63"/>
        <v>-6134.82</v>
      </c>
      <c r="W605" s="2"/>
      <c r="X605" s="122"/>
      <c r="Y605" s="122"/>
      <c r="Z605" s="122"/>
      <c r="AA605" s="122"/>
      <c r="AB605" s="122"/>
    </row>
    <row r="606" spans="1:28">
      <c r="A606" s="22" t="s">
        <v>141</v>
      </c>
      <c r="B606" s="22" t="s">
        <v>833</v>
      </c>
      <c r="C606" s="22" t="s">
        <v>870</v>
      </c>
      <c r="D606" s="50" t="s">
        <v>871</v>
      </c>
      <c r="E606" s="24">
        <v>-6919.57</v>
      </c>
      <c r="F606" s="24">
        <v>-10225.040000000001</v>
      </c>
      <c r="G606" s="24">
        <v>-13504.85</v>
      </c>
      <c r="H606" s="24">
        <v>-16237.37</v>
      </c>
      <c r="I606" s="24">
        <v>-18210.16</v>
      </c>
      <c r="J606" s="24">
        <v>-19792.419999999998</v>
      </c>
      <c r="K606" s="24">
        <v>-21432.45</v>
      </c>
      <c r="L606" s="24">
        <v>-22707.24</v>
      </c>
      <c r="M606" s="24">
        <v>-24326.75</v>
      </c>
      <c r="N606" s="24">
        <v>-27025.919999999998</v>
      </c>
      <c r="O606" s="24">
        <v>-33021.06</v>
      </c>
      <c r="P606" s="24">
        <v>-7173.67</v>
      </c>
      <c r="Q606" s="24">
        <v>-14301.33</v>
      </c>
      <c r="R606" s="74">
        <f t="shared" si="64"/>
        <v>-7173.67</v>
      </c>
      <c r="S606" s="2"/>
      <c r="T606" s="2"/>
      <c r="U606" s="2"/>
      <c r="V606" s="84">
        <f t="shared" si="63"/>
        <v>-7173.67</v>
      </c>
      <c r="W606" s="2"/>
      <c r="X606" s="122"/>
      <c r="Y606" s="122"/>
      <c r="Z606" s="122"/>
      <c r="AA606" s="122"/>
      <c r="AB606" s="122"/>
    </row>
    <row r="607" spans="1:28">
      <c r="A607" s="22" t="s">
        <v>141</v>
      </c>
      <c r="B607" s="22" t="s">
        <v>872</v>
      </c>
      <c r="C607" s="22" t="s">
        <v>834</v>
      </c>
      <c r="D607" s="50" t="s">
        <v>873</v>
      </c>
      <c r="E607" s="24">
        <v>1668165.1</v>
      </c>
      <c r="F607" s="24">
        <v>5369439.7800000003</v>
      </c>
      <c r="G607" s="24">
        <v>8173514.5999999996</v>
      </c>
      <c r="H607" s="24">
        <v>10989508.439999999</v>
      </c>
      <c r="I607" s="24">
        <v>11351906.970000001</v>
      </c>
      <c r="J607" s="24">
        <v>11562664.68</v>
      </c>
      <c r="K607" s="24">
        <v>12692159.050000001</v>
      </c>
      <c r="L607" s="24">
        <v>11947574.4</v>
      </c>
      <c r="M607" s="24">
        <v>9721624.8399999999</v>
      </c>
      <c r="N607" s="24">
        <v>4916884.71</v>
      </c>
      <c r="O607" s="24">
        <v>3374622.68</v>
      </c>
      <c r="P607" s="24">
        <v>-1344.14</v>
      </c>
      <c r="Q607" s="24">
        <v>-2463980.2999999998</v>
      </c>
      <c r="R607" s="74">
        <f t="shared" si="64"/>
        <v>-1344.14</v>
      </c>
      <c r="S607" s="2"/>
      <c r="T607" s="2"/>
      <c r="U607" s="2"/>
      <c r="V607" s="84">
        <f t="shared" si="63"/>
        <v>-1344.14</v>
      </c>
      <c r="W607" s="2"/>
      <c r="X607" s="122"/>
      <c r="Y607" s="122"/>
      <c r="Z607" s="122"/>
      <c r="AA607" s="122"/>
      <c r="AB607" s="122"/>
    </row>
    <row r="608" spans="1:28">
      <c r="A608" s="22" t="s">
        <v>141</v>
      </c>
      <c r="B608" s="22" t="s">
        <v>872</v>
      </c>
      <c r="C608" s="22" t="s">
        <v>851</v>
      </c>
      <c r="D608" s="50" t="s">
        <v>1029</v>
      </c>
      <c r="E608" s="24">
        <v>0</v>
      </c>
      <c r="F608" s="24">
        <v>0</v>
      </c>
      <c r="G608" s="24">
        <v>0</v>
      </c>
      <c r="H608" s="24">
        <v>0</v>
      </c>
      <c r="I608" s="24">
        <v>0</v>
      </c>
      <c r="J608" s="24">
        <v>0</v>
      </c>
      <c r="K608" s="24">
        <v>0</v>
      </c>
      <c r="L608" s="24">
        <v>0</v>
      </c>
      <c r="M608" s="24">
        <v>0</v>
      </c>
      <c r="N608" s="24">
        <v>0</v>
      </c>
      <c r="O608" s="24">
        <v>0</v>
      </c>
      <c r="P608" s="24">
        <v>0</v>
      </c>
      <c r="Q608" s="24">
        <v>-90871.42</v>
      </c>
      <c r="R608" s="74">
        <f t="shared" si="64"/>
        <v>0</v>
      </c>
      <c r="S608" s="2"/>
      <c r="T608" s="2"/>
      <c r="U608" s="2"/>
      <c r="V608" s="84">
        <f t="shared" si="63"/>
        <v>0</v>
      </c>
      <c r="W608" s="2"/>
      <c r="X608" s="122"/>
      <c r="Y608" s="122"/>
      <c r="Z608" s="122"/>
      <c r="AA608" s="122"/>
      <c r="AB608" s="122"/>
    </row>
    <row r="609" spans="1:28">
      <c r="A609" s="22" t="s">
        <v>141</v>
      </c>
      <c r="B609" s="22" t="s">
        <v>872</v>
      </c>
      <c r="C609" s="22" t="s">
        <v>842</v>
      </c>
      <c r="D609" s="50" t="s">
        <v>874</v>
      </c>
      <c r="E609" s="24">
        <v>891614.99</v>
      </c>
      <c r="F609" s="24">
        <v>3581373.34</v>
      </c>
      <c r="G609" s="24">
        <v>5280684.9400000004</v>
      </c>
      <c r="H609" s="24">
        <v>7139258.21</v>
      </c>
      <c r="I609" s="24">
        <v>7160396.6399999997</v>
      </c>
      <c r="J609" s="24">
        <v>7204652.4699999997</v>
      </c>
      <c r="K609" s="24">
        <v>8162604.4699999997</v>
      </c>
      <c r="L609" s="24">
        <v>7430742.0199999996</v>
      </c>
      <c r="M609" s="24">
        <v>5816245.8399999999</v>
      </c>
      <c r="N609" s="24">
        <v>3041124.89</v>
      </c>
      <c r="O609" s="24">
        <v>2090238.1</v>
      </c>
      <c r="P609" s="24">
        <v>16964.689999999999</v>
      </c>
      <c r="Q609" s="24">
        <v>-1611473.73</v>
      </c>
      <c r="R609" s="74">
        <f t="shared" si="64"/>
        <v>16964.689999999999</v>
      </c>
      <c r="S609" s="2"/>
      <c r="T609" s="2"/>
      <c r="U609" s="2"/>
      <c r="V609" s="84">
        <f t="shared" si="63"/>
        <v>16964.689999999999</v>
      </c>
      <c r="W609" s="2"/>
      <c r="X609" s="122"/>
      <c r="Y609" s="122"/>
      <c r="Z609" s="122"/>
      <c r="AA609" s="122"/>
      <c r="AB609" s="122"/>
    </row>
    <row r="610" spans="1:28">
      <c r="A610" s="22" t="s">
        <v>141</v>
      </c>
      <c r="B610" s="22" t="s">
        <v>872</v>
      </c>
      <c r="C610" s="22" t="s">
        <v>858</v>
      </c>
      <c r="D610" s="50" t="s">
        <v>1030</v>
      </c>
      <c r="E610" s="24">
        <v>0</v>
      </c>
      <c r="F610" s="24">
        <v>0</v>
      </c>
      <c r="G610" s="24">
        <v>0</v>
      </c>
      <c r="H610" s="24">
        <v>0</v>
      </c>
      <c r="I610" s="24">
        <v>0</v>
      </c>
      <c r="J610" s="24">
        <v>0</v>
      </c>
      <c r="K610" s="24">
        <v>0</v>
      </c>
      <c r="L610" s="24">
        <v>0</v>
      </c>
      <c r="M610" s="24">
        <v>0</v>
      </c>
      <c r="N610" s="24">
        <v>0</v>
      </c>
      <c r="O610" s="24">
        <v>0</v>
      </c>
      <c r="P610" s="24">
        <v>1085.6300000000001</v>
      </c>
      <c r="Q610" s="24">
        <v>-64218.29</v>
      </c>
      <c r="R610" s="74">
        <f t="shared" si="64"/>
        <v>1085.6300000000001</v>
      </c>
      <c r="S610" s="2"/>
      <c r="T610" s="2"/>
      <c r="U610" s="2"/>
      <c r="V610" s="84">
        <f t="shared" si="63"/>
        <v>1085.6300000000001</v>
      </c>
      <c r="W610" s="2"/>
      <c r="X610" s="122"/>
      <c r="Y610" s="122"/>
      <c r="Z610" s="122"/>
      <c r="AA610" s="122"/>
      <c r="AB610" s="122"/>
    </row>
    <row r="611" spans="1:28">
      <c r="A611" s="22" t="s">
        <v>141</v>
      </c>
      <c r="B611" s="22" t="s">
        <v>872</v>
      </c>
      <c r="C611" s="22" t="s">
        <v>860</v>
      </c>
      <c r="D611" s="50" t="s">
        <v>876</v>
      </c>
      <c r="E611" s="24">
        <v>299.51</v>
      </c>
      <c r="F611" s="24">
        <v>262.88</v>
      </c>
      <c r="G611" s="24">
        <v>299.51</v>
      </c>
      <c r="H611" s="24">
        <v>299.51</v>
      </c>
      <c r="I611" s="24">
        <v>179.57</v>
      </c>
      <c r="J611" s="24">
        <v>299.51</v>
      </c>
      <c r="K611" s="24">
        <v>37.58</v>
      </c>
      <c r="L611" s="24">
        <v>156.63</v>
      </c>
      <c r="M611" s="24">
        <v>272.88</v>
      </c>
      <c r="N611" s="24">
        <v>247.48</v>
      </c>
      <c r="O611" s="24">
        <v>237.33</v>
      </c>
      <c r="P611" s="24">
        <v>45.73</v>
      </c>
      <c r="Q611" s="24">
        <v>50.18</v>
      </c>
      <c r="R611" s="74">
        <f t="shared" si="64"/>
        <v>45.73</v>
      </c>
      <c r="S611" s="2"/>
      <c r="T611" s="2"/>
      <c r="U611" s="2"/>
      <c r="V611" s="84">
        <f t="shared" si="63"/>
        <v>45.73</v>
      </c>
      <c r="W611" s="2"/>
      <c r="X611" s="122"/>
      <c r="Y611" s="122"/>
      <c r="Z611" s="122"/>
      <c r="AA611" s="122"/>
      <c r="AB611" s="122"/>
    </row>
    <row r="612" spans="1:28">
      <c r="A612" s="22" t="s">
        <v>141</v>
      </c>
      <c r="B612" s="22" t="s">
        <v>872</v>
      </c>
      <c r="C612" s="22" t="s">
        <v>848</v>
      </c>
      <c r="D612" s="50" t="s">
        <v>875</v>
      </c>
      <c r="E612" s="24">
        <v>9479</v>
      </c>
      <c r="F612" s="24">
        <v>10531.76</v>
      </c>
      <c r="G612" s="24">
        <v>32330.560000000001</v>
      </c>
      <c r="H612" s="24">
        <v>62879.29</v>
      </c>
      <c r="I612" s="24">
        <v>78587.59</v>
      </c>
      <c r="J612" s="24">
        <v>78425.899999999994</v>
      </c>
      <c r="K612" s="24">
        <v>92013.84</v>
      </c>
      <c r="L612" s="24">
        <v>78184.73</v>
      </c>
      <c r="M612" s="24">
        <v>34133.47</v>
      </c>
      <c r="N612" s="24">
        <v>34237.83</v>
      </c>
      <c r="O612" s="24">
        <v>13073.21</v>
      </c>
      <c r="P612" s="24">
        <v>810.06</v>
      </c>
      <c r="Q612" s="24">
        <v>-4698.57</v>
      </c>
      <c r="R612" s="74">
        <f t="shared" si="64"/>
        <v>810.06</v>
      </c>
      <c r="S612" s="2"/>
      <c r="T612" s="2"/>
      <c r="U612" s="2"/>
      <c r="V612" s="84">
        <f t="shared" si="63"/>
        <v>810.06</v>
      </c>
      <c r="W612" s="2"/>
      <c r="X612" s="122"/>
      <c r="Y612" s="122"/>
      <c r="Z612" s="122"/>
      <c r="AA612" s="122"/>
      <c r="AB612" s="122"/>
    </row>
    <row r="613" spans="1:28">
      <c r="A613" s="22" t="s">
        <v>141</v>
      </c>
      <c r="B613" s="22" t="s">
        <v>877</v>
      </c>
      <c r="C613" s="22" t="s">
        <v>882</v>
      </c>
      <c r="D613" s="50" t="s">
        <v>883</v>
      </c>
      <c r="E613" s="24">
        <v>-3532.72</v>
      </c>
      <c r="F613" s="24">
        <v>-3532.72</v>
      </c>
      <c r="G613" s="24">
        <v>-3532.72</v>
      </c>
      <c r="H613" s="24">
        <v>-3532.72</v>
      </c>
      <c r="I613" s="24">
        <v>-13181.58</v>
      </c>
      <c r="J613" s="24">
        <v>-13181.58</v>
      </c>
      <c r="K613" s="24">
        <v>-5275.18</v>
      </c>
      <c r="L613" s="24">
        <v>-5275.18</v>
      </c>
      <c r="M613" s="24">
        <v>-8767.18</v>
      </c>
      <c r="N613" s="24">
        <v>-8767.18</v>
      </c>
      <c r="O613" s="24">
        <v>-11067.2</v>
      </c>
      <c r="P613" s="24">
        <v>0</v>
      </c>
      <c r="Q613" s="24">
        <v>2041.34</v>
      </c>
      <c r="R613" s="74">
        <f t="shared" si="64"/>
        <v>0</v>
      </c>
      <c r="S613" s="2"/>
      <c r="T613" s="2"/>
      <c r="U613" s="2"/>
      <c r="V613" s="84">
        <f t="shared" si="63"/>
        <v>0</v>
      </c>
      <c r="W613" s="2"/>
      <c r="X613" s="122"/>
      <c r="Y613" s="122"/>
      <c r="Z613" s="122"/>
      <c r="AA613" s="122"/>
      <c r="AB613" s="122"/>
    </row>
    <row r="614" spans="1:28">
      <c r="A614" s="22" t="s">
        <v>141</v>
      </c>
      <c r="B614" s="22" t="s">
        <v>877</v>
      </c>
      <c r="C614" s="22" t="s">
        <v>884</v>
      </c>
      <c r="D614" s="50" t="s">
        <v>885</v>
      </c>
      <c r="E614" s="24">
        <v>0</v>
      </c>
      <c r="F614" s="24">
        <v>-329.89</v>
      </c>
      <c r="G614" s="24">
        <v>-329.89</v>
      </c>
      <c r="H614" s="24">
        <v>-329.89</v>
      </c>
      <c r="I614" s="24">
        <v>-329.89</v>
      </c>
      <c r="J614" s="24">
        <v>-329.89</v>
      </c>
      <c r="K614" s="24">
        <v>-329.89</v>
      </c>
      <c r="L614" s="24">
        <v>-329.89</v>
      </c>
      <c r="M614" s="24">
        <v>-658.89</v>
      </c>
      <c r="N614" s="24">
        <v>-658.89</v>
      </c>
      <c r="O614" s="24">
        <v>-658.89</v>
      </c>
      <c r="P614" s="24">
        <v>0</v>
      </c>
      <c r="Q614" s="24">
        <v>0</v>
      </c>
      <c r="R614" s="74">
        <f t="shared" si="64"/>
        <v>0</v>
      </c>
      <c r="S614" s="2"/>
      <c r="T614" s="2"/>
      <c r="U614" s="2"/>
      <c r="V614" s="84">
        <f t="shared" si="63"/>
        <v>0</v>
      </c>
      <c r="W614" s="2"/>
      <c r="X614" s="122"/>
      <c r="Y614" s="122"/>
      <c r="Z614" s="122"/>
      <c r="AA614" s="122"/>
      <c r="AB614" s="122"/>
    </row>
    <row r="615" spans="1:28">
      <c r="A615" s="22" t="s">
        <v>141</v>
      </c>
      <c r="B615" s="22" t="s">
        <v>877</v>
      </c>
      <c r="C615" s="22" t="s">
        <v>878</v>
      </c>
      <c r="D615" s="50" t="s">
        <v>879</v>
      </c>
      <c r="E615" s="24">
        <v>-144303.18</v>
      </c>
      <c r="F615" s="24">
        <v>-217864.52</v>
      </c>
      <c r="G615" s="24">
        <v>-285530.39</v>
      </c>
      <c r="H615" s="24">
        <v>-343671.4</v>
      </c>
      <c r="I615" s="24">
        <v>-393966.74</v>
      </c>
      <c r="J615" s="24">
        <v>-436317.27</v>
      </c>
      <c r="K615" s="24">
        <v>-483738.23</v>
      </c>
      <c r="L615" s="24">
        <v>-526231.4</v>
      </c>
      <c r="M615" s="24">
        <v>-585707.54</v>
      </c>
      <c r="N615" s="24">
        <v>-636017.18000000005</v>
      </c>
      <c r="O615" s="24">
        <v>-686266.72</v>
      </c>
      <c r="P615" s="24">
        <v>-66421.89</v>
      </c>
      <c r="Q615" s="24">
        <v>-129116</v>
      </c>
      <c r="R615" s="74">
        <f t="shared" si="64"/>
        <v>-66421.89</v>
      </c>
      <c r="S615" s="2"/>
      <c r="T615" s="2"/>
      <c r="U615" s="2"/>
      <c r="V615" s="84">
        <f t="shared" si="63"/>
        <v>-66421.89</v>
      </c>
      <c r="W615" s="2"/>
      <c r="X615" s="122"/>
      <c r="Y615" s="122"/>
      <c r="Z615" s="122"/>
      <c r="AA615" s="122"/>
      <c r="AB615" s="122"/>
    </row>
    <row r="616" spans="1:28">
      <c r="A616" s="22" t="s">
        <v>141</v>
      </c>
      <c r="B616" s="22" t="s">
        <v>877</v>
      </c>
      <c r="C616" s="22" t="s">
        <v>880</v>
      </c>
      <c r="D616" s="50" t="s">
        <v>886</v>
      </c>
      <c r="E616" s="24">
        <v>-37554.959999999999</v>
      </c>
      <c r="F616" s="24">
        <v>-39551.919999999998</v>
      </c>
      <c r="G616" s="24">
        <v>-38248.97</v>
      </c>
      <c r="H616" s="24">
        <v>-40010.410000000003</v>
      </c>
      <c r="I616" s="24">
        <v>-7718.97</v>
      </c>
      <c r="J616" s="24">
        <v>-10427.64</v>
      </c>
      <c r="K616" s="24">
        <v>-67116.38</v>
      </c>
      <c r="L616" s="24">
        <v>-68067.62</v>
      </c>
      <c r="M616" s="24">
        <v>-69530.17</v>
      </c>
      <c r="N616" s="24">
        <v>-79630.06</v>
      </c>
      <c r="O616" s="24">
        <v>-80723.89</v>
      </c>
      <c r="P616" s="24">
        <v>0</v>
      </c>
      <c r="Q616" s="24">
        <v>46008.06</v>
      </c>
      <c r="R616" s="74">
        <f t="shared" si="64"/>
        <v>0</v>
      </c>
      <c r="S616" s="2"/>
      <c r="T616" s="2"/>
      <c r="U616" s="2"/>
      <c r="V616" s="84">
        <f t="shared" si="63"/>
        <v>0</v>
      </c>
      <c r="W616" s="2"/>
      <c r="X616" s="122"/>
      <c r="Y616" s="122"/>
      <c r="Z616" s="122"/>
      <c r="AA616" s="122"/>
      <c r="AB616" s="122"/>
    </row>
    <row r="617" spans="1:28">
      <c r="A617" s="22" t="s">
        <v>141</v>
      </c>
      <c r="B617" s="22" t="s">
        <v>889</v>
      </c>
      <c r="C617" s="22" t="s">
        <v>890</v>
      </c>
      <c r="D617" s="50" t="s">
        <v>891</v>
      </c>
      <c r="E617" s="24">
        <v>-2791081.95</v>
      </c>
      <c r="F617" s="24">
        <v>-4117761.08</v>
      </c>
      <c r="G617" s="24">
        <v>-5462306</v>
      </c>
      <c r="H617" s="24">
        <v>-6725802.7999999998</v>
      </c>
      <c r="I617" s="24">
        <v>-7951643.6299999999</v>
      </c>
      <c r="J617" s="24">
        <v>-9173851.8200000003</v>
      </c>
      <c r="K617" s="24">
        <v>-10402501.810000001</v>
      </c>
      <c r="L617" s="24">
        <v>-11605972.09</v>
      </c>
      <c r="M617" s="24">
        <v>-12811671.23</v>
      </c>
      <c r="N617" s="24">
        <v>-14153157.01</v>
      </c>
      <c r="O617" s="24">
        <v>-15401260.67</v>
      </c>
      <c r="P617" s="24">
        <v>-1278826.8999999999</v>
      </c>
      <c r="Q617" s="24">
        <v>-2638578.7200000002</v>
      </c>
      <c r="R617" s="74">
        <f t="shared" si="64"/>
        <v>-1278826.8999999999</v>
      </c>
      <c r="S617" s="2"/>
      <c r="T617" s="2"/>
      <c r="U617" s="2"/>
      <c r="V617" s="84">
        <f t="shared" si="63"/>
        <v>-1278826.8999999999</v>
      </c>
      <c r="W617" s="2"/>
      <c r="X617" s="122"/>
      <c r="Y617" s="122"/>
      <c r="Z617" s="122"/>
      <c r="AA617" s="122"/>
      <c r="AB617" s="122"/>
    </row>
    <row r="618" spans="1:28">
      <c r="A618" s="22" t="s">
        <v>141</v>
      </c>
      <c r="B618" s="22" t="s">
        <v>889</v>
      </c>
      <c r="C618" s="22" t="s">
        <v>892</v>
      </c>
      <c r="D618" s="50" t="s">
        <v>893</v>
      </c>
      <c r="E618" s="24">
        <v>-1293299.27</v>
      </c>
      <c r="F618" s="24">
        <v>-1922493.6</v>
      </c>
      <c r="G618" s="24">
        <v>-2569800.59</v>
      </c>
      <c r="H618" s="24">
        <v>-3152058.56</v>
      </c>
      <c r="I618" s="24">
        <v>-3768389.48</v>
      </c>
      <c r="J618" s="24">
        <v>-4354963.47</v>
      </c>
      <c r="K618" s="24">
        <v>-5266501.08</v>
      </c>
      <c r="L618" s="24">
        <v>-6085514.6100000003</v>
      </c>
      <c r="M618" s="24">
        <v>-6635179.6500000004</v>
      </c>
      <c r="N618" s="24">
        <v>-7227305.8200000003</v>
      </c>
      <c r="O618" s="24">
        <v>-7759181.6299999999</v>
      </c>
      <c r="P618" s="24">
        <v>-673031.52</v>
      </c>
      <c r="Q618" s="24">
        <v>-1339174.8500000001</v>
      </c>
      <c r="R618" s="74">
        <f t="shared" si="64"/>
        <v>-673031.52</v>
      </c>
      <c r="S618" s="2"/>
      <c r="T618" s="2"/>
      <c r="U618" s="2"/>
      <c r="V618" s="84">
        <f t="shared" si="63"/>
        <v>-673031.52</v>
      </c>
      <c r="W618" s="2"/>
      <c r="X618" s="122"/>
      <c r="Y618" s="122"/>
      <c r="Z618" s="122"/>
      <c r="AA618" s="122"/>
      <c r="AB618" s="122"/>
    </row>
    <row r="619" spans="1:28">
      <c r="A619" s="22" t="s">
        <v>141</v>
      </c>
      <c r="B619" s="22" t="s">
        <v>896</v>
      </c>
      <c r="C619" s="22" t="s">
        <v>890</v>
      </c>
      <c r="D619" s="50" t="s">
        <v>897</v>
      </c>
      <c r="E619" s="24">
        <v>62963.97</v>
      </c>
      <c r="F619" s="24">
        <v>45114.81</v>
      </c>
      <c r="G619" s="24">
        <v>126109.18</v>
      </c>
      <c r="H619" s="24">
        <v>163775.91</v>
      </c>
      <c r="I619" s="24">
        <v>182304.12</v>
      </c>
      <c r="J619" s="24">
        <v>198089.31</v>
      </c>
      <c r="K619" s="24">
        <v>233749.77</v>
      </c>
      <c r="L619" s="24">
        <v>104712.17</v>
      </c>
      <c r="M619" s="24">
        <v>48170.17</v>
      </c>
      <c r="N619" s="24">
        <v>140449.29999999999</v>
      </c>
      <c r="O619" s="24">
        <v>110797.96</v>
      </c>
      <c r="P619" s="24">
        <v>-80907.600000000006</v>
      </c>
      <c r="Q619" s="24">
        <v>-56293.74</v>
      </c>
      <c r="R619" s="74">
        <f t="shared" si="64"/>
        <v>-80907.600000000006</v>
      </c>
      <c r="S619" s="2"/>
      <c r="T619" s="2"/>
      <c r="U619" s="2"/>
      <c r="V619" s="84">
        <f t="shared" si="63"/>
        <v>-80907.600000000006</v>
      </c>
      <c r="W619" s="2"/>
      <c r="X619" s="122"/>
      <c r="Y619" s="122"/>
      <c r="Z619" s="122"/>
      <c r="AA619" s="122"/>
      <c r="AB619" s="122"/>
    </row>
    <row r="620" spans="1:28">
      <c r="A620" s="22" t="s">
        <v>141</v>
      </c>
      <c r="B620" s="22" t="s">
        <v>896</v>
      </c>
      <c r="C620" s="22" t="s">
        <v>892</v>
      </c>
      <c r="D620" s="50" t="s">
        <v>898</v>
      </c>
      <c r="E620" s="24">
        <v>87038.07</v>
      </c>
      <c r="F620" s="24">
        <v>68962.42</v>
      </c>
      <c r="G620" s="24">
        <v>133949.06</v>
      </c>
      <c r="H620" s="24">
        <v>99920.7</v>
      </c>
      <c r="I620" s="24">
        <v>133332.07</v>
      </c>
      <c r="J620" s="24">
        <v>-150281</v>
      </c>
      <c r="K620" s="24">
        <v>-12274.45</v>
      </c>
      <c r="L620" s="24">
        <v>78181.73</v>
      </c>
      <c r="M620" s="24">
        <v>124169.15</v>
      </c>
      <c r="N620" s="24">
        <v>184277.85</v>
      </c>
      <c r="O620" s="24">
        <v>43315.199999999997</v>
      </c>
      <c r="P620" s="24">
        <v>6890.68</v>
      </c>
      <c r="Q620" s="24">
        <v>2966.25</v>
      </c>
      <c r="R620" s="74">
        <f t="shared" si="64"/>
        <v>6890.68</v>
      </c>
      <c r="S620" s="2"/>
      <c r="T620" s="2"/>
      <c r="U620" s="2"/>
      <c r="V620" s="84">
        <f t="shared" si="63"/>
        <v>6890.68</v>
      </c>
      <c r="W620" s="2"/>
      <c r="X620" s="122"/>
      <c r="Y620" s="122"/>
      <c r="Z620" s="122"/>
      <c r="AA620" s="122"/>
      <c r="AB620" s="122"/>
    </row>
    <row r="621" spans="1:28">
      <c r="A621" s="22" t="s">
        <v>141</v>
      </c>
      <c r="B621" s="22" t="s">
        <v>899</v>
      </c>
      <c r="C621" s="22" t="s">
        <v>69</v>
      </c>
      <c r="D621" s="50" t="s">
        <v>900</v>
      </c>
      <c r="E621" s="24">
        <v>0</v>
      </c>
      <c r="F621" s="24">
        <v>0</v>
      </c>
      <c r="G621" s="24">
        <v>0</v>
      </c>
      <c r="H621" s="24">
        <v>-100</v>
      </c>
      <c r="I621" s="24">
        <v>-100</v>
      </c>
      <c r="J621" s="24">
        <v>-100</v>
      </c>
      <c r="K621" s="24">
        <v>-100</v>
      </c>
      <c r="L621" s="24">
        <v>-100</v>
      </c>
      <c r="M621" s="24">
        <v>-100</v>
      </c>
      <c r="N621" s="24">
        <v>-100</v>
      </c>
      <c r="O621" s="24">
        <v>-100</v>
      </c>
      <c r="P621" s="24">
        <v>0</v>
      </c>
      <c r="Q621" s="24">
        <v>0</v>
      </c>
      <c r="R621" s="74">
        <f t="shared" si="64"/>
        <v>0</v>
      </c>
      <c r="S621" s="2"/>
      <c r="T621" s="2"/>
      <c r="U621" s="2"/>
      <c r="V621" s="84">
        <f t="shared" si="63"/>
        <v>0</v>
      </c>
      <c r="W621" s="2"/>
      <c r="X621" s="122"/>
      <c r="Y621" s="122"/>
      <c r="Z621" s="122"/>
      <c r="AA621" s="122"/>
      <c r="AB621" s="122"/>
    </row>
    <row r="622" spans="1:28">
      <c r="A622" s="2" t="s">
        <v>141</v>
      </c>
      <c r="B622" s="22" t="s">
        <v>903</v>
      </c>
      <c r="C622" s="22" t="s">
        <v>882</v>
      </c>
      <c r="D622" s="50" t="s">
        <v>906</v>
      </c>
      <c r="E622" s="24">
        <v>0</v>
      </c>
      <c r="F622" s="24">
        <v>0</v>
      </c>
      <c r="G622" s="24">
        <v>-2015.63</v>
      </c>
      <c r="H622" s="24">
        <v>-2015.63</v>
      </c>
      <c r="I622" s="24">
        <v>-2015.63</v>
      </c>
      <c r="J622" s="24">
        <v>-2015.63</v>
      </c>
      <c r="K622" s="24">
        <v>-2015.63</v>
      </c>
      <c r="L622" s="24">
        <v>-4308.71</v>
      </c>
      <c r="M622" s="24">
        <v>-2249.67</v>
      </c>
      <c r="N622" s="24">
        <v>-4068.63</v>
      </c>
      <c r="O622" s="24">
        <v>-4831.1899999999996</v>
      </c>
      <c r="P622" s="24">
        <v>0</v>
      </c>
      <c r="Q622" s="24">
        <v>2249.67</v>
      </c>
      <c r="R622" s="74">
        <f t="shared" si="64"/>
        <v>0</v>
      </c>
      <c r="S622" s="2"/>
      <c r="T622" s="2"/>
      <c r="U622" s="2"/>
      <c r="V622" s="84">
        <f t="shared" si="63"/>
        <v>0</v>
      </c>
      <c r="W622" s="2"/>
      <c r="X622" s="122"/>
      <c r="Y622" s="122"/>
      <c r="Z622" s="122"/>
      <c r="AA622" s="122"/>
      <c r="AB622" s="122"/>
    </row>
    <row r="623" spans="1:28">
      <c r="A623" s="2" t="s">
        <v>141</v>
      </c>
      <c r="B623" s="22" t="s">
        <v>903</v>
      </c>
      <c r="C623" s="22" t="s">
        <v>904</v>
      </c>
      <c r="D623" s="50" t="s">
        <v>905</v>
      </c>
      <c r="E623" s="24">
        <v>-1090</v>
      </c>
      <c r="F623" s="24">
        <v>902.47</v>
      </c>
      <c r="G623" s="24">
        <v>332.47</v>
      </c>
      <c r="H623" s="24">
        <v>-423.53</v>
      </c>
      <c r="I623" s="24">
        <v>-983.53</v>
      </c>
      <c r="J623" s="24">
        <v>-1814.03</v>
      </c>
      <c r="K623" s="24">
        <v>-2374.0300000000002</v>
      </c>
      <c r="L623" s="24">
        <v>-3084.03</v>
      </c>
      <c r="M623" s="24">
        <v>-3644.03</v>
      </c>
      <c r="N623" s="24">
        <v>-4159.03</v>
      </c>
      <c r="O623" s="24">
        <v>-4853.8900000000003</v>
      </c>
      <c r="P623" s="24">
        <v>-590</v>
      </c>
      <c r="Q623" s="24">
        <v>-1180</v>
      </c>
      <c r="R623" s="74">
        <f t="shared" si="64"/>
        <v>-590</v>
      </c>
      <c r="S623" s="2"/>
      <c r="T623" s="2"/>
      <c r="U623" s="2"/>
      <c r="V623" s="84">
        <f t="shared" si="63"/>
        <v>-590</v>
      </c>
      <c r="W623" s="2"/>
      <c r="X623" s="122"/>
      <c r="Y623" s="122"/>
      <c r="Z623" s="122"/>
      <c r="AA623" s="122"/>
      <c r="AB623" s="122"/>
    </row>
    <row r="624" spans="1:28">
      <c r="A624" s="2" t="s">
        <v>141</v>
      </c>
      <c r="B624" s="22" t="s">
        <v>903</v>
      </c>
      <c r="C624" s="22" t="s">
        <v>884</v>
      </c>
      <c r="D624" s="50" t="s">
        <v>907</v>
      </c>
      <c r="E624" s="24">
        <v>-249.64</v>
      </c>
      <c r="F624" s="24">
        <v>-249.64</v>
      </c>
      <c r="G624" s="24">
        <v>-649.15</v>
      </c>
      <c r="H624" s="24">
        <v>-1423.27</v>
      </c>
      <c r="I624" s="24">
        <v>-1743.48</v>
      </c>
      <c r="J624" s="24">
        <v>-1901.63</v>
      </c>
      <c r="K624" s="24">
        <v>-1934.99</v>
      </c>
      <c r="L624" s="24">
        <v>-1934.99</v>
      </c>
      <c r="M624" s="24">
        <v>-2210.0500000000002</v>
      </c>
      <c r="N624" s="24">
        <v>-2210.0500000000002</v>
      </c>
      <c r="O624" s="24">
        <v>-2511.16</v>
      </c>
      <c r="P624" s="24">
        <v>0</v>
      </c>
      <c r="Q624" s="24">
        <v>-245.39</v>
      </c>
      <c r="R624" s="74">
        <f t="shared" si="64"/>
        <v>0</v>
      </c>
      <c r="S624" s="2"/>
      <c r="T624" s="2"/>
      <c r="U624" s="2"/>
      <c r="V624" s="84">
        <f t="shared" si="63"/>
        <v>0</v>
      </c>
      <c r="W624" s="2"/>
      <c r="X624" s="122"/>
      <c r="Y624" s="122"/>
      <c r="Z624" s="122"/>
      <c r="AA624" s="122"/>
      <c r="AB624" s="122"/>
    </row>
    <row r="625" spans="1:28">
      <c r="A625" s="2" t="s">
        <v>141</v>
      </c>
      <c r="B625" s="22" t="s">
        <v>903</v>
      </c>
      <c r="C625" s="22" t="s">
        <v>880</v>
      </c>
      <c r="D625" s="50" t="s">
        <v>908</v>
      </c>
      <c r="E625" s="24">
        <v>207.93</v>
      </c>
      <c r="F625" s="24">
        <v>207.93</v>
      </c>
      <c r="G625" s="24">
        <v>207.93</v>
      </c>
      <c r="H625" s="24">
        <v>-1744.61</v>
      </c>
      <c r="I625" s="24">
        <v>-7484.76</v>
      </c>
      <c r="J625" s="24">
        <v>-8236.24</v>
      </c>
      <c r="K625" s="24">
        <v>-8236.24</v>
      </c>
      <c r="L625" s="24">
        <v>-16295.58</v>
      </c>
      <c r="M625" s="24">
        <v>-17814.7</v>
      </c>
      <c r="N625" s="24">
        <v>-17814.7</v>
      </c>
      <c r="O625" s="24">
        <v>-18478</v>
      </c>
      <c r="P625" s="24">
        <v>0</v>
      </c>
      <c r="Q625" s="24">
        <v>0</v>
      </c>
      <c r="R625" s="74">
        <f t="shared" si="64"/>
        <v>0</v>
      </c>
      <c r="S625" s="2"/>
      <c r="T625" s="2"/>
      <c r="U625" s="2"/>
      <c r="V625" s="84">
        <f t="shared" si="63"/>
        <v>0</v>
      </c>
      <c r="W625" s="2"/>
      <c r="X625" s="122"/>
      <c r="Y625" s="122"/>
      <c r="Z625" s="122"/>
      <c r="AA625" s="122"/>
      <c r="AB625" s="122"/>
    </row>
    <row r="626" spans="1:28">
      <c r="A626" s="2" t="s">
        <v>141</v>
      </c>
      <c r="B626" s="22" t="s">
        <v>1028</v>
      </c>
      <c r="C626" s="22"/>
      <c r="D626" s="50" t="s">
        <v>909</v>
      </c>
      <c r="E626" s="24">
        <v>0</v>
      </c>
      <c r="F626" s="24">
        <v>0</v>
      </c>
      <c r="G626" s="24">
        <v>0</v>
      </c>
      <c r="H626" s="24">
        <v>1024987.67</v>
      </c>
      <c r="I626" s="24">
        <v>2562445.35</v>
      </c>
      <c r="J626" s="24">
        <v>2823417.12</v>
      </c>
      <c r="K626" s="24">
        <v>2713647.08</v>
      </c>
      <c r="L626" s="24">
        <v>2921067.71</v>
      </c>
      <c r="M626" s="24">
        <v>2630019.27</v>
      </c>
      <c r="N626" s="24">
        <v>2707258.75</v>
      </c>
      <c r="O626" s="24">
        <v>2764815.37</v>
      </c>
      <c r="P626" s="24">
        <v>-280982.87</v>
      </c>
      <c r="Q626" s="24">
        <v>-665675.09</v>
      </c>
      <c r="R626" s="74">
        <f t="shared" si="64"/>
        <v>-280982.87</v>
      </c>
      <c r="S626" s="2"/>
      <c r="T626" s="2"/>
      <c r="U626" s="2"/>
      <c r="V626" s="84">
        <f t="shared" si="63"/>
        <v>-280982.87</v>
      </c>
      <c r="W626" s="2"/>
      <c r="X626" s="122"/>
      <c r="Y626" s="122"/>
      <c r="Z626" s="122"/>
      <c r="AA626" s="122"/>
      <c r="AB626" s="122"/>
    </row>
    <row r="627" spans="1:28">
      <c r="A627" s="2" t="s">
        <v>141</v>
      </c>
      <c r="B627" s="22" t="s">
        <v>1028</v>
      </c>
      <c r="C627" s="22" t="s">
        <v>11</v>
      </c>
      <c r="D627" s="50" t="s">
        <v>910</v>
      </c>
      <c r="E627" s="24">
        <v>0</v>
      </c>
      <c r="F627" s="24">
        <v>0</v>
      </c>
      <c r="G627" s="24">
        <v>0</v>
      </c>
      <c r="H627" s="24">
        <v>0</v>
      </c>
      <c r="I627" s="24">
        <v>0</v>
      </c>
      <c r="J627" s="24">
        <v>0</v>
      </c>
      <c r="K627" s="24">
        <v>0</v>
      </c>
      <c r="L627" s="24">
        <v>0</v>
      </c>
      <c r="M627" s="24">
        <v>0</v>
      </c>
      <c r="N627" s="24">
        <v>-269663.46999999997</v>
      </c>
      <c r="O627" s="24">
        <v>-340090.29</v>
      </c>
      <c r="P627" s="24">
        <v>-73314.78</v>
      </c>
      <c r="Q627" s="24">
        <v>-137130.63</v>
      </c>
      <c r="R627" s="74">
        <f t="shared" si="64"/>
        <v>-73314.78</v>
      </c>
      <c r="S627" s="2"/>
      <c r="T627" s="2"/>
      <c r="U627" s="2"/>
      <c r="V627" s="84">
        <f t="shared" si="63"/>
        <v>-73314.78</v>
      </c>
      <c r="W627" s="2"/>
      <c r="X627" s="122"/>
      <c r="Y627" s="122"/>
      <c r="Z627" s="122"/>
      <c r="AA627" s="122"/>
      <c r="AB627" s="122"/>
    </row>
    <row r="628" spans="1:28">
      <c r="A628" s="2"/>
      <c r="B628" s="2"/>
      <c r="C628" s="2"/>
      <c r="D628" s="50" t="s">
        <v>913</v>
      </c>
      <c r="E628" s="28">
        <v>-80353456.210000008</v>
      </c>
      <c r="F628" s="28">
        <v>-112606187.80999996</v>
      </c>
      <c r="G628" s="28">
        <v>-135250451.52999997</v>
      </c>
      <c r="H628" s="28">
        <v>-148556889.53000003</v>
      </c>
      <c r="I628" s="28">
        <v>-159303829.76999998</v>
      </c>
      <c r="J628" s="28">
        <v>-170174304.17999992</v>
      </c>
      <c r="K628" s="28">
        <v>-179340578.68999994</v>
      </c>
      <c r="L628" s="28">
        <v>-192465442.19000012</v>
      </c>
      <c r="M628" s="28">
        <v>-214219930.34999999</v>
      </c>
      <c r="N628" s="28">
        <v>-246305877.76999995</v>
      </c>
      <c r="O628" s="28">
        <v>-286825672.86999995</v>
      </c>
      <c r="P628" s="28">
        <v>-40243392.660000004</v>
      </c>
      <c r="Q628" s="28">
        <v>-81998266.249999985</v>
      </c>
      <c r="R628" s="74">
        <f t="shared" si="64"/>
        <v>-40243392.660000004</v>
      </c>
      <c r="S628" s="2"/>
      <c r="T628" s="2"/>
      <c r="U628" s="2"/>
      <c r="V628" s="2"/>
      <c r="W628" s="2"/>
      <c r="X628" s="122"/>
      <c r="Y628" s="122"/>
      <c r="Z628" s="122"/>
      <c r="AA628" s="122"/>
      <c r="AB628" s="122"/>
    </row>
    <row r="629" spans="1:28">
      <c r="A629" s="2"/>
      <c r="B629" s="2"/>
      <c r="C629" s="2"/>
      <c r="D629" s="50"/>
      <c r="E629" s="74"/>
      <c r="F629" s="74"/>
      <c r="G629" s="75"/>
      <c r="H629" s="76"/>
      <c r="I629" s="77"/>
      <c r="J629" s="78"/>
      <c r="K629" s="79"/>
      <c r="L629" s="42"/>
      <c r="M629" s="80"/>
      <c r="N629" s="92"/>
      <c r="O629" s="24"/>
      <c r="P629" s="24"/>
      <c r="Q629" s="24"/>
      <c r="R629" s="74">
        <f t="shared" si="64"/>
        <v>0</v>
      </c>
      <c r="S629" s="2"/>
      <c r="T629" s="2"/>
      <c r="U629" s="2"/>
      <c r="V629" s="2"/>
      <c r="W629" s="2"/>
      <c r="X629" s="122"/>
      <c r="Y629" s="122"/>
      <c r="Z629" s="122"/>
      <c r="AA629" s="122"/>
      <c r="AB629" s="122"/>
    </row>
    <row r="630" spans="1:28">
      <c r="A630" s="22" t="s">
        <v>67</v>
      </c>
      <c r="B630" s="22" t="s">
        <v>930</v>
      </c>
      <c r="C630" s="2"/>
      <c r="D630" s="50" t="s">
        <v>931</v>
      </c>
      <c r="E630" s="24">
        <v>-2923.82</v>
      </c>
      <c r="F630" s="24">
        <v>-3531.99</v>
      </c>
      <c r="G630" s="24">
        <v>-4427.88</v>
      </c>
      <c r="H630" s="24">
        <v>-4871.71</v>
      </c>
      <c r="I630" s="24">
        <v>-5366.65</v>
      </c>
      <c r="J630" s="24">
        <v>-6057.74</v>
      </c>
      <c r="K630" s="24">
        <v>-6645.43</v>
      </c>
      <c r="L630" s="24">
        <v>-7127.72</v>
      </c>
      <c r="M630" s="24">
        <v>-7665.4</v>
      </c>
      <c r="N630" s="24">
        <v>-8027.19</v>
      </c>
      <c r="O630" s="24">
        <v>-8686.9500000000007</v>
      </c>
      <c r="P630" s="24">
        <v>-1902.08</v>
      </c>
      <c r="Q630" s="24">
        <v>-2909.11</v>
      </c>
      <c r="R630" s="74">
        <f t="shared" si="64"/>
        <v>-1902.08</v>
      </c>
      <c r="S630" s="2"/>
      <c r="T630" s="2"/>
      <c r="U630" s="2"/>
      <c r="V630" s="84">
        <f t="shared" ref="V630:V640" si="65">+R630</f>
        <v>-1902.08</v>
      </c>
      <c r="W630" s="2"/>
      <c r="X630" s="122"/>
      <c r="Y630" s="122"/>
      <c r="Z630" s="122"/>
      <c r="AA630" s="122"/>
      <c r="AB630" s="122"/>
    </row>
    <row r="631" spans="1:28">
      <c r="A631" s="22" t="s">
        <v>67</v>
      </c>
      <c r="B631" s="22" t="s">
        <v>914</v>
      </c>
      <c r="C631" s="22" t="s">
        <v>915</v>
      </c>
      <c r="D631" s="120" t="s">
        <v>916</v>
      </c>
      <c r="E631" s="24">
        <v>-273.13</v>
      </c>
      <c r="F631" s="24">
        <v>-546.53</v>
      </c>
      <c r="G631" s="24">
        <v>-723.12</v>
      </c>
      <c r="H631" s="24">
        <v>-1354.89</v>
      </c>
      <c r="I631" s="24">
        <v>-1799.07</v>
      </c>
      <c r="J631" s="24">
        <v>-2289.64</v>
      </c>
      <c r="K631" s="24">
        <v>-2490.5</v>
      </c>
      <c r="L631" s="24">
        <v>-2694.17</v>
      </c>
      <c r="M631" s="24">
        <v>-2889.92</v>
      </c>
      <c r="N631" s="24">
        <v>-3005.08</v>
      </c>
      <c r="O631" s="24">
        <v>-3011.09</v>
      </c>
      <c r="P631" s="24">
        <v>-2.21</v>
      </c>
      <c r="Q631" s="24">
        <v>-5.3</v>
      </c>
      <c r="R631" s="74">
        <f t="shared" si="64"/>
        <v>-2.21</v>
      </c>
      <c r="S631" s="2"/>
      <c r="T631" s="2"/>
      <c r="U631" s="2"/>
      <c r="V631" s="84">
        <f t="shared" si="65"/>
        <v>-2.21</v>
      </c>
      <c r="W631" s="2"/>
      <c r="X631" s="122"/>
      <c r="Y631" s="122"/>
      <c r="Z631" s="122"/>
      <c r="AA631" s="122"/>
      <c r="AB631" s="122"/>
    </row>
    <row r="632" spans="1:28">
      <c r="A632" s="22" t="s">
        <v>67</v>
      </c>
      <c r="B632" s="22" t="s">
        <v>914</v>
      </c>
      <c r="C632" s="22" t="s">
        <v>917</v>
      </c>
      <c r="D632" s="120" t="s">
        <v>918</v>
      </c>
      <c r="E632" s="24">
        <v>0</v>
      </c>
      <c r="F632" s="24">
        <v>0</v>
      </c>
      <c r="G632" s="24">
        <v>0</v>
      </c>
      <c r="H632" s="24">
        <v>0</v>
      </c>
      <c r="I632" s="24">
        <v>0</v>
      </c>
      <c r="J632" s="24">
        <v>0</v>
      </c>
      <c r="K632" s="24">
        <v>0</v>
      </c>
      <c r="L632" s="24">
        <v>0</v>
      </c>
      <c r="M632" s="24">
        <v>-95.24</v>
      </c>
      <c r="N632" s="24">
        <v>-404.94</v>
      </c>
      <c r="O632" s="24">
        <v>-859.68</v>
      </c>
      <c r="P632" s="24">
        <v>-3040.72</v>
      </c>
      <c r="Q632" s="24">
        <v>-3568.82</v>
      </c>
      <c r="R632" s="74">
        <f t="shared" si="64"/>
        <v>-3040.72</v>
      </c>
      <c r="S632" s="2"/>
      <c r="T632" s="2"/>
      <c r="U632" s="2"/>
      <c r="V632" s="84">
        <f t="shared" si="65"/>
        <v>-3040.72</v>
      </c>
      <c r="W632" s="2"/>
      <c r="X632" s="122"/>
      <c r="Y632" s="122"/>
      <c r="Z632" s="122"/>
      <c r="AA632" s="122"/>
      <c r="AB632" s="122"/>
    </row>
    <row r="633" spans="1:28">
      <c r="A633" s="22" t="s">
        <v>67</v>
      </c>
      <c r="B633" s="22" t="s">
        <v>926</v>
      </c>
      <c r="C633" s="2"/>
      <c r="D633" s="50" t="s">
        <v>927</v>
      </c>
      <c r="E633" s="24">
        <v>-29171.599999999999</v>
      </c>
      <c r="F633" s="24">
        <v>-47366.04</v>
      </c>
      <c r="G633" s="24">
        <v>-47637.760000000002</v>
      </c>
      <c r="H633" s="24">
        <v>-48021.27</v>
      </c>
      <c r="I633" s="24">
        <v>-48440.25</v>
      </c>
      <c r="J633" s="24">
        <v>-47907.01</v>
      </c>
      <c r="K633" s="24">
        <v>-47895.01</v>
      </c>
      <c r="L633" s="24">
        <v>-47895.01</v>
      </c>
      <c r="M633" s="24">
        <v>-47895.01</v>
      </c>
      <c r="N633" s="24">
        <v>-47519.35</v>
      </c>
      <c r="O633" s="24">
        <v>-47519.35</v>
      </c>
      <c r="P633" s="24">
        <v>0</v>
      </c>
      <c r="Q633" s="24">
        <v>0</v>
      </c>
      <c r="R633" s="74">
        <f t="shared" si="64"/>
        <v>0</v>
      </c>
      <c r="S633" s="2"/>
      <c r="T633" s="2"/>
      <c r="U633" s="2"/>
      <c r="V633" s="84">
        <f t="shared" si="65"/>
        <v>0</v>
      </c>
      <c r="W633" s="2"/>
      <c r="X633" s="122"/>
      <c r="Y633" s="122"/>
      <c r="Z633" s="122"/>
      <c r="AA633" s="122"/>
      <c r="AB633" s="122"/>
    </row>
    <row r="634" spans="1:28">
      <c r="A634" s="22" t="s">
        <v>67</v>
      </c>
      <c r="B634" s="22" t="s">
        <v>922</v>
      </c>
      <c r="C634" s="2"/>
      <c r="D634" s="50" t="s">
        <v>923</v>
      </c>
      <c r="E634" s="24">
        <v>-94.95</v>
      </c>
      <c r="F634" s="24">
        <v>-103.62</v>
      </c>
      <c r="G634" s="24">
        <v>-103.75</v>
      </c>
      <c r="H634" s="24">
        <v>-180.07</v>
      </c>
      <c r="I634" s="24">
        <v>-180.07</v>
      </c>
      <c r="J634" s="24">
        <v>-337.32</v>
      </c>
      <c r="K634" s="24">
        <v>-337.32</v>
      </c>
      <c r="L634" s="24">
        <v>-555.66999999999996</v>
      </c>
      <c r="M634" s="24">
        <v>-555.66999999999996</v>
      </c>
      <c r="N634" s="24">
        <v>-555.66999999999996</v>
      </c>
      <c r="O634" s="24">
        <v>-555.79999999999995</v>
      </c>
      <c r="P634" s="24">
        <v>-418.9</v>
      </c>
      <c r="Q634" s="24">
        <v>-458.49</v>
      </c>
      <c r="R634" s="74">
        <f t="shared" si="64"/>
        <v>-418.9</v>
      </c>
      <c r="S634" s="2"/>
      <c r="T634" s="2"/>
      <c r="U634" s="2"/>
      <c r="V634" s="84">
        <f t="shared" si="65"/>
        <v>-418.9</v>
      </c>
      <c r="W634" s="2"/>
      <c r="X634" s="122"/>
      <c r="Y634" s="122"/>
      <c r="Z634" s="122"/>
      <c r="AA634" s="122"/>
      <c r="AB634" s="122"/>
    </row>
    <row r="635" spans="1:28">
      <c r="A635" s="22" t="s">
        <v>67</v>
      </c>
      <c r="B635" s="22" t="s">
        <v>922</v>
      </c>
      <c r="C635" s="22" t="s">
        <v>924</v>
      </c>
      <c r="D635" s="50" t="s">
        <v>925</v>
      </c>
      <c r="E635" s="24">
        <v>-5103.93</v>
      </c>
      <c r="F635" s="24">
        <v>-9462.98</v>
      </c>
      <c r="G635" s="24">
        <v>-12207.68</v>
      </c>
      <c r="H635" s="24">
        <v>-15568.71</v>
      </c>
      <c r="I635" s="24">
        <v>-20631.43</v>
      </c>
      <c r="J635" s="24">
        <v>-23129.61</v>
      </c>
      <c r="K635" s="24">
        <v>-23139.79</v>
      </c>
      <c r="L635" s="24">
        <v>-23193.31</v>
      </c>
      <c r="M635" s="24">
        <v>-23720.74</v>
      </c>
      <c r="N635" s="24">
        <v>-24784.99</v>
      </c>
      <c r="O635" s="24">
        <v>-25320.63</v>
      </c>
      <c r="P635" s="24">
        <v>-8.3000000000000007</v>
      </c>
      <c r="Q635" s="24">
        <v>-515.21</v>
      </c>
      <c r="R635" s="74">
        <f t="shared" si="64"/>
        <v>-8.3000000000000007</v>
      </c>
      <c r="S635" s="2"/>
      <c r="T635" s="2"/>
      <c r="U635" s="2"/>
      <c r="V635" s="84">
        <f t="shared" si="65"/>
        <v>-8.3000000000000007</v>
      </c>
      <c r="W635" s="2"/>
      <c r="X635" s="122"/>
      <c r="Y635" s="122"/>
      <c r="Z635" s="122"/>
      <c r="AA635" s="122"/>
      <c r="AB635" s="122"/>
    </row>
    <row r="636" spans="1:28">
      <c r="A636" s="22" t="s">
        <v>67</v>
      </c>
      <c r="B636" s="22" t="s">
        <v>928</v>
      </c>
      <c r="C636" s="2"/>
      <c r="D636" s="50" t="s">
        <v>929</v>
      </c>
      <c r="E636" s="24">
        <v>-26547.52</v>
      </c>
      <c r="F636" s="24">
        <v>-43199.72</v>
      </c>
      <c r="G636" s="24">
        <v>-58926.44</v>
      </c>
      <c r="H636" s="24">
        <v>-79963.02</v>
      </c>
      <c r="I636" s="24">
        <v>-102944.73</v>
      </c>
      <c r="J636" s="24">
        <v>-127918.8</v>
      </c>
      <c r="K636" s="24">
        <v>-158306.22</v>
      </c>
      <c r="L636" s="24">
        <v>-188275.45</v>
      </c>
      <c r="M636" s="24">
        <v>-216382.85</v>
      </c>
      <c r="N636" s="24">
        <v>-247813.44</v>
      </c>
      <c r="O636" s="24">
        <v>-291152.65999999997</v>
      </c>
      <c r="P636" s="24">
        <v>-49036.05</v>
      </c>
      <c r="Q636" s="24">
        <v>-93798.09</v>
      </c>
      <c r="R636" s="74">
        <f t="shared" si="64"/>
        <v>-49036.05</v>
      </c>
      <c r="S636" s="2"/>
      <c r="T636" s="2"/>
      <c r="U636" s="2"/>
      <c r="V636" s="84">
        <f t="shared" si="65"/>
        <v>-49036.05</v>
      </c>
      <c r="W636" s="2"/>
      <c r="X636" s="122"/>
      <c r="Y636" s="122"/>
      <c r="Z636" s="122"/>
      <c r="AA636" s="122"/>
      <c r="AB636" s="122"/>
    </row>
    <row r="637" spans="1:28">
      <c r="A637" s="22" t="s">
        <v>139</v>
      </c>
      <c r="B637" s="22" t="s">
        <v>914</v>
      </c>
      <c r="C637" s="22" t="s">
        <v>187</v>
      </c>
      <c r="D637" s="120" t="s">
        <v>919</v>
      </c>
      <c r="E637" s="24">
        <v>-2131.0500000000002</v>
      </c>
      <c r="F637" s="24">
        <v>-3623.45</v>
      </c>
      <c r="G637" s="24">
        <v>-5083.37</v>
      </c>
      <c r="H637" s="24">
        <v>-6401.18</v>
      </c>
      <c r="I637" s="24">
        <v>-7242.99</v>
      </c>
      <c r="J637" s="24">
        <v>-11546.6</v>
      </c>
      <c r="K637" s="24">
        <v>-14884.1</v>
      </c>
      <c r="L637" s="24">
        <v>-17186.59</v>
      </c>
      <c r="M637" s="24">
        <v>-33223.800000000003</v>
      </c>
      <c r="N637" s="24">
        <v>-33425.25</v>
      </c>
      <c r="O637" s="24">
        <v>-36347.879999999997</v>
      </c>
      <c r="P637" s="24">
        <v>-455.26</v>
      </c>
      <c r="Q637" s="24">
        <v>-842.9</v>
      </c>
      <c r="R637" s="74">
        <f t="shared" si="64"/>
        <v>-455.26</v>
      </c>
      <c r="S637" s="2"/>
      <c r="T637" s="2"/>
      <c r="U637" s="2"/>
      <c r="V637" s="84">
        <f t="shared" si="65"/>
        <v>-455.26</v>
      </c>
      <c r="W637" s="2"/>
      <c r="X637" s="122"/>
      <c r="Y637" s="122"/>
      <c r="Z637" s="122"/>
      <c r="AA637" s="122"/>
      <c r="AB637" s="122"/>
    </row>
    <row r="638" spans="1:28">
      <c r="A638" s="22" t="s">
        <v>139</v>
      </c>
      <c r="B638" s="22" t="s">
        <v>914</v>
      </c>
      <c r="C638" s="22" t="s">
        <v>920</v>
      </c>
      <c r="D638" s="120" t="s">
        <v>921</v>
      </c>
      <c r="E638" s="24">
        <v>0</v>
      </c>
      <c r="F638" s="24">
        <v>0</v>
      </c>
      <c r="G638" s="24">
        <v>0</v>
      </c>
      <c r="H638" s="24">
        <v>0</v>
      </c>
      <c r="I638" s="24">
        <v>0</v>
      </c>
      <c r="J638" s="24">
        <v>0</v>
      </c>
      <c r="K638" s="24">
        <v>-41302.46</v>
      </c>
      <c r="L638" s="24">
        <v>-41302.46</v>
      </c>
      <c r="M638" s="24">
        <v>-41381.79</v>
      </c>
      <c r="N638" s="24">
        <v>-41381.79</v>
      </c>
      <c r="O638" s="24">
        <v>-48958.11</v>
      </c>
      <c r="P638" s="24">
        <v>-15345.72</v>
      </c>
      <c r="Q638" s="24">
        <v>-24031.27</v>
      </c>
      <c r="R638" s="74">
        <f t="shared" si="64"/>
        <v>-15345.72</v>
      </c>
      <c r="S638" s="2"/>
      <c r="T638" s="2"/>
      <c r="U638" s="2"/>
      <c r="V638" s="84">
        <f t="shared" si="65"/>
        <v>-15345.72</v>
      </c>
      <c r="W638" s="2"/>
      <c r="X638" s="122"/>
      <c r="Y638" s="122"/>
      <c r="Z638" s="122"/>
      <c r="AA638" s="122"/>
      <c r="AB638" s="122"/>
    </row>
    <row r="639" spans="1:28">
      <c r="A639" s="22" t="s">
        <v>141</v>
      </c>
      <c r="B639" s="22" t="s">
        <v>914</v>
      </c>
      <c r="C639" s="22" t="s">
        <v>187</v>
      </c>
      <c r="D639" s="120" t="s">
        <v>919</v>
      </c>
      <c r="E639" s="24">
        <v>-11283.03</v>
      </c>
      <c r="F639" s="24">
        <v>-19027</v>
      </c>
      <c r="G639" s="24">
        <v>-41659.03</v>
      </c>
      <c r="H639" s="24">
        <v>-43654.74</v>
      </c>
      <c r="I639" s="24">
        <v>-50016.99</v>
      </c>
      <c r="J639" s="24">
        <v>-55736.45</v>
      </c>
      <c r="K639" s="24">
        <v>-65583.5</v>
      </c>
      <c r="L639" s="24">
        <v>-72605.14</v>
      </c>
      <c r="M639" s="24">
        <v>-79020.929999999993</v>
      </c>
      <c r="N639" s="24">
        <v>-82149.45</v>
      </c>
      <c r="O639" s="24">
        <v>-91231.87</v>
      </c>
      <c r="P639" s="24">
        <v>-280.89999999999998</v>
      </c>
      <c r="Q639" s="24">
        <v>-2902.45</v>
      </c>
      <c r="R639" s="74">
        <f t="shared" si="64"/>
        <v>-280.89999999999998</v>
      </c>
      <c r="S639" s="2"/>
      <c r="T639" s="2"/>
      <c r="U639" s="2"/>
      <c r="V639" s="84">
        <f t="shared" si="65"/>
        <v>-280.89999999999998</v>
      </c>
      <c r="W639" s="2"/>
      <c r="X639" s="122"/>
      <c r="Y639" s="122"/>
      <c r="Z639" s="122"/>
      <c r="AA639" s="122"/>
      <c r="AB639" s="122"/>
    </row>
    <row r="640" spans="1:28">
      <c r="A640" s="22" t="s">
        <v>141</v>
      </c>
      <c r="B640" s="22" t="s">
        <v>914</v>
      </c>
      <c r="C640" s="22" t="s">
        <v>920</v>
      </c>
      <c r="D640" s="120" t="s">
        <v>921</v>
      </c>
      <c r="E640" s="24">
        <v>-78743.73</v>
      </c>
      <c r="F640" s="24">
        <v>-100059.17</v>
      </c>
      <c r="G640" s="24">
        <v>-108455.58</v>
      </c>
      <c r="H640" s="24">
        <v>-109392.93</v>
      </c>
      <c r="I640" s="24">
        <v>-112283.41</v>
      </c>
      <c r="J640" s="24">
        <v>-119393.89</v>
      </c>
      <c r="K640" s="24">
        <v>-133050.82999999999</v>
      </c>
      <c r="L640" s="24">
        <v>-157865.26999999999</v>
      </c>
      <c r="M640" s="24">
        <v>-190804.32</v>
      </c>
      <c r="N640" s="24">
        <v>-253361.11</v>
      </c>
      <c r="O640" s="24">
        <v>-333259.12</v>
      </c>
      <c r="P640" s="24">
        <v>-193561.47</v>
      </c>
      <c r="Q640" s="24">
        <v>-401513.57</v>
      </c>
      <c r="R640" s="74">
        <f t="shared" si="64"/>
        <v>-193561.47</v>
      </c>
      <c r="S640" s="2"/>
      <c r="T640" s="2"/>
      <c r="U640" s="2"/>
      <c r="V640" s="84">
        <f t="shared" si="65"/>
        <v>-193561.47</v>
      </c>
      <c r="W640" s="2"/>
      <c r="X640" s="122"/>
      <c r="Y640" s="122"/>
      <c r="Z640" s="122"/>
      <c r="AA640" s="122"/>
      <c r="AB640" s="122"/>
    </row>
    <row r="641" spans="1:28">
      <c r="A641" s="2"/>
      <c r="B641" s="2"/>
      <c r="C641" s="2"/>
      <c r="D641" s="50" t="s">
        <v>932</v>
      </c>
      <c r="E641" s="28">
        <v>-156272.76</v>
      </c>
      <c r="F641" s="28">
        <v>-226920.5</v>
      </c>
      <c r="G641" s="28">
        <v>-279224.61</v>
      </c>
      <c r="H641" s="28">
        <v>-309408.51999999996</v>
      </c>
      <c r="I641" s="28">
        <v>-348905.58999999997</v>
      </c>
      <c r="J641" s="28">
        <v>-394317.06</v>
      </c>
      <c r="K641" s="28">
        <v>-493635.16000000003</v>
      </c>
      <c r="L641" s="28">
        <v>-558700.79</v>
      </c>
      <c r="M641" s="28">
        <v>-643635.66999999993</v>
      </c>
      <c r="N641" s="28">
        <v>-742428.26</v>
      </c>
      <c r="O641" s="28">
        <v>-886903.14</v>
      </c>
      <c r="P641" s="28">
        <v>-264051.61</v>
      </c>
      <c r="Q641" s="28">
        <v>-530545.21</v>
      </c>
      <c r="R641" s="74">
        <f t="shared" si="64"/>
        <v>-264051.61</v>
      </c>
      <c r="S641" s="2"/>
      <c r="T641" s="2"/>
      <c r="U641" s="2"/>
      <c r="V641" s="2"/>
      <c r="W641" s="2"/>
      <c r="X641" s="122"/>
      <c r="Y641" s="122"/>
      <c r="Z641" s="122"/>
      <c r="AA641" s="122"/>
      <c r="AB641" s="122"/>
    </row>
    <row r="642" spans="1:28">
      <c r="A642" s="2"/>
      <c r="B642" s="2"/>
      <c r="C642" s="2"/>
      <c r="D642" s="50"/>
      <c r="E642" s="74"/>
      <c r="F642" s="74"/>
      <c r="G642" s="75"/>
      <c r="H642" s="76"/>
      <c r="I642" s="77"/>
      <c r="J642" s="78"/>
      <c r="K642" s="79"/>
      <c r="L642" s="42"/>
      <c r="M642" s="80"/>
      <c r="N642" s="92"/>
      <c r="O642" s="24"/>
      <c r="P642" s="24"/>
      <c r="Q642" s="24"/>
      <c r="R642" s="74">
        <f t="shared" si="64"/>
        <v>0</v>
      </c>
      <c r="S642" s="2"/>
      <c r="T642" s="2"/>
      <c r="U642" s="2"/>
      <c r="V642" s="2"/>
      <c r="W642" s="2"/>
      <c r="X642" s="122"/>
      <c r="Y642" s="122"/>
      <c r="Z642" s="122"/>
      <c r="AA642" s="122"/>
      <c r="AB642" s="122"/>
    </row>
    <row r="643" spans="1:28" ht="15.75" thickBot="1">
      <c r="A643" s="104"/>
      <c r="B643" s="104"/>
      <c r="C643" s="104"/>
      <c r="D643" s="125" t="s">
        <v>933</v>
      </c>
      <c r="E643" s="106">
        <v>-785949713.57000017</v>
      </c>
      <c r="F643" s="106">
        <v>-809849531.25999999</v>
      </c>
      <c r="G643" s="106">
        <v>-821119251.98000002</v>
      </c>
      <c r="H643" s="106">
        <v>-834114722.8900001</v>
      </c>
      <c r="I643" s="106">
        <v>-850558705.20000005</v>
      </c>
      <c r="J643" s="106">
        <v>-868721350.27999997</v>
      </c>
      <c r="K643" s="106">
        <v>-891100472.71000004</v>
      </c>
      <c r="L643" s="106">
        <v>-918592888.94000006</v>
      </c>
      <c r="M643" s="106">
        <v>-955424093.46000004</v>
      </c>
      <c r="N643" s="106">
        <v>-1022043333.54</v>
      </c>
      <c r="O643" s="106">
        <v>-1117173255.4099998</v>
      </c>
      <c r="P643" s="106">
        <v>-874125722.08000004</v>
      </c>
      <c r="Q643" s="106">
        <v>-939279649.58000004</v>
      </c>
      <c r="R643" s="74">
        <f t="shared" si="64"/>
        <v>-874125722.08000004</v>
      </c>
      <c r="S643" s="104"/>
      <c r="T643" s="104"/>
      <c r="U643" s="104"/>
      <c r="V643" s="104"/>
      <c r="W643" s="104"/>
      <c r="X643" s="122"/>
      <c r="Y643" s="122"/>
      <c r="Z643" s="122"/>
      <c r="AA643" s="122"/>
      <c r="AB643" s="122"/>
    </row>
    <row r="644" spans="1:28" ht="15.75" thickTop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8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82"/>
      <c r="U645" s="82"/>
      <c r="V645" s="82"/>
      <c r="W645" s="82"/>
    </row>
    <row r="646" spans="1:28">
      <c r="A646" s="5"/>
      <c r="B646" s="5"/>
      <c r="C646" s="5"/>
      <c r="D646" s="126" t="s">
        <v>934</v>
      </c>
      <c r="E646" s="82">
        <v>0</v>
      </c>
      <c r="F646" s="82">
        <v>0</v>
      </c>
      <c r="G646" s="82">
        <v>0</v>
      </c>
      <c r="H646" s="82">
        <v>0</v>
      </c>
      <c r="I646" s="82">
        <v>0</v>
      </c>
      <c r="J646" s="82">
        <v>0</v>
      </c>
      <c r="K646" s="82">
        <v>0</v>
      </c>
      <c r="L646" s="82">
        <v>0</v>
      </c>
      <c r="M646" s="82">
        <v>0</v>
      </c>
      <c r="N646" s="82">
        <v>0</v>
      </c>
      <c r="O646" s="82">
        <v>0</v>
      </c>
      <c r="P646" s="82">
        <v>0</v>
      </c>
      <c r="Q646" s="82">
        <v>0</v>
      </c>
      <c r="R646" s="82">
        <v>0</v>
      </c>
      <c r="S646" s="5"/>
      <c r="T646" s="129">
        <f>SUM(T11:T641)</f>
        <v>166521202.97999993</v>
      </c>
      <c r="U646" s="129">
        <f t="shared" ref="U646:W646" si="66">SUM(U11:U641)</f>
        <v>-150020655.73000005</v>
      </c>
      <c r="V646" s="129">
        <f t="shared" si="66"/>
        <v>-558949485.45999992</v>
      </c>
      <c r="W646" s="129">
        <f t="shared" si="66"/>
        <v>542448938.21000004</v>
      </c>
    </row>
    <row r="647" spans="1:28">
      <c r="A647" s="5"/>
      <c r="B647" s="5"/>
      <c r="C647" s="5"/>
      <c r="D647" s="5" t="s">
        <v>935</v>
      </c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129">
        <f>+T646+U646</f>
        <v>16500547.249999881</v>
      </c>
      <c r="V647" s="82">
        <f>+T646+U646+V646+W646</f>
        <v>0</v>
      </c>
      <c r="W647" s="82">
        <f>-V646-W646</f>
        <v>16500547.249999881</v>
      </c>
    </row>
    <row r="648" spans="1:2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82"/>
    </row>
    <row r="649" spans="1:28">
      <c r="A649" s="5"/>
      <c r="B649" s="5"/>
      <c r="C649" s="5"/>
      <c r="D649" s="5" t="s">
        <v>938</v>
      </c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8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82"/>
      <c r="V650" s="5"/>
      <c r="W650" s="5"/>
    </row>
    <row r="651" spans="1:28">
      <c r="A651" s="5"/>
      <c r="B651" s="5"/>
      <c r="C651" s="5"/>
      <c r="D651" s="5" t="s">
        <v>1031</v>
      </c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8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8">
      <c r="G653" s="5"/>
      <c r="H653" s="5"/>
    </row>
  </sheetData>
  <mergeCells count="2">
    <mergeCell ref="A8:A9"/>
    <mergeCell ref="C8:C9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4"/>
  <sheetViews>
    <sheetView tabSelected="1" workbookViewId="0">
      <selection activeCell="A34" sqref="A34"/>
    </sheetView>
  </sheetViews>
  <sheetFormatPr defaultRowHeight="15"/>
  <cols>
    <col min="1" max="1" width="5.85546875" customWidth="1"/>
    <col min="2" max="2" width="13.7109375" customWidth="1"/>
    <col min="3" max="3" width="15.28515625" customWidth="1"/>
  </cols>
  <sheetData>
    <row r="1" spans="1:9">
      <c r="A1" s="179" t="s">
        <v>1044</v>
      </c>
      <c r="B1" s="179"/>
      <c r="C1" s="179"/>
    </row>
    <row r="2" spans="1:9">
      <c r="A2" s="179" t="s">
        <v>1045</v>
      </c>
      <c r="B2" s="179"/>
      <c r="C2" s="179"/>
    </row>
    <row r="4" spans="1:9">
      <c r="C4" s="148" t="s">
        <v>1048</v>
      </c>
    </row>
    <row r="5" spans="1:9">
      <c r="A5" s="149" t="s">
        <v>1046</v>
      </c>
      <c r="B5" s="149" t="s">
        <v>1047</v>
      </c>
      <c r="C5" s="149" t="s">
        <v>51</v>
      </c>
    </row>
    <row r="6" spans="1:9">
      <c r="A6" s="148">
        <v>1</v>
      </c>
      <c r="B6" s="146" t="s">
        <v>1043</v>
      </c>
      <c r="C6" s="147">
        <f>+'Working Capital (AMA)'!V638</f>
        <v>21767133.531666666</v>
      </c>
    </row>
    <row r="7" spans="1:9">
      <c r="A7" s="148"/>
      <c r="B7" s="146"/>
      <c r="C7" s="147"/>
    </row>
    <row r="8" spans="1:9">
      <c r="A8" s="148">
        <v>2</v>
      </c>
      <c r="B8" s="153">
        <v>43070</v>
      </c>
      <c r="C8" s="154">
        <f>+'Working Capital (Dec 2017)'!V638</f>
        <v>29754659.720000044</v>
      </c>
    </row>
    <row r="9" spans="1:9">
      <c r="A9" s="148"/>
      <c r="B9" s="148"/>
      <c r="C9" s="148"/>
    </row>
    <row r="10" spans="1:9">
      <c r="A10" s="148">
        <v>3</v>
      </c>
      <c r="B10" s="143">
        <v>43101</v>
      </c>
      <c r="C10" s="144">
        <f>+'Working Capital (Jan 2018)'!V638</f>
        <v>37086897.550000027</v>
      </c>
    </row>
    <row r="11" spans="1:9">
      <c r="A11" s="148">
        <v>4</v>
      </c>
      <c r="B11" s="143">
        <v>43132</v>
      </c>
      <c r="C11" s="144">
        <f>+'Working Capital (Feb)'!V638</f>
        <v>42014125.839999989</v>
      </c>
    </row>
    <row r="12" spans="1:9">
      <c r="A12" s="148">
        <v>5</v>
      </c>
      <c r="B12" s="143">
        <v>43160</v>
      </c>
      <c r="C12" s="144">
        <f>+'Working Capital (Mar)'!V638</f>
        <v>38203867.039999932</v>
      </c>
    </row>
    <row r="13" spans="1:9">
      <c r="A13" s="148">
        <v>6</v>
      </c>
      <c r="B13" s="143">
        <v>43191</v>
      </c>
      <c r="C13" s="144">
        <f>+'Working Capital (Apr)'!V638</f>
        <v>31443193.549999982</v>
      </c>
    </row>
    <row r="14" spans="1:9">
      <c r="A14" s="148">
        <v>7</v>
      </c>
      <c r="B14" s="143">
        <v>43221</v>
      </c>
      <c r="C14" s="144">
        <f>+'Working Capital (May)'!V638</f>
        <v>19254045.500000015</v>
      </c>
      <c r="I14" s="178"/>
    </row>
    <row r="15" spans="1:9">
      <c r="A15" s="148">
        <v>8</v>
      </c>
      <c r="B15" s="143">
        <v>43252</v>
      </c>
      <c r="C15" s="144">
        <f>+'Working Capital (June)'!V638</f>
        <v>13774311.629999951</v>
      </c>
    </row>
    <row r="16" spans="1:9">
      <c r="A16" s="148">
        <v>9</v>
      </c>
      <c r="B16" s="143">
        <v>43282</v>
      </c>
      <c r="C16" s="144">
        <f>+'Working Capital (July)'!V638</f>
        <v>8523308.7799999565</v>
      </c>
    </row>
    <row r="17" spans="1:9">
      <c r="A17" s="148">
        <v>10</v>
      </c>
      <c r="B17" s="143">
        <v>43313</v>
      </c>
      <c r="C17" s="144">
        <f>+'Working Capital (Aug)'!V638</f>
        <v>8884426.419999972</v>
      </c>
    </row>
    <row r="18" spans="1:9">
      <c r="A18" s="148">
        <v>11</v>
      </c>
      <c r="B18" s="143">
        <v>43344</v>
      </c>
      <c r="C18" s="144">
        <f>+'Working Capital (Sept)'!V638</f>
        <v>16497286.759999961</v>
      </c>
    </row>
    <row r="19" spans="1:9">
      <c r="A19" s="148">
        <v>12</v>
      </c>
      <c r="B19" s="143">
        <v>43374</v>
      </c>
      <c r="C19" s="144">
        <f>+'Working Capital (Oct)'!V638</f>
        <v>15433321.039999947</v>
      </c>
      <c r="I19" s="177"/>
    </row>
    <row r="20" spans="1:9">
      <c r="A20" s="148">
        <v>13</v>
      </c>
      <c r="B20" s="143">
        <v>43405</v>
      </c>
      <c r="C20" s="144">
        <f>+'Working Capital (Nov)'!V638</f>
        <v>14918850.439999998</v>
      </c>
    </row>
    <row r="21" spans="1:9">
      <c r="A21" s="148">
        <v>14</v>
      </c>
      <c r="B21" s="143">
        <v>43435</v>
      </c>
      <c r="C21" s="144">
        <f>+'Working Capital (EOP)'!V638</f>
        <v>589275.93999996781</v>
      </c>
    </row>
    <row r="22" spans="1:9">
      <c r="A22" s="148"/>
      <c r="I22" s="177"/>
    </row>
    <row r="23" spans="1:9">
      <c r="A23" s="148">
        <v>15</v>
      </c>
      <c r="B23" s="143">
        <v>43466</v>
      </c>
      <c r="C23" s="145">
        <f>+'Working Capital (Jan 2019)'!U647</f>
        <v>16500547.249999881</v>
      </c>
    </row>
    <row r="24" spans="1:9">
      <c r="A24" s="148"/>
      <c r="B24" s="143"/>
      <c r="C24" s="145"/>
    </row>
  </sheetData>
  <mergeCells count="2">
    <mergeCell ref="A1:C1"/>
    <mergeCell ref="A2:C2"/>
  </mergeCells>
  <printOptions horizontalCentered="1"/>
  <pageMargins left="1.2" right="1.2" top="1" bottom="1" header="0.55000000000000004" footer="0.3"/>
  <pageSetup orientation="portrait" r:id="rId1"/>
  <headerFooter scaleWithDoc="0" alignWithMargins="0">
    <oddHeader>&amp;RDocket No. UG-19____
Exhibit____(MPP-2)
Page 1 of 1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0"/>
  <sheetViews>
    <sheetView zoomScaleNormal="100" workbookViewId="0">
      <selection activeCell="F28" sqref="F28"/>
    </sheetView>
  </sheetViews>
  <sheetFormatPr defaultRowHeight="15.75"/>
  <cols>
    <col min="1" max="1" width="13" style="156" bestFit="1" customWidth="1"/>
    <col min="2" max="2" width="43.140625" style="156" bestFit="1" customWidth="1"/>
    <col min="3" max="3" width="2.7109375" style="156" customWidth="1"/>
    <col min="4" max="4" width="14.5703125" style="156" bestFit="1" customWidth="1"/>
    <col min="5" max="5" width="4" style="156" customWidth="1"/>
    <col min="6" max="6" width="9.140625" style="165"/>
    <col min="7" max="7" width="9.140625" style="156"/>
    <col min="8" max="8" width="8.140625" style="156" bestFit="1" customWidth="1"/>
    <col min="9" max="16384" width="9.140625" style="156"/>
  </cols>
  <sheetData>
    <row r="1" spans="1:10">
      <c r="A1" s="164"/>
      <c r="B1" s="164"/>
      <c r="C1" s="164"/>
      <c r="D1" s="164"/>
      <c r="E1" s="164"/>
    </row>
    <row r="2" spans="1:10">
      <c r="A2" s="180" t="s">
        <v>0</v>
      </c>
      <c r="B2" s="180"/>
      <c r="C2" s="180"/>
      <c r="D2" s="180"/>
      <c r="E2" s="180"/>
      <c r="F2" s="180"/>
      <c r="G2" s="166"/>
      <c r="H2" s="166"/>
    </row>
    <row r="3" spans="1:10">
      <c r="A3" s="180" t="s">
        <v>1056</v>
      </c>
      <c r="B3" s="180"/>
      <c r="C3" s="180"/>
      <c r="D3" s="180"/>
      <c r="E3" s="180"/>
      <c r="F3" s="180"/>
      <c r="G3" s="166"/>
      <c r="H3" s="166"/>
    </row>
    <row r="4" spans="1:10">
      <c r="A4" s="180" t="s">
        <v>1068</v>
      </c>
      <c r="B4" s="180"/>
      <c r="C4" s="180"/>
      <c r="D4" s="180"/>
      <c r="E4" s="180"/>
      <c r="F4" s="180"/>
      <c r="G4" s="166"/>
      <c r="H4" s="166"/>
    </row>
    <row r="5" spans="1:10">
      <c r="A5" s="180" t="s">
        <v>1057</v>
      </c>
      <c r="B5" s="180"/>
      <c r="C5" s="180"/>
      <c r="D5" s="180"/>
      <c r="E5" s="180"/>
      <c r="F5" s="180"/>
      <c r="G5" s="166"/>
      <c r="H5" s="166"/>
    </row>
    <row r="6" spans="1:10">
      <c r="A6" s="180" t="s">
        <v>1058</v>
      </c>
      <c r="B6" s="180"/>
      <c r="C6" s="180"/>
      <c r="D6" s="180"/>
      <c r="E6" s="180"/>
      <c r="F6" s="180"/>
      <c r="G6" s="166"/>
      <c r="H6" s="166"/>
    </row>
    <row r="7" spans="1:10">
      <c r="B7" s="167"/>
      <c r="C7" s="167"/>
      <c r="D7" s="167"/>
      <c r="E7" s="167"/>
      <c r="F7" s="167"/>
      <c r="G7" s="166"/>
      <c r="H7" s="166"/>
    </row>
    <row r="8" spans="1:10">
      <c r="B8" s="168" t="s">
        <v>1059</v>
      </c>
      <c r="C8" s="168"/>
      <c r="D8" s="168" t="s">
        <v>1060</v>
      </c>
      <c r="E8" s="168"/>
      <c r="F8" s="165" t="s">
        <v>1061</v>
      </c>
    </row>
    <row r="9" spans="1:10">
      <c r="B9" s="169"/>
      <c r="C9" s="169"/>
      <c r="D9" s="169"/>
      <c r="E9" s="169"/>
      <c r="F9" s="170"/>
    </row>
    <row r="10" spans="1:10">
      <c r="A10" s="171" t="s">
        <v>1062</v>
      </c>
      <c r="B10" s="172" t="s">
        <v>1063</v>
      </c>
      <c r="D10" s="172" t="s">
        <v>1064</v>
      </c>
      <c r="E10" s="172"/>
      <c r="F10" s="173" t="s">
        <v>1065</v>
      </c>
      <c r="G10" s="172"/>
    </row>
    <row r="11" spans="1:10">
      <c r="A11" s="171"/>
      <c r="B11" s="168" t="s">
        <v>1066</v>
      </c>
      <c r="D11" s="172"/>
      <c r="E11" s="172"/>
      <c r="F11" s="173"/>
      <c r="G11" s="172"/>
    </row>
    <row r="12" spans="1:10">
      <c r="A12" s="168">
        <v>1</v>
      </c>
      <c r="B12" s="156" t="s">
        <v>1057</v>
      </c>
      <c r="D12" s="156" t="s">
        <v>1068</v>
      </c>
      <c r="F12" s="165">
        <v>1</v>
      </c>
    </row>
    <row r="13" spans="1:10">
      <c r="A13" s="168">
        <f>A12+1</f>
        <v>2</v>
      </c>
      <c r="B13" s="156" t="s">
        <v>1096</v>
      </c>
      <c r="D13" s="156" t="s">
        <v>1070</v>
      </c>
      <c r="F13" s="174" t="s">
        <v>1111</v>
      </c>
    </row>
    <row r="14" spans="1:10">
      <c r="A14" s="168">
        <f t="shared" ref="A14:A27" si="0">A13+1</f>
        <v>3</v>
      </c>
      <c r="B14" s="156" t="s">
        <v>1097</v>
      </c>
      <c r="D14" s="156" t="s">
        <v>1071</v>
      </c>
      <c r="F14" s="165" t="s">
        <v>1112</v>
      </c>
    </row>
    <row r="15" spans="1:10">
      <c r="A15" s="168">
        <f t="shared" si="0"/>
        <v>4</v>
      </c>
      <c r="B15" s="156" t="s">
        <v>1098</v>
      </c>
      <c r="D15" s="156" t="s">
        <v>1072</v>
      </c>
      <c r="F15" s="176" t="s">
        <v>1113</v>
      </c>
    </row>
    <row r="16" spans="1:10">
      <c r="A16" s="168">
        <f t="shared" si="0"/>
        <v>5</v>
      </c>
      <c r="B16" s="156" t="s">
        <v>1099</v>
      </c>
      <c r="C16" s="175"/>
      <c r="D16" s="156" t="s">
        <v>1073</v>
      </c>
      <c r="E16" s="175"/>
      <c r="F16" s="165" t="s">
        <v>1114</v>
      </c>
      <c r="G16" s="175"/>
      <c r="H16" s="175"/>
      <c r="I16" s="175"/>
      <c r="J16" s="175"/>
    </row>
    <row r="17" spans="1:6">
      <c r="A17" s="168">
        <f t="shared" si="0"/>
        <v>6</v>
      </c>
      <c r="B17" s="156" t="s">
        <v>1100</v>
      </c>
      <c r="D17" s="156" t="s">
        <v>1074</v>
      </c>
      <c r="F17" s="165" t="s">
        <v>1115</v>
      </c>
    </row>
    <row r="18" spans="1:6">
      <c r="A18" s="168">
        <f t="shared" si="0"/>
        <v>7</v>
      </c>
      <c r="B18" s="156" t="s">
        <v>1101</v>
      </c>
      <c r="D18" s="156" t="s">
        <v>1075</v>
      </c>
      <c r="F18" s="165" t="s">
        <v>1116</v>
      </c>
    </row>
    <row r="19" spans="1:6">
      <c r="A19" s="168">
        <v>8</v>
      </c>
      <c r="B19" s="156" t="s">
        <v>1102</v>
      </c>
      <c r="D19" s="156" t="s">
        <v>1076</v>
      </c>
      <c r="F19" s="165" t="s">
        <v>1117</v>
      </c>
    </row>
    <row r="20" spans="1:6">
      <c r="A20" s="168">
        <f t="shared" si="0"/>
        <v>9</v>
      </c>
      <c r="B20" s="156" t="s">
        <v>1103</v>
      </c>
      <c r="D20" s="156" t="s">
        <v>1077</v>
      </c>
      <c r="F20" s="165" t="s">
        <v>1118</v>
      </c>
    </row>
    <row r="21" spans="1:6">
      <c r="A21" s="168">
        <f t="shared" si="0"/>
        <v>10</v>
      </c>
      <c r="B21" s="156" t="s">
        <v>1104</v>
      </c>
      <c r="D21" s="156" t="s">
        <v>1078</v>
      </c>
      <c r="F21" s="165" t="s">
        <v>1119</v>
      </c>
    </row>
    <row r="22" spans="1:6">
      <c r="A22" s="168">
        <f t="shared" si="0"/>
        <v>11</v>
      </c>
      <c r="B22" s="156" t="s">
        <v>1105</v>
      </c>
      <c r="D22" s="156" t="s">
        <v>1069</v>
      </c>
      <c r="F22" s="165" t="s">
        <v>1120</v>
      </c>
    </row>
    <row r="23" spans="1:6">
      <c r="A23" s="168">
        <f t="shared" si="0"/>
        <v>12</v>
      </c>
      <c r="B23" s="156" t="s">
        <v>1106</v>
      </c>
      <c r="D23" s="156" t="s">
        <v>1079</v>
      </c>
      <c r="F23" s="165" t="s">
        <v>1121</v>
      </c>
    </row>
    <row r="24" spans="1:6">
      <c r="A24" s="168">
        <f t="shared" si="0"/>
        <v>13</v>
      </c>
      <c r="B24" s="156" t="s">
        <v>1107</v>
      </c>
      <c r="D24" s="156" t="s">
        <v>1080</v>
      </c>
      <c r="F24" s="165" t="s">
        <v>1122</v>
      </c>
    </row>
    <row r="25" spans="1:6">
      <c r="A25" s="168">
        <f t="shared" si="0"/>
        <v>14</v>
      </c>
      <c r="B25" s="156" t="s">
        <v>1108</v>
      </c>
      <c r="D25" s="156" t="s">
        <v>1081</v>
      </c>
      <c r="F25" s="165" t="s">
        <v>1123</v>
      </c>
    </row>
    <row r="26" spans="1:6">
      <c r="A26" s="168">
        <f t="shared" si="0"/>
        <v>15</v>
      </c>
      <c r="B26" s="156" t="s">
        <v>1109</v>
      </c>
      <c r="D26" s="156" t="s">
        <v>1082</v>
      </c>
      <c r="F26" s="165" t="s">
        <v>1124</v>
      </c>
    </row>
    <row r="27" spans="1:6">
      <c r="A27" s="168">
        <f t="shared" si="0"/>
        <v>16</v>
      </c>
      <c r="B27" s="156" t="s">
        <v>1110</v>
      </c>
      <c r="D27" s="156" t="s">
        <v>1083</v>
      </c>
      <c r="F27" s="165" t="s">
        <v>1125</v>
      </c>
    </row>
    <row r="28" spans="1:6">
      <c r="A28" s="168"/>
    </row>
    <row r="29" spans="1:6">
      <c r="A29" s="168"/>
    </row>
    <row r="30" spans="1:6">
      <c r="A30" s="168"/>
    </row>
    <row r="31" spans="1:6">
      <c r="A31" s="168"/>
    </row>
    <row r="32" spans="1:6">
      <c r="A32" s="168"/>
    </row>
    <row r="33" spans="1:2">
      <c r="A33" s="168"/>
    </row>
    <row r="40" spans="1:2">
      <c r="B40" s="156" t="s">
        <v>1067</v>
      </c>
    </row>
  </sheetData>
  <mergeCells count="5">
    <mergeCell ref="A2:F2"/>
    <mergeCell ref="A3:F3"/>
    <mergeCell ref="A4:F4"/>
    <mergeCell ref="A5:F5"/>
    <mergeCell ref="A6:F6"/>
  </mergeCells>
  <pageMargins left="0.7" right="0.7" top="0.75" bottom="0.75" header="0.3" footer="0.3"/>
  <pageSetup scale="97" orientation="portrait" r:id="rId1"/>
  <headerFooter>
    <oddHeader>&amp;RPage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642"/>
  <sheetViews>
    <sheetView view="pageBreakPreview" zoomScale="60" zoomScaleNormal="100" workbookViewId="0">
      <selection activeCell="Y15" sqref="Y15"/>
    </sheetView>
  </sheetViews>
  <sheetFormatPr defaultRowHeight="15"/>
  <cols>
    <col min="1" max="1" width="5.140625" bestFit="1" customWidth="1"/>
    <col min="5" max="5" width="37" customWidth="1"/>
    <col min="6" max="6" width="17.28515625" customWidth="1"/>
    <col min="7" max="16" width="16.5703125" customWidth="1"/>
    <col min="17" max="18" width="17.28515625" customWidth="1"/>
    <col min="19" max="19" width="16.5703125" bestFit="1" customWidth="1"/>
    <col min="21" max="21" width="12.28515625" bestFit="1" customWidth="1"/>
    <col min="22" max="24" width="12.85546875" bestFit="1" customWidth="1"/>
    <col min="25" max="32" width="9.140625" customWidth="1"/>
  </cols>
  <sheetData>
    <row r="1" spans="1:32" ht="15.75">
      <c r="B1" s="166" t="s">
        <v>0</v>
      </c>
      <c r="C1" s="2"/>
      <c r="D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  <c r="Y1" s="6"/>
      <c r="Z1" s="6"/>
      <c r="AA1" s="6"/>
      <c r="AB1" s="6"/>
      <c r="AC1" s="5"/>
      <c r="AD1" s="5"/>
      <c r="AE1" s="5"/>
    </row>
    <row r="2" spans="1:32" ht="15.75">
      <c r="B2" s="166" t="s">
        <v>2</v>
      </c>
      <c r="C2" s="2"/>
      <c r="D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  <c r="Y2" s="6"/>
      <c r="Z2" s="6"/>
      <c r="AA2" s="6"/>
      <c r="AB2" s="6"/>
      <c r="AC2" s="5"/>
      <c r="AD2" s="5"/>
      <c r="AE2" s="5"/>
    </row>
    <row r="3" spans="1:32" ht="15.75">
      <c r="B3" s="166" t="s">
        <v>1070</v>
      </c>
      <c r="C3" s="2"/>
      <c r="D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  <c r="Y3" s="6"/>
      <c r="Z3" s="6"/>
      <c r="AA3" s="6"/>
      <c r="AB3" s="6"/>
      <c r="AC3" s="5"/>
      <c r="AD3" s="5"/>
      <c r="AE3" s="5"/>
    </row>
    <row r="4" spans="1:32" ht="15.75">
      <c r="B4" s="166" t="s">
        <v>1058</v>
      </c>
      <c r="C4" s="2"/>
      <c r="D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  <c r="Y4" s="6"/>
      <c r="Z4" s="6"/>
      <c r="AA4" s="6"/>
      <c r="AB4" s="6"/>
      <c r="AC4" s="5"/>
      <c r="AD4" s="5"/>
      <c r="AE4" s="5"/>
    </row>
    <row r="5" spans="1:32">
      <c r="B5" s="2"/>
      <c r="C5" s="2"/>
      <c r="D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  <c r="Y5" s="6"/>
      <c r="Z5" s="6"/>
      <c r="AA5" s="6"/>
      <c r="AB5" s="6"/>
      <c r="AC5" s="5"/>
      <c r="AD5" s="5"/>
      <c r="AE5" s="5"/>
    </row>
    <row r="6" spans="1:32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  <c r="Y6" s="7" t="s">
        <v>7</v>
      </c>
      <c r="Z6" s="7"/>
      <c r="AA6" s="6"/>
      <c r="AB6" s="6"/>
      <c r="AC6" s="5"/>
      <c r="AD6" s="5"/>
      <c r="AE6" s="5"/>
    </row>
    <row r="7" spans="1:32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  <c r="Y7" s="7" t="s">
        <v>9</v>
      </c>
      <c r="Z7" s="8">
        <f>+'[1]State Allocation Formulas'!C21</f>
        <v>0.74850000000000005</v>
      </c>
      <c r="AA7" s="6"/>
      <c r="AB7" s="6"/>
      <c r="AC7" s="5"/>
      <c r="AD7" s="5"/>
      <c r="AE7" s="5"/>
    </row>
    <row r="8" spans="1:32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5"/>
      <c r="U8" s="6"/>
      <c r="V8" s="6"/>
      <c r="W8" s="6"/>
      <c r="X8" s="6"/>
      <c r="Y8" s="7" t="s">
        <v>22</v>
      </c>
      <c r="Z8" s="8">
        <f>+'[1]State Allocation Formulas'!D21</f>
        <v>0.25146666666666667</v>
      </c>
      <c r="AA8" s="6"/>
      <c r="AB8" s="6"/>
      <c r="AC8" s="5"/>
      <c r="AD8" s="5"/>
      <c r="AE8" s="5"/>
    </row>
    <row r="9" spans="1:32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  <c r="Y9" s="6"/>
      <c r="Z9" s="6"/>
      <c r="AA9" s="6"/>
      <c r="AB9" s="6"/>
      <c r="AC9" s="5"/>
      <c r="AD9" s="5"/>
      <c r="AE9" s="5"/>
    </row>
    <row r="10" spans="1:32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  <c r="Y10" s="6"/>
      <c r="Z10" s="6"/>
      <c r="AA10" s="6"/>
      <c r="AB10" s="6"/>
      <c r="AC10" s="5"/>
      <c r="AD10" s="5"/>
      <c r="AE10" s="5"/>
    </row>
    <row r="11" spans="1:32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  <c r="Y11" s="12" t="s">
        <v>27</v>
      </c>
      <c r="Z11" s="13"/>
      <c r="AA11" s="13"/>
      <c r="AB11" s="6"/>
      <c r="AC11" s="5"/>
      <c r="AD11" s="5"/>
      <c r="AE11" s="5"/>
    </row>
    <row r="12" spans="1:32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  <c r="Y12" s="6"/>
      <c r="Z12" s="6"/>
      <c r="AA12" s="6"/>
      <c r="AB12" s="6"/>
      <c r="AC12" s="5"/>
      <c r="AD12" s="5"/>
      <c r="AE12" s="5"/>
    </row>
    <row r="13" spans="1:32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48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  <c r="Y13" s="15" t="s">
        <v>53</v>
      </c>
      <c r="Z13" s="15" t="s">
        <v>54</v>
      </c>
      <c r="AA13" s="15" t="s">
        <v>55</v>
      </c>
      <c r="AB13" s="15" t="s">
        <v>56</v>
      </c>
      <c r="AC13" s="5" t="s">
        <v>57</v>
      </c>
      <c r="AD13" s="5" t="s">
        <v>58</v>
      </c>
      <c r="AE13" s="5"/>
    </row>
    <row r="14" spans="1:32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  <c r="Y14" s="15" t="s">
        <v>64</v>
      </c>
      <c r="Z14" s="15" t="s">
        <v>65</v>
      </c>
      <c r="AA14" s="15"/>
      <c r="AB14" s="15" t="s">
        <v>66</v>
      </c>
      <c r="AC14" s="5"/>
      <c r="AD14" s="5"/>
      <c r="AE14" s="5"/>
    </row>
    <row r="15" spans="1:32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((F15+R15)+((G15+H15+I15+J15+K15+L15+M15+N15+O15+P15+Q15)*2))/24</f>
        <v>980018632.93791676</v>
      </c>
      <c r="T15" s="5"/>
      <c r="U15" s="6"/>
      <c r="V15" s="6"/>
      <c r="W15" s="6"/>
      <c r="X15" s="26">
        <f>+S15</f>
        <v>980018632.93791676</v>
      </c>
      <c r="Y15" s="4">
        <f>+'[1]Plant in Serv &amp; Accum Depr'!AF159</f>
        <v>780280560.97563207</v>
      </c>
      <c r="Z15" s="6">
        <f>+X15-Y15</f>
        <v>199738071.96228468</v>
      </c>
      <c r="AA15" s="6"/>
      <c r="AB15" s="6"/>
      <c r="AC15" s="5"/>
      <c r="AD15" s="5"/>
      <c r="AE15" s="5" t="s">
        <v>71</v>
      </c>
      <c r="AF15" s="27">
        <f t="shared" ref="AF15:AF78" si="0">+U15+V15-AD15</f>
        <v>0</v>
      </c>
    </row>
    <row r="16" spans="1:32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>((F16+R16)+((G16+H16+I16+J16+K16+L16+M16+N16+O16+P16+Q16)*2))/24</f>
        <v>47069560.741250001</v>
      </c>
      <c r="T16" s="5"/>
      <c r="U16" s="6"/>
      <c r="V16" s="6"/>
      <c r="W16" s="6"/>
      <c r="X16" s="26">
        <f>+S16</f>
        <v>47069560.741250001</v>
      </c>
      <c r="Y16" s="6">
        <f>+X16*Z7</f>
        <v>35231566.21482563</v>
      </c>
      <c r="Z16" s="6">
        <f>+X16*Z8</f>
        <v>11836425.541066334</v>
      </c>
      <c r="AA16" s="6"/>
      <c r="AB16" s="6"/>
      <c r="AC16" s="5"/>
      <c r="AD16" s="5"/>
      <c r="AE16" s="5"/>
      <c r="AF16" s="27">
        <f t="shared" si="0"/>
        <v>0</v>
      </c>
    </row>
    <row r="17" spans="1:32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>((F17+R17)+((G17+H17+I17+J17+K17+L17+M17+N17+O17+P17+Q17)*2))/24</f>
        <v>11302936.393749999</v>
      </c>
      <c r="T17" s="5"/>
      <c r="U17" s="6"/>
      <c r="V17" s="6"/>
      <c r="W17" s="6"/>
      <c r="X17" s="26">
        <f>+S17</f>
        <v>11302936.393749999</v>
      </c>
      <c r="Y17" s="6"/>
      <c r="Z17" s="6"/>
      <c r="AA17" s="6"/>
      <c r="AB17" s="6">
        <f>+S17</f>
        <v>11302936.393749999</v>
      </c>
      <c r="AC17" s="5"/>
      <c r="AD17" s="5"/>
      <c r="AE17" s="5"/>
      <c r="AF17" s="27">
        <f t="shared" si="0"/>
        <v>0</v>
      </c>
    </row>
    <row r="18" spans="1:32">
      <c r="A18" s="2">
        <f t="shared" si="1"/>
        <v>4</v>
      </c>
      <c r="B18" s="2"/>
      <c r="C18" s="2"/>
      <c r="D18" s="2"/>
      <c r="E18" s="23" t="s">
        <v>76</v>
      </c>
      <c r="F18" s="28">
        <f t="shared" ref="F18:S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9">
        <f t="shared" si="2"/>
        <v>1038391130.0729167</v>
      </c>
      <c r="T18" s="5"/>
      <c r="U18" s="6"/>
      <c r="V18" s="6"/>
      <c r="W18" s="6"/>
      <c r="X18" s="26"/>
      <c r="Y18" s="6"/>
      <c r="Z18" s="6"/>
      <c r="AA18" s="6"/>
      <c r="AB18" s="6"/>
      <c r="AC18" s="5"/>
      <c r="AD18" s="5"/>
      <c r="AE18" s="5"/>
      <c r="AF18" s="27">
        <f t="shared" si="0"/>
        <v>0</v>
      </c>
    </row>
    <row r="19" spans="1:32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41"/>
      <c r="T19" s="5"/>
      <c r="U19" s="6"/>
      <c r="V19" s="6"/>
      <c r="W19" s="6"/>
      <c r="X19" s="26"/>
      <c r="Y19" s="6"/>
      <c r="Z19" s="6"/>
      <c r="AA19" s="6"/>
      <c r="AB19" s="6"/>
      <c r="AC19" s="5"/>
      <c r="AD19" s="5"/>
      <c r="AE19" s="5"/>
      <c r="AF19" s="27">
        <f t="shared" si="0"/>
        <v>0</v>
      </c>
    </row>
    <row r="20" spans="1:32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>((F20+R20)+((G20+H20+I20+J20+K20+L20+M20+N20+O20+P20+Q20)*2))/24</f>
        <v>2054835.2437500001</v>
      </c>
      <c r="T20" s="5"/>
      <c r="U20" s="6"/>
      <c r="V20" s="6"/>
      <c r="W20" s="6"/>
      <c r="X20" s="26">
        <f>+S20</f>
        <v>2054835.2437500001</v>
      </c>
      <c r="Y20" s="6">
        <f>+AA20*Z7</f>
        <v>1538044.1799468752</v>
      </c>
      <c r="Z20" s="6">
        <f>+X20-Y20</f>
        <v>516791.06380312494</v>
      </c>
      <c r="AA20" s="6">
        <f>+S20</f>
        <v>2054835.2437500001</v>
      </c>
      <c r="AB20" s="6"/>
      <c r="AC20" s="5"/>
      <c r="AD20" s="5"/>
      <c r="AE20" s="5"/>
      <c r="AF20" s="27">
        <f t="shared" si="0"/>
        <v>0</v>
      </c>
    </row>
    <row r="21" spans="1:32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>((F21+R21)+((G21+H21+I21+J21+K21+L21+M21+N21+O21+P21+Q21)*2))/24</f>
        <v>-333422823.95541668</v>
      </c>
      <c r="T21" s="5"/>
      <c r="U21" s="6"/>
      <c r="V21" s="6"/>
      <c r="W21" s="6"/>
      <c r="X21" s="26"/>
      <c r="Y21" s="6"/>
      <c r="Z21" s="6"/>
      <c r="AA21" s="6"/>
      <c r="AB21" s="6"/>
      <c r="AC21" s="5"/>
      <c r="AD21" s="5"/>
      <c r="AE21" s="5"/>
      <c r="AF21" s="27">
        <f t="shared" si="0"/>
        <v>0</v>
      </c>
    </row>
    <row r="22" spans="1:32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>((F22+R22)+((G22+H22+I22+J22+K22+L22+M22+N22+O22+P22+Q22)*2))/24</f>
        <v>-15552745.360833332</v>
      </c>
      <c r="T22" s="5"/>
      <c r="U22" s="6"/>
      <c r="V22" s="6"/>
      <c r="W22" s="6"/>
      <c r="X22" s="26"/>
      <c r="Y22" s="6"/>
      <c r="Z22" s="6"/>
      <c r="AA22" s="6"/>
      <c r="AB22" s="6"/>
      <c r="AC22" s="5"/>
      <c r="AD22" s="5"/>
      <c r="AE22" s="5"/>
      <c r="AF22" s="27">
        <f t="shared" si="0"/>
        <v>0</v>
      </c>
    </row>
    <row r="23" spans="1:32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4">
        <f>((F23+R23)+((G23+H23+I23+J23+K23+L23+M23+N23+O23+P23+Q23)*2))/24</f>
        <v>0</v>
      </c>
      <c r="T23" s="5"/>
      <c r="U23" s="6"/>
      <c r="V23" s="6"/>
      <c r="W23" s="6"/>
      <c r="X23" s="26"/>
      <c r="Y23" s="6"/>
      <c r="Z23" s="6"/>
      <c r="AA23" s="6"/>
      <c r="AB23" s="6"/>
      <c r="AC23" s="5"/>
      <c r="AD23" s="5"/>
      <c r="AE23" s="5"/>
      <c r="AF23" s="27">
        <f t="shared" si="0"/>
        <v>0</v>
      </c>
    </row>
    <row r="24" spans="1:32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>SUM(S20:S23)</f>
        <v>-346920734.07250005</v>
      </c>
      <c r="T24" s="5"/>
      <c r="U24" s="6"/>
      <c r="V24" s="6"/>
      <c r="W24" s="6"/>
      <c r="X24" s="26"/>
      <c r="Y24" s="6"/>
      <c r="Z24" s="6"/>
      <c r="AA24" s="6"/>
      <c r="AB24" s="6"/>
      <c r="AC24" s="5"/>
      <c r="AD24" s="5"/>
      <c r="AE24" s="5"/>
      <c r="AF24" s="27">
        <f t="shared" si="0"/>
        <v>0</v>
      </c>
    </row>
    <row r="25" spans="1:32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41"/>
      <c r="T25" s="5"/>
      <c r="U25" s="6"/>
      <c r="V25" s="6"/>
      <c r="W25" s="6"/>
      <c r="X25" s="26"/>
      <c r="Y25" s="6"/>
      <c r="Z25" s="6"/>
      <c r="AA25" s="6"/>
      <c r="AB25" s="6"/>
      <c r="AC25" s="5"/>
      <c r="AD25" s="5"/>
      <c r="AE25" s="5"/>
      <c r="AF25" s="27">
        <f t="shared" si="0"/>
        <v>0</v>
      </c>
    </row>
    <row r="26" spans="1:32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>((F26+R26)+((G26+H26+I26+J26+K26+L26+M26+N26+O26+P26+Q26)*2))/24</f>
        <v>-3376795.2675000001</v>
      </c>
      <c r="T26" s="5"/>
      <c r="U26" s="6"/>
      <c r="V26" s="6"/>
      <c r="W26" s="6"/>
      <c r="X26" s="26"/>
      <c r="Y26" s="6"/>
      <c r="Z26" s="6"/>
      <c r="AA26" s="6"/>
      <c r="AB26" s="6"/>
      <c r="AC26" s="5"/>
      <c r="AD26" s="5"/>
      <c r="AE26" s="5"/>
      <c r="AF26" s="27">
        <f t="shared" si="0"/>
        <v>0</v>
      </c>
    </row>
    <row r="27" spans="1:32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>((F27+R27)+((G27+H27+I27+J27+K27+L27+M27+N27+O27+P27+Q27)*2))/24</f>
        <v>-136048658.99666667</v>
      </c>
      <c r="T27" s="5"/>
      <c r="U27" s="6"/>
      <c r="V27" s="6"/>
      <c r="W27" s="6"/>
      <c r="X27" s="26"/>
      <c r="Y27" s="6"/>
      <c r="Z27" s="6"/>
      <c r="AA27" s="6"/>
      <c r="AB27" s="6"/>
      <c r="AC27" s="5"/>
      <c r="AD27" s="5"/>
      <c r="AE27" s="5"/>
      <c r="AF27" s="27">
        <f t="shared" si="0"/>
        <v>0</v>
      </c>
    </row>
    <row r="28" spans="1:32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47">
        <f>+S26+S27</f>
        <v>-139425454.26416668</v>
      </c>
      <c r="T28" s="5"/>
      <c r="U28" s="6"/>
      <c r="V28" s="6"/>
      <c r="W28" s="6"/>
      <c r="X28" s="26"/>
      <c r="Y28" s="6"/>
      <c r="Z28" s="6"/>
      <c r="AA28" s="6"/>
      <c r="AB28" s="6"/>
      <c r="AC28" s="5"/>
      <c r="AD28" s="5"/>
      <c r="AE28" s="5"/>
      <c r="AF28" s="27">
        <f t="shared" si="0"/>
        <v>0</v>
      </c>
    </row>
    <row r="29" spans="1:32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41"/>
      <c r="T29" s="5"/>
      <c r="U29" s="6"/>
      <c r="V29" s="6"/>
      <c r="W29" s="6"/>
      <c r="X29" s="26"/>
      <c r="Y29" s="6"/>
      <c r="Z29" s="6"/>
      <c r="AA29" s="6"/>
      <c r="AB29" s="6"/>
      <c r="AC29" s="5"/>
      <c r="AD29" s="5"/>
      <c r="AE29" s="5"/>
      <c r="AF29" s="27">
        <f t="shared" si="0"/>
        <v>0</v>
      </c>
    </row>
    <row r="30" spans="1:32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49">
        <f>+S28+S24</f>
        <v>-486346188.3366667</v>
      </c>
      <c r="T30" s="5"/>
      <c r="U30" s="6"/>
      <c r="V30" s="6"/>
      <c r="W30" s="6"/>
      <c r="X30" s="26">
        <f>+S30-S20</f>
        <v>-488401023.58041668</v>
      </c>
      <c r="Y30" s="4">
        <f>-'[1]Plant in Serv &amp; Accum Depr'!AF165</f>
        <v>-379049328.05385643</v>
      </c>
      <c r="Z30" s="4">
        <f>+S30-S20-Y30</f>
        <v>-109351695.52656025</v>
      </c>
      <c r="AA30" s="6"/>
      <c r="AB30" s="6"/>
      <c r="AC30" s="5"/>
      <c r="AD30" s="5"/>
      <c r="AE30" s="5" t="s">
        <v>91</v>
      </c>
      <c r="AF30" s="27">
        <f t="shared" si="0"/>
        <v>0</v>
      </c>
    </row>
    <row r="31" spans="1:32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41"/>
      <c r="T31" s="5"/>
      <c r="U31" s="6"/>
      <c r="V31" s="6"/>
      <c r="W31" s="6"/>
      <c r="X31" s="26"/>
      <c r="Y31" s="6"/>
      <c r="Z31" s="6"/>
      <c r="AA31" s="6"/>
      <c r="AB31" s="6"/>
      <c r="AC31" s="5"/>
      <c r="AD31" s="5"/>
      <c r="AE31" s="5"/>
      <c r="AF31" s="27">
        <f t="shared" si="0"/>
        <v>0</v>
      </c>
    </row>
    <row r="32" spans="1:32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S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6"/>
        <v>552044941.73625004</v>
      </c>
      <c r="T32" s="5"/>
      <c r="U32" s="6"/>
      <c r="V32" s="6"/>
      <c r="W32" s="6"/>
      <c r="X32" s="26"/>
      <c r="Y32" s="6"/>
      <c r="Z32" s="6"/>
      <c r="AA32" s="6"/>
      <c r="AB32" s="6"/>
      <c r="AC32" s="5"/>
      <c r="AD32" s="5"/>
      <c r="AE32" s="5"/>
      <c r="AF32" s="27">
        <f t="shared" si="0"/>
        <v>0</v>
      </c>
    </row>
    <row r="33" spans="1:32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41"/>
      <c r="T33" s="5"/>
      <c r="U33" s="6"/>
      <c r="V33" s="6"/>
      <c r="W33" s="6"/>
      <c r="X33" s="26"/>
      <c r="Y33" s="6"/>
      <c r="Z33" s="6"/>
      <c r="AA33" s="6"/>
      <c r="AB33" s="6"/>
      <c r="AC33" s="5"/>
      <c r="AD33" s="5"/>
      <c r="AE33" s="5"/>
      <c r="AF33" s="27">
        <f t="shared" si="0"/>
        <v>0</v>
      </c>
    </row>
    <row r="34" spans="1:32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1">
        <f>((F34+R34)+((G34+H34+I34+J34+K34+L34+M34+N34+O34+P34+Q34)*2))/24</f>
        <v>0</v>
      </c>
      <c r="T34" s="5"/>
      <c r="U34" s="6">
        <f>+S34</f>
        <v>0</v>
      </c>
      <c r="V34" s="6"/>
      <c r="W34" s="6"/>
      <c r="X34" s="26"/>
      <c r="Y34" s="6"/>
      <c r="Z34" s="6"/>
      <c r="AA34" s="6"/>
      <c r="AB34" s="6"/>
      <c r="AC34" s="5"/>
      <c r="AD34" s="5"/>
      <c r="AE34" s="5"/>
      <c r="AF34" s="27">
        <f t="shared" si="0"/>
        <v>0</v>
      </c>
    </row>
    <row r="35" spans="1:32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41">
        <f>((F35+R35)+((G35+H35+I35+J35+K35+L35+M35+N35+O35+P35+Q35)*2))/24</f>
        <v>0</v>
      </c>
      <c r="T35" s="5"/>
      <c r="U35" s="6"/>
      <c r="V35" s="6"/>
      <c r="W35" s="6"/>
      <c r="X35" s="26"/>
      <c r="Y35" s="6"/>
      <c r="Z35" s="6"/>
      <c r="AA35" s="6"/>
      <c r="AB35" s="6"/>
      <c r="AC35" s="5"/>
      <c r="AD35" s="5"/>
      <c r="AE35" s="5"/>
      <c r="AF35" s="27">
        <f t="shared" si="0"/>
        <v>0</v>
      </c>
    </row>
    <row r="36" spans="1:32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41"/>
      <c r="T36" s="5"/>
      <c r="U36" s="6"/>
      <c r="V36" s="6"/>
      <c r="W36" s="6"/>
      <c r="X36" s="26"/>
      <c r="Y36" s="6"/>
      <c r="Z36" s="6"/>
      <c r="AA36" s="6"/>
      <c r="AB36" s="6"/>
      <c r="AC36" s="5"/>
      <c r="AD36" s="5"/>
      <c r="AE36" s="5"/>
      <c r="AF36" s="27">
        <f t="shared" si="0"/>
        <v>0</v>
      </c>
    </row>
    <row r="37" spans="1:32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v>1320198.0208333333</v>
      </c>
      <c r="T37" s="5"/>
      <c r="U37" s="6"/>
      <c r="V37" s="6"/>
      <c r="W37" s="6"/>
      <c r="X37" s="26">
        <f>+S37</f>
        <v>1320198.0208333333</v>
      </c>
      <c r="Y37" s="6"/>
      <c r="Z37" s="6"/>
      <c r="AA37" s="6"/>
      <c r="AB37" s="6">
        <f>+S37</f>
        <v>1320198.0208333333</v>
      </c>
      <c r="AC37" s="5"/>
      <c r="AD37" s="5"/>
      <c r="AE37" s="5"/>
      <c r="AF37" s="27">
        <f t="shared" si="0"/>
        <v>0</v>
      </c>
    </row>
    <row r="38" spans="1:32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v>10812622.195833333</v>
      </c>
      <c r="T38" s="5"/>
      <c r="U38" s="6"/>
      <c r="V38" s="6"/>
      <c r="W38" s="6"/>
      <c r="X38" s="26">
        <f>+S38</f>
        <v>10812622.195833333</v>
      </c>
      <c r="Y38" s="6"/>
      <c r="Z38" s="6"/>
      <c r="AA38" s="6"/>
      <c r="AB38" s="6">
        <f>+S38</f>
        <v>10812622.195833333</v>
      </c>
      <c r="AC38" s="5"/>
      <c r="AD38" s="5"/>
      <c r="AE38" s="5"/>
      <c r="AF38" s="27">
        <f t="shared" si="0"/>
        <v>0</v>
      </c>
    </row>
    <row r="39" spans="1:32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v>150312.06208333335</v>
      </c>
      <c r="T39" s="5"/>
      <c r="U39" s="6"/>
      <c r="V39" s="6"/>
      <c r="W39" s="6"/>
      <c r="X39" s="26">
        <f>+S39</f>
        <v>150312.06208333335</v>
      </c>
      <c r="Y39" s="6"/>
      <c r="Z39" s="6"/>
      <c r="AA39" s="6"/>
      <c r="AB39" s="6">
        <f>+S39</f>
        <v>150312.06208333335</v>
      </c>
      <c r="AC39" s="5"/>
      <c r="AD39" s="5"/>
      <c r="AE39" s="5"/>
      <c r="AF39" s="27">
        <f t="shared" si="0"/>
        <v>0</v>
      </c>
    </row>
    <row r="40" spans="1:32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v>202030.17999999996</v>
      </c>
      <c r="T40" s="5"/>
      <c r="U40" s="6"/>
      <c r="V40" s="6"/>
      <c r="W40" s="6"/>
      <c r="X40" s="26">
        <f>+S40</f>
        <v>202030.17999999996</v>
      </c>
      <c r="Y40" s="6"/>
      <c r="Z40" s="6"/>
      <c r="AA40" s="6"/>
      <c r="AB40" s="6">
        <f>+S40</f>
        <v>202030.17999999996</v>
      </c>
      <c r="AC40" s="5"/>
      <c r="AD40" s="5"/>
      <c r="AE40" s="5"/>
      <c r="AF40" s="27">
        <f t="shared" si="0"/>
        <v>0</v>
      </c>
    </row>
    <row r="41" spans="1:32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v>0</v>
      </c>
      <c r="T41" s="5"/>
      <c r="U41" s="6">
        <f>+S41</f>
        <v>0</v>
      </c>
      <c r="V41" s="6"/>
      <c r="W41" s="6"/>
      <c r="X41" s="26"/>
      <c r="Y41" s="6"/>
      <c r="Z41" s="6"/>
      <c r="AA41" s="6"/>
      <c r="AB41" s="6">
        <f>+S41</f>
        <v>0</v>
      </c>
      <c r="AC41" s="5"/>
      <c r="AD41" s="5"/>
      <c r="AE41" s="5"/>
      <c r="AF41" s="27">
        <f t="shared" si="0"/>
        <v>0</v>
      </c>
    </row>
    <row r="42" spans="1:32">
      <c r="A42" s="2">
        <f t="shared" si="1"/>
        <v>28</v>
      </c>
      <c r="B42" s="2"/>
      <c r="C42" s="2"/>
      <c r="D42" s="2"/>
      <c r="E42" s="50" t="s">
        <v>107</v>
      </c>
      <c r="F42" s="28">
        <f t="shared" ref="F42:S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9">
        <f t="shared" si="7"/>
        <v>12485162.45875</v>
      </c>
      <c r="T42" s="5"/>
      <c r="U42" s="6"/>
      <c r="V42" s="6"/>
      <c r="W42" s="6"/>
      <c r="X42" s="26"/>
      <c r="Y42" s="6"/>
      <c r="Z42" s="6"/>
      <c r="AA42" s="6"/>
      <c r="AB42" s="6"/>
      <c r="AC42" s="5"/>
      <c r="AD42" s="5"/>
      <c r="AE42" s="5"/>
      <c r="AF42" s="27">
        <f t="shared" si="0"/>
        <v>0</v>
      </c>
    </row>
    <row r="43" spans="1:32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41"/>
      <c r="T43" s="5"/>
      <c r="U43" s="6"/>
      <c r="V43" s="6"/>
      <c r="W43" s="6"/>
      <c r="X43" s="26"/>
      <c r="Y43" s="6"/>
      <c r="Z43" s="6"/>
      <c r="AA43" s="6"/>
      <c r="AB43" s="6"/>
      <c r="AC43" s="5"/>
      <c r="AD43" s="5"/>
      <c r="AE43" s="5"/>
      <c r="AF43" s="27">
        <f t="shared" si="0"/>
        <v>0</v>
      </c>
    </row>
    <row r="44" spans="1:32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ref="S44:S55" si="8">((F44+R44)+((G44+H44+I44+J44+K44+L44+M44+N44+O44+P44+Q44)*2))/24</f>
        <v>43007.403333333335</v>
      </c>
      <c r="T44" s="5"/>
      <c r="U44" s="6">
        <f t="shared" ref="U44:U56" si="9">+S44</f>
        <v>43007.403333333335</v>
      </c>
      <c r="V44" s="6"/>
      <c r="W44" s="6"/>
      <c r="X44" s="26"/>
      <c r="Y44" s="6"/>
      <c r="Z44" s="6"/>
      <c r="AA44" s="6"/>
      <c r="AB44" s="6"/>
      <c r="AC44" s="5"/>
      <c r="AD44" s="82">
        <f>+S44</f>
        <v>43007.403333333335</v>
      </c>
      <c r="AE44" s="5"/>
      <c r="AF44" s="27">
        <f t="shared" si="0"/>
        <v>0</v>
      </c>
    </row>
    <row r="45" spans="1:32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8"/>
        <v>996547.43791666685</v>
      </c>
      <c r="T45" s="5"/>
      <c r="U45" s="6">
        <f t="shared" si="9"/>
        <v>996547.43791666685</v>
      </c>
      <c r="V45" s="6"/>
      <c r="W45" s="6"/>
      <c r="X45" s="26"/>
      <c r="Y45" s="6"/>
      <c r="Z45" s="6"/>
      <c r="AA45" s="6"/>
      <c r="AB45" s="6"/>
      <c r="AC45" s="5"/>
      <c r="AD45" s="82">
        <f t="shared" ref="AD45:AD56" si="10">+U45</f>
        <v>996547.43791666685</v>
      </c>
      <c r="AE45" s="5"/>
      <c r="AF45" s="27">
        <f t="shared" si="0"/>
        <v>0</v>
      </c>
    </row>
    <row r="46" spans="1:32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8"/>
        <v>-864768.71916666662</v>
      </c>
      <c r="T46" s="5"/>
      <c r="U46" s="6">
        <f t="shared" si="9"/>
        <v>-864768.71916666662</v>
      </c>
      <c r="V46" s="6"/>
      <c r="W46" s="6"/>
      <c r="X46" s="26"/>
      <c r="Y46" s="6"/>
      <c r="Z46" s="6"/>
      <c r="AA46" s="6"/>
      <c r="AB46" s="6"/>
      <c r="AC46" s="5"/>
      <c r="AD46" s="82">
        <f t="shared" si="10"/>
        <v>-864768.71916666662</v>
      </c>
      <c r="AE46" s="5"/>
      <c r="AF46" s="27">
        <f t="shared" si="0"/>
        <v>0</v>
      </c>
    </row>
    <row r="47" spans="1:32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8"/>
        <v>-14965.908750000002</v>
      </c>
      <c r="T47" s="5"/>
      <c r="U47" s="6">
        <f t="shared" si="9"/>
        <v>-14965.908750000002</v>
      </c>
      <c r="V47" s="6"/>
      <c r="W47" s="6"/>
      <c r="X47" s="26"/>
      <c r="Y47" s="6"/>
      <c r="Z47" s="6"/>
      <c r="AA47" s="6"/>
      <c r="AB47" s="6"/>
      <c r="AC47" s="5"/>
      <c r="AD47" s="82">
        <f t="shared" si="10"/>
        <v>-14965.908750000002</v>
      </c>
      <c r="AE47" s="5"/>
      <c r="AF47" s="27">
        <f t="shared" si="0"/>
        <v>0</v>
      </c>
    </row>
    <row r="48" spans="1:32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8"/>
        <v>843927.85999999987</v>
      </c>
      <c r="T48" s="2"/>
      <c r="U48" s="4">
        <f>+S48</f>
        <v>843927.85999999987</v>
      </c>
      <c r="V48" s="4"/>
      <c r="W48" s="4"/>
      <c r="X48" s="83">
        <f>+S48-U48</f>
        <v>0</v>
      </c>
      <c r="Y48" s="4"/>
      <c r="Z48" s="4"/>
      <c r="AA48" s="4"/>
      <c r="AB48" s="4">
        <f>+X48</f>
        <v>0</v>
      </c>
      <c r="AC48" s="2"/>
      <c r="AD48" s="84">
        <f t="shared" si="10"/>
        <v>843927.85999999987</v>
      </c>
      <c r="AE48" s="2"/>
      <c r="AF48" s="27">
        <f t="shared" si="0"/>
        <v>0</v>
      </c>
    </row>
    <row r="49" spans="1:32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8"/>
        <v>61170.640416666669</v>
      </c>
      <c r="T49" s="2"/>
      <c r="U49" s="4">
        <f t="shared" si="9"/>
        <v>61170.640416666669</v>
      </c>
      <c r="V49" s="4"/>
      <c r="W49" s="4"/>
      <c r="X49" s="83"/>
      <c r="Y49" s="4"/>
      <c r="Z49" s="4"/>
      <c r="AA49" s="4"/>
      <c r="AB49" s="4"/>
      <c r="AC49" s="2"/>
      <c r="AD49" s="84">
        <f t="shared" si="10"/>
        <v>61170.640416666669</v>
      </c>
      <c r="AE49" s="2"/>
      <c r="AF49" s="27">
        <f t="shared" si="0"/>
        <v>0</v>
      </c>
    </row>
    <row r="50" spans="1:32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8"/>
        <v>600</v>
      </c>
      <c r="T50" s="5"/>
      <c r="U50" s="6">
        <f t="shared" si="9"/>
        <v>600</v>
      </c>
      <c r="V50" s="6"/>
      <c r="W50" s="6"/>
      <c r="X50" s="26"/>
      <c r="Y50" s="6"/>
      <c r="Z50" s="6"/>
      <c r="AA50" s="6"/>
      <c r="AB50" s="6"/>
      <c r="AC50" s="5"/>
      <c r="AD50" s="82">
        <f t="shared" si="10"/>
        <v>600</v>
      </c>
      <c r="AE50" s="5"/>
      <c r="AF50" s="27">
        <f t="shared" si="0"/>
        <v>0</v>
      </c>
    </row>
    <row r="51" spans="1:32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8"/>
        <v>300</v>
      </c>
      <c r="T51" s="5"/>
      <c r="U51" s="6">
        <f t="shared" si="9"/>
        <v>300</v>
      </c>
      <c r="V51" s="6"/>
      <c r="W51" s="6"/>
      <c r="X51" s="26"/>
      <c r="Y51" s="6"/>
      <c r="Z51" s="6"/>
      <c r="AA51" s="6"/>
      <c r="AB51" s="6"/>
      <c r="AC51" s="5"/>
      <c r="AD51" s="82">
        <f t="shared" si="10"/>
        <v>300</v>
      </c>
      <c r="AE51" s="5"/>
      <c r="AF51" s="27">
        <f t="shared" si="0"/>
        <v>0</v>
      </c>
    </row>
    <row r="52" spans="1:32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8"/>
        <v>0</v>
      </c>
      <c r="T52" s="5"/>
      <c r="U52" s="6">
        <f t="shared" si="9"/>
        <v>0</v>
      </c>
      <c r="V52" s="6"/>
      <c r="W52" s="6"/>
      <c r="X52" s="26"/>
      <c r="Y52" s="6"/>
      <c r="Z52" s="6"/>
      <c r="AA52" s="6"/>
      <c r="AB52" s="6"/>
      <c r="AC52" s="5"/>
      <c r="AD52" s="82">
        <f t="shared" si="10"/>
        <v>0</v>
      </c>
      <c r="AE52" s="5"/>
      <c r="AF52" s="27">
        <f t="shared" si="0"/>
        <v>0</v>
      </c>
    </row>
    <row r="53" spans="1:32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8"/>
        <v>50</v>
      </c>
      <c r="T53" s="5"/>
      <c r="U53" s="6">
        <f t="shared" si="9"/>
        <v>50</v>
      </c>
      <c r="V53" s="6"/>
      <c r="W53" s="6"/>
      <c r="X53" s="26"/>
      <c r="Y53" s="6"/>
      <c r="Z53" s="6"/>
      <c r="AA53" s="6"/>
      <c r="AB53" s="6"/>
      <c r="AC53" s="5"/>
      <c r="AD53" s="82">
        <f t="shared" si="10"/>
        <v>50</v>
      </c>
      <c r="AE53" s="5"/>
      <c r="AF53" s="27">
        <f t="shared" si="0"/>
        <v>0</v>
      </c>
    </row>
    <row r="54" spans="1:32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8"/>
        <v>250</v>
      </c>
      <c r="T54" s="5"/>
      <c r="U54" s="6">
        <f t="shared" si="9"/>
        <v>250</v>
      </c>
      <c r="V54" s="6"/>
      <c r="W54" s="6"/>
      <c r="X54" s="26"/>
      <c r="Y54" s="6"/>
      <c r="Z54" s="6"/>
      <c r="AA54" s="6"/>
      <c r="AB54" s="6"/>
      <c r="AC54" s="5"/>
      <c r="AD54" s="82">
        <f t="shared" si="10"/>
        <v>250</v>
      </c>
      <c r="AE54" s="5"/>
      <c r="AF54" s="27">
        <f t="shared" si="0"/>
        <v>0</v>
      </c>
    </row>
    <row r="55" spans="1:32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8"/>
        <v>0</v>
      </c>
      <c r="T55" s="5"/>
      <c r="U55" s="6">
        <f t="shared" si="9"/>
        <v>0</v>
      </c>
      <c r="V55" s="6"/>
      <c r="W55" s="6"/>
      <c r="X55" s="26"/>
      <c r="Y55" s="6"/>
      <c r="Z55" s="6"/>
      <c r="AA55" s="6"/>
      <c r="AB55" s="6"/>
      <c r="AC55" s="5"/>
      <c r="AD55" s="82">
        <f t="shared" si="10"/>
        <v>0</v>
      </c>
      <c r="AE55" s="5"/>
      <c r="AF55" s="27">
        <f t="shared" si="0"/>
        <v>0</v>
      </c>
    </row>
    <row r="56" spans="1:32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>((F56+R56)+((G56+H56+I56+J56+K56+L56+M56+N56+O56+P56+Q56)*2))/24</f>
        <v>0</v>
      </c>
      <c r="T56" s="5"/>
      <c r="U56" s="6">
        <f t="shared" si="9"/>
        <v>0</v>
      </c>
      <c r="V56" s="6"/>
      <c r="W56" s="6"/>
      <c r="X56" s="26"/>
      <c r="Y56" s="6"/>
      <c r="Z56" s="6"/>
      <c r="AA56" s="6"/>
      <c r="AB56" s="6"/>
      <c r="AC56" s="5"/>
      <c r="AD56" s="82">
        <f t="shared" si="10"/>
        <v>0</v>
      </c>
      <c r="AE56" s="5"/>
      <c r="AF56" s="27">
        <f t="shared" si="0"/>
        <v>0</v>
      </c>
    </row>
    <row r="57" spans="1:32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11">SUM(F44:F56)</f>
        <v>2728680.08</v>
      </c>
      <c r="G57" s="28">
        <f t="shared" si="11"/>
        <v>1916272.2800000003</v>
      </c>
      <c r="H57" s="28">
        <f t="shared" si="11"/>
        <v>1838476.31</v>
      </c>
      <c r="I57" s="28">
        <f t="shared" si="11"/>
        <v>2474237.5300000003</v>
      </c>
      <c r="J57" s="28">
        <f t="shared" si="11"/>
        <v>109985.74999999988</v>
      </c>
      <c r="K57" s="28">
        <f t="shared" si="11"/>
        <v>556906.25</v>
      </c>
      <c r="L57" s="28">
        <f t="shared" si="11"/>
        <v>1146327.8899999999</v>
      </c>
      <c r="M57" s="28">
        <f t="shared" si="11"/>
        <v>149273.04999999993</v>
      </c>
      <c r="N57" s="28">
        <f t="shared" si="11"/>
        <v>1150.0000000000582</v>
      </c>
      <c r="O57" s="28">
        <f t="shared" si="11"/>
        <v>1747039.38</v>
      </c>
      <c r="P57" s="28">
        <f t="shared" si="11"/>
        <v>-113888.37999999979</v>
      </c>
      <c r="Q57" s="28">
        <f t="shared" si="11"/>
        <v>1150.0000000002192</v>
      </c>
      <c r="R57" s="28">
        <f>SUM(R44:R56)</f>
        <v>3204308.9300000006</v>
      </c>
      <c r="S57" s="29">
        <f>SUM(S44:S56)</f>
        <v>1066118.7137500001</v>
      </c>
      <c r="T57" s="5"/>
      <c r="U57" s="6"/>
      <c r="V57" s="6"/>
      <c r="W57" s="6"/>
      <c r="X57" s="26"/>
      <c r="Y57" s="6"/>
      <c r="Z57" s="6"/>
      <c r="AA57" s="6"/>
      <c r="AB57" s="6"/>
      <c r="AC57" s="5"/>
      <c r="AD57" s="5"/>
      <c r="AE57" s="5"/>
      <c r="AF57" s="27">
        <f t="shared" si="0"/>
        <v>0</v>
      </c>
    </row>
    <row r="58" spans="1:32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41"/>
      <c r="T58" s="5"/>
      <c r="U58" s="6"/>
      <c r="V58" s="6"/>
      <c r="W58" s="6"/>
      <c r="X58" s="26"/>
      <c r="Y58" s="6"/>
      <c r="Z58" s="6"/>
      <c r="AA58" s="6"/>
      <c r="AB58" s="6"/>
      <c r="AC58" s="5"/>
      <c r="AD58" s="5"/>
      <c r="AE58" s="5"/>
      <c r="AF58" s="27">
        <f t="shared" si="0"/>
        <v>0</v>
      </c>
    </row>
    <row r="59" spans="1:32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>((F59+R59)+((G59+H59+I59+J59+K59+L59+M59+N59+O59+P59+Q59)*2))/24</f>
        <v>43408.037499999999</v>
      </c>
      <c r="T59" s="5"/>
      <c r="U59" s="6">
        <f>+S59</f>
        <v>43408.037499999999</v>
      </c>
      <c r="V59" s="6"/>
      <c r="W59" s="6"/>
      <c r="X59" s="26"/>
      <c r="Y59" s="6"/>
      <c r="Z59" s="6"/>
      <c r="AA59" s="6"/>
      <c r="AB59" s="6"/>
      <c r="AC59" s="5"/>
      <c r="AD59" s="86">
        <f>+U59</f>
        <v>43408.037499999999</v>
      </c>
      <c r="AE59" s="5"/>
      <c r="AF59" s="27">
        <f t="shared" si="0"/>
        <v>0</v>
      </c>
    </row>
    <row r="60" spans="1:32">
      <c r="A60" s="2">
        <f t="shared" si="1"/>
        <v>46</v>
      </c>
      <c r="B60" s="2"/>
      <c r="C60" s="2"/>
      <c r="D60" s="2"/>
      <c r="E60" s="50" t="s">
        <v>136</v>
      </c>
      <c r="F60" s="28">
        <f t="shared" ref="F60:S60" si="12">+F59</f>
        <v>0</v>
      </c>
      <c r="G60" s="28">
        <f t="shared" si="12"/>
        <v>0</v>
      </c>
      <c r="H60" s="28">
        <f t="shared" si="12"/>
        <v>0</v>
      </c>
      <c r="I60" s="28">
        <f t="shared" si="12"/>
        <v>0</v>
      </c>
      <c r="J60" s="28">
        <f t="shared" si="12"/>
        <v>0</v>
      </c>
      <c r="K60" s="28">
        <f t="shared" si="12"/>
        <v>0</v>
      </c>
      <c r="L60" s="28">
        <f t="shared" si="12"/>
        <v>0</v>
      </c>
      <c r="M60" s="28">
        <f t="shared" si="12"/>
        <v>0</v>
      </c>
      <c r="N60" s="28">
        <f t="shared" si="12"/>
        <v>0</v>
      </c>
      <c r="O60" s="28">
        <f t="shared" si="12"/>
        <v>0</v>
      </c>
      <c r="P60" s="28">
        <f t="shared" si="12"/>
        <v>323765.93</v>
      </c>
      <c r="Q60" s="28">
        <f t="shared" si="12"/>
        <v>197130.52</v>
      </c>
      <c r="R60" s="28">
        <f t="shared" si="12"/>
        <v>0</v>
      </c>
      <c r="S60" s="29">
        <f t="shared" si="12"/>
        <v>43408.037499999999</v>
      </c>
      <c r="T60" s="5"/>
      <c r="U60" s="6"/>
      <c r="V60" s="6"/>
      <c r="W60" s="6"/>
      <c r="X60" s="26"/>
      <c r="Y60" s="6"/>
      <c r="Z60" s="6"/>
      <c r="AA60" s="6"/>
      <c r="AB60" s="6"/>
      <c r="AC60" s="5"/>
      <c r="AD60" s="5"/>
      <c r="AE60" s="5"/>
      <c r="AF60" s="27">
        <f t="shared" si="0"/>
        <v>0</v>
      </c>
    </row>
    <row r="61" spans="1:32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41"/>
      <c r="T61" s="5"/>
      <c r="U61" s="6"/>
      <c r="V61" s="6"/>
      <c r="W61" s="6"/>
      <c r="X61" s="26"/>
      <c r="Y61" s="6"/>
      <c r="Z61" s="6"/>
      <c r="AA61" s="6"/>
      <c r="AB61" s="6"/>
      <c r="AC61" s="5"/>
      <c r="AD61" s="5"/>
      <c r="AE61" s="5"/>
      <c r="AF61" s="27">
        <f t="shared" si="0"/>
        <v>0</v>
      </c>
    </row>
    <row r="62" spans="1:32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>((F62+R62)+((G62+H62+I62+J62+K62+L62+M62+N62+O62+P62+Q62)*2))/24</f>
        <v>99631.4037500001</v>
      </c>
      <c r="T62" s="5"/>
      <c r="U62" s="6">
        <f t="shared" ref="U62:U73" si="13">+S62</f>
        <v>99631.4037500001</v>
      </c>
      <c r="V62" s="6"/>
      <c r="W62" s="6"/>
      <c r="X62" s="26"/>
      <c r="Y62" s="6"/>
      <c r="Z62" s="6"/>
      <c r="AA62" s="6"/>
      <c r="AB62" s="6"/>
      <c r="AC62" s="5"/>
      <c r="AD62" s="82">
        <f t="shared" ref="AD62:AD72" si="14">+U62</f>
        <v>99631.4037500001</v>
      </c>
      <c r="AE62" s="5"/>
      <c r="AF62" s="27">
        <f t="shared" si="0"/>
        <v>0</v>
      </c>
    </row>
    <row r="63" spans="1:32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ref="S63:S71" si="15">((F63+R63)+((G63+H63+I63+J63+K63+L63+M63+N63+O63+P63+Q63)*2))/24</f>
        <v>1611255.4349999996</v>
      </c>
      <c r="T63" s="5"/>
      <c r="U63" s="6">
        <f t="shared" si="13"/>
        <v>1611255.4349999996</v>
      </c>
      <c r="V63" s="6"/>
      <c r="W63" s="6"/>
      <c r="X63" s="26"/>
      <c r="Y63" s="6"/>
      <c r="Z63" s="6"/>
      <c r="AA63" s="6"/>
      <c r="AB63" s="6"/>
      <c r="AC63" s="5"/>
      <c r="AD63" s="82">
        <f t="shared" si="14"/>
        <v>1611255.4349999996</v>
      </c>
      <c r="AE63" s="5"/>
      <c r="AF63" s="27">
        <f t="shared" si="0"/>
        <v>0</v>
      </c>
    </row>
    <row r="64" spans="1:32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15"/>
        <v>6322628.4266666668</v>
      </c>
      <c r="T64" s="5"/>
      <c r="U64" s="6">
        <f t="shared" si="13"/>
        <v>6322628.4266666668</v>
      </c>
      <c r="V64" s="6"/>
      <c r="W64" s="6"/>
      <c r="X64" s="26"/>
      <c r="Y64" s="6"/>
      <c r="Z64" s="6"/>
      <c r="AA64" s="6"/>
      <c r="AB64" s="6"/>
      <c r="AC64" s="5"/>
      <c r="AD64" s="82">
        <f t="shared" si="14"/>
        <v>6322628.4266666668</v>
      </c>
      <c r="AE64" s="5"/>
      <c r="AF64" s="27">
        <f t="shared" si="0"/>
        <v>0</v>
      </c>
    </row>
    <row r="65" spans="1:32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15"/>
        <v>51184.346666666672</v>
      </c>
      <c r="T65" s="5"/>
      <c r="U65" s="6">
        <f t="shared" si="13"/>
        <v>51184.346666666672</v>
      </c>
      <c r="V65" s="6"/>
      <c r="W65" s="6"/>
      <c r="X65" s="26"/>
      <c r="Y65" s="6"/>
      <c r="Z65" s="6"/>
      <c r="AA65" s="6"/>
      <c r="AB65" s="6"/>
      <c r="AC65" s="5"/>
      <c r="AD65" s="82">
        <f t="shared" si="14"/>
        <v>51184.346666666672</v>
      </c>
      <c r="AE65" s="5"/>
      <c r="AF65" s="27">
        <f t="shared" si="0"/>
        <v>0</v>
      </c>
    </row>
    <row r="66" spans="1:32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15"/>
        <v>260593.10833333331</v>
      </c>
      <c r="T66" s="5"/>
      <c r="U66" s="6">
        <f t="shared" si="13"/>
        <v>260593.10833333331</v>
      </c>
      <c r="V66" s="6"/>
      <c r="W66" s="6"/>
      <c r="X66" s="26"/>
      <c r="Y66" s="6"/>
      <c r="Z66" s="6"/>
      <c r="AA66" s="6"/>
      <c r="AB66" s="6"/>
      <c r="AC66" s="5"/>
      <c r="AD66" s="82">
        <f t="shared" si="14"/>
        <v>260593.10833333331</v>
      </c>
      <c r="AE66" s="5"/>
      <c r="AF66" s="27">
        <f t="shared" si="0"/>
        <v>0</v>
      </c>
    </row>
    <row r="67" spans="1:32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15"/>
        <v>1173103.8816666666</v>
      </c>
      <c r="T67" s="5"/>
      <c r="U67" s="6">
        <f t="shared" si="13"/>
        <v>1173103.8816666666</v>
      </c>
      <c r="V67" s="6"/>
      <c r="W67" s="6"/>
      <c r="X67" s="26"/>
      <c r="Y67" s="6"/>
      <c r="Z67" s="6"/>
      <c r="AA67" s="6"/>
      <c r="AB67" s="6"/>
      <c r="AC67" s="5"/>
      <c r="AD67" s="82">
        <f t="shared" si="14"/>
        <v>1173103.8816666666</v>
      </c>
      <c r="AE67" s="5"/>
      <c r="AF67" s="27">
        <f t="shared" si="0"/>
        <v>0</v>
      </c>
    </row>
    <row r="68" spans="1:32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15"/>
        <v>3597453.4362499998</v>
      </c>
      <c r="T68" s="5"/>
      <c r="U68" s="6">
        <f t="shared" si="13"/>
        <v>3597453.4362499998</v>
      </c>
      <c r="V68" s="6"/>
      <c r="W68" s="6"/>
      <c r="X68" s="26"/>
      <c r="Y68" s="6"/>
      <c r="Z68" s="6"/>
      <c r="AA68" s="6"/>
      <c r="AB68" s="6"/>
      <c r="AC68" s="5"/>
      <c r="AD68" s="82">
        <f t="shared" si="14"/>
        <v>3597453.4362499998</v>
      </c>
      <c r="AE68" s="5"/>
      <c r="AF68" s="27">
        <f t="shared" si="0"/>
        <v>0</v>
      </c>
    </row>
    <row r="69" spans="1:32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15"/>
        <v>707733.42666666675</v>
      </c>
      <c r="T69" s="5"/>
      <c r="U69" s="6">
        <f t="shared" si="13"/>
        <v>707733.42666666675</v>
      </c>
      <c r="V69" s="6"/>
      <c r="W69" s="6"/>
      <c r="X69" s="26"/>
      <c r="Y69" s="6"/>
      <c r="Z69" s="6"/>
      <c r="AA69" s="6"/>
      <c r="AB69" s="6"/>
      <c r="AC69" s="5"/>
      <c r="AD69" s="82">
        <f t="shared" si="14"/>
        <v>707733.42666666675</v>
      </c>
      <c r="AE69" s="5"/>
      <c r="AF69" s="27">
        <f t="shared" si="0"/>
        <v>0</v>
      </c>
    </row>
    <row r="70" spans="1:32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>((F70+R70)+((G70+H70+I70+J70+K70+L70+M70+N70+O70+P70+Q70)*2))/24</f>
        <v>-833.74333333333334</v>
      </c>
      <c r="T70" s="5"/>
      <c r="U70" s="6">
        <f t="shared" si="13"/>
        <v>-833.74333333333334</v>
      </c>
      <c r="V70" s="6"/>
      <c r="W70" s="6"/>
      <c r="X70" s="26"/>
      <c r="Y70" s="6"/>
      <c r="Z70" s="6"/>
      <c r="AA70" s="6"/>
      <c r="AB70" s="6"/>
      <c r="AC70" s="5"/>
      <c r="AD70" s="82">
        <f t="shared" si="14"/>
        <v>-833.74333333333334</v>
      </c>
      <c r="AE70" s="5"/>
      <c r="AF70" s="27">
        <f t="shared" si="0"/>
        <v>0</v>
      </c>
    </row>
    <row r="71" spans="1:32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15"/>
        <v>3531.3695833333327</v>
      </c>
      <c r="T71" s="5"/>
      <c r="U71" s="6">
        <f t="shared" si="13"/>
        <v>3531.3695833333327</v>
      </c>
      <c r="V71" s="6"/>
      <c r="W71" s="6"/>
      <c r="X71" s="26"/>
      <c r="Y71" s="6"/>
      <c r="Z71" s="6"/>
      <c r="AA71" s="6"/>
      <c r="AB71" s="6"/>
      <c r="AC71" s="5"/>
      <c r="AD71" s="82">
        <f t="shared" si="14"/>
        <v>3531.3695833333327</v>
      </c>
      <c r="AE71" s="5"/>
      <c r="AF71" s="27">
        <f t="shared" si="0"/>
        <v>0</v>
      </c>
    </row>
    <row r="72" spans="1:32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>((F72+R72)+((G72+H72+I72+J72+K72+L72+M72+N72+O72+P72+Q72)*2))/24</f>
        <v>1995400.8750000002</v>
      </c>
      <c r="T72" s="5"/>
      <c r="U72" s="6">
        <f t="shared" si="13"/>
        <v>1995400.8750000002</v>
      </c>
      <c r="V72" s="6"/>
      <c r="W72" s="6"/>
      <c r="X72" s="26"/>
      <c r="Y72" s="6"/>
      <c r="Z72" s="6"/>
      <c r="AA72" s="6"/>
      <c r="AB72" s="6"/>
      <c r="AC72" s="5"/>
      <c r="AD72" s="82">
        <f t="shared" si="14"/>
        <v>1995400.8750000002</v>
      </c>
      <c r="AE72" s="5"/>
      <c r="AF72" s="27">
        <f t="shared" si="0"/>
        <v>0</v>
      </c>
    </row>
    <row r="73" spans="1:32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49">
        <f>((F73+R73)+((G73+H73+I73+J73+K73+L73+M73+N73+O73+P73+Q73)*2))/24</f>
        <v>0</v>
      </c>
      <c r="T73" s="5"/>
      <c r="U73" s="6">
        <f t="shared" si="13"/>
        <v>0</v>
      </c>
      <c r="V73" s="6"/>
      <c r="W73" s="6"/>
      <c r="X73" s="26"/>
      <c r="Y73" s="6"/>
      <c r="Z73" s="6"/>
      <c r="AA73" s="6"/>
      <c r="AB73" s="6"/>
      <c r="AC73" s="5"/>
      <c r="AD73" s="5"/>
      <c r="AE73" s="5"/>
      <c r="AF73" s="27">
        <f t="shared" si="0"/>
        <v>0</v>
      </c>
    </row>
    <row r="74" spans="1:32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S74" si="16">SUM(G62:G73)</f>
        <v>25985129.739999995</v>
      </c>
      <c r="H74" s="24">
        <f t="shared" si="16"/>
        <v>21489963.910000004</v>
      </c>
      <c r="I74" s="24">
        <f t="shared" si="16"/>
        <v>25031043.339999992</v>
      </c>
      <c r="J74" s="24">
        <f t="shared" si="16"/>
        <v>19391541.48</v>
      </c>
      <c r="K74" s="24">
        <f t="shared" si="16"/>
        <v>13336927.270000001</v>
      </c>
      <c r="L74" s="24">
        <f t="shared" si="16"/>
        <v>11207105.25</v>
      </c>
      <c r="M74" s="24">
        <f t="shared" si="16"/>
        <v>8929667.6899999995</v>
      </c>
      <c r="N74" s="24">
        <f t="shared" si="16"/>
        <v>9393154.6999999955</v>
      </c>
      <c r="O74" s="24">
        <f t="shared" si="16"/>
        <v>9290701.3399999961</v>
      </c>
      <c r="P74" s="24">
        <f t="shared" si="16"/>
        <v>12139848.779999996</v>
      </c>
      <c r="Q74" s="24">
        <f t="shared" si="16"/>
        <v>13614121.359999998</v>
      </c>
      <c r="R74" s="24">
        <f t="shared" si="16"/>
        <v>19786161.890000001</v>
      </c>
      <c r="S74" s="25">
        <f t="shared" si="16"/>
        <v>15821681.966249999</v>
      </c>
      <c r="T74" s="5"/>
      <c r="U74" s="6"/>
      <c r="V74" s="6"/>
      <c r="W74" s="6"/>
      <c r="X74" s="26"/>
      <c r="Y74" s="6"/>
      <c r="Z74" s="6"/>
      <c r="AA74" s="6"/>
      <c r="AB74" s="6"/>
      <c r="AC74" s="5"/>
      <c r="AD74" s="5"/>
      <c r="AE74" s="5"/>
      <c r="AF74" s="27">
        <f t="shared" si="0"/>
        <v>0</v>
      </c>
    </row>
    <row r="75" spans="1:32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41"/>
      <c r="T75" s="5"/>
      <c r="U75" s="6"/>
      <c r="V75" s="6"/>
      <c r="W75" s="6"/>
      <c r="X75" s="26"/>
      <c r="Y75" s="6"/>
      <c r="Z75" s="6"/>
      <c r="AA75" s="6"/>
      <c r="AB75" s="6"/>
      <c r="AC75" s="5"/>
      <c r="AD75" s="5"/>
      <c r="AE75" s="5"/>
      <c r="AF75" s="27">
        <f t="shared" si="0"/>
        <v>0</v>
      </c>
    </row>
    <row r="76" spans="1:32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>((F76+R76)+((G76+H76+I76+J76+K76+L76+M76+N76+O76+P76+Q76)*2))/24</f>
        <v>0</v>
      </c>
      <c r="T76" s="5"/>
      <c r="U76" s="6">
        <f>+S76</f>
        <v>0</v>
      </c>
      <c r="V76" s="6"/>
      <c r="W76" s="6"/>
      <c r="X76" s="26"/>
      <c r="Y76" s="6"/>
      <c r="Z76" s="6"/>
      <c r="AA76" s="6"/>
      <c r="AB76" s="6"/>
      <c r="AC76" s="5"/>
      <c r="AD76" s="5"/>
      <c r="AE76" s="5"/>
      <c r="AF76" s="27">
        <f t="shared" si="0"/>
        <v>0</v>
      </c>
    </row>
    <row r="77" spans="1:32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>((F77+R77)+((G77+H77+I77+J77+K77+L77+M77+N77+O77+P77+Q77)*2))/24</f>
        <v>0</v>
      </c>
      <c r="T77" s="5"/>
      <c r="U77" s="6">
        <f>+S77</f>
        <v>0</v>
      </c>
      <c r="V77" s="6"/>
      <c r="W77" s="6"/>
      <c r="X77" s="26"/>
      <c r="Y77" s="6"/>
      <c r="Z77" s="6"/>
      <c r="AA77" s="6"/>
      <c r="AB77" s="6"/>
      <c r="AC77" s="5"/>
      <c r="AD77" s="5"/>
      <c r="AE77" s="5"/>
      <c r="AF77" s="27">
        <f t="shared" si="0"/>
        <v>0</v>
      </c>
    </row>
    <row r="78" spans="1:32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/>
      <c r="T78" s="5"/>
      <c r="U78" s="6"/>
      <c r="V78" s="6"/>
      <c r="W78" s="6"/>
      <c r="X78" s="26">
        <f t="shared" ref="X78:X88" si="17">+S78</f>
        <v>0</v>
      </c>
      <c r="Y78" s="6"/>
      <c r="Z78" s="6"/>
      <c r="AA78" s="6"/>
      <c r="AB78" s="6"/>
      <c r="AC78" s="5"/>
      <c r="AD78" s="5"/>
      <c r="AE78" s="5"/>
      <c r="AF78" s="27">
        <f t="shared" si="0"/>
        <v>0</v>
      </c>
    </row>
    <row r="79" spans="1:32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ref="S79:S88" si="18">((F79+R79)+((G79+H79+I79+J79+K79+L79+M79+N79+O79+P79+Q79)*2))/24</f>
        <v>4572.4483333333328</v>
      </c>
      <c r="T79" s="5"/>
      <c r="U79" s="6"/>
      <c r="V79" s="6"/>
      <c r="W79" s="6"/>
      <c r="X79" s="26">
        <f t="shared" si="17"/>
        <v>4572.4483333333328</v>
      </c>
      <c r="Y79" s="6"/>
      <c r="Z79" s="6"/>
      <c r="AA79" s="6"/>
      <c r="AB79" s="6">
        <f t="shared" ref="AB79:AB88" si="19">+S79</f>
        <v>4572.4483333333328</v>
      </c>
      <c r="AC79" s="5"/>
      <c r="AD79" s="5"/>
      <c r="AE79" s="5"/>
      <c r="AF79" s="27">
        <f t="shared" ref="AF79:AF142" si="20">+U79+V79-AD79</f>
        <v>0</v>
      </c>
    </row>
    <row r="80" spans="1:32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si="18"/>
        <v>0</v>
      </c>
      <c r="T80" s="5"/>
      <c r="U80" s="6"/>
      <c r="V80" s="6"/>
      <c r="W80" s="6"/>
      <c r="X80" s="26">
        <f t="shared" si="17"/>
        <v>0</v>
      </c>
      <c r="Y80" s="6"/>
      <c r="Z80" s="6"/>
      <c r="AA80" s="6"/>
      <c r="AB80" s="6">
        <f t="shared" si="19"/>
        <v>0</v>
      </c>
      <c r="AC80" s="5"/>
      <c r="AD80" s="5"/>
      <c r="AE80" s="5"/>
      <c r="AF80" s="27">
        <f t="shared" si="20"/>
        <v>0</v>
      </c>
    </row>
    <row r="81" spans="1:32">
      <c r="A81" s="2">
        <f t="shared" ref="A81:A144" si="21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8"/>
        <v>824.69208333333336</v>
      </c>
      <c r="T81" s="5"/>
      <c r="U81" s="6"/>
      <c r="V81" s="6"/>
      <c r="W81" s="6"/>
      <c r="X81" s="26">
        <f t="shared" si="17"/>
        <v>824.69208333333336</v>
      </c>
      <c r="Y81" s="6"/>
      <c r="Z81" s="6"/>
      <c r="AA81" s="6"/>
      <c r="AB81" s="6">
        <f t="shared" si="19"/>
        <v>824.69208333333336</v>
      </c>
      <c r="AC81" s="5"/>
      <c r="AD81" s="5"/>
      <c r="AE81" s="5"/>
      <c r="AF81" s="27">
        <f t="shared" si="20"/>
        <v>0</v>
      </c>
    </row>
    <row r="82" spans="1:32">
      <c r="A82" s="2">
        <f t="shared" si="21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8"/>
        <v>275</v>
      </c>
      <c r="T82" s="5"/>
      <c r="U82" s="6"/>
      <c r="V82" s="6"/>
      <c r="W82" s="6"/>
      <c r="X82" s="26">
        <f t="shared" si="17"/>
        <v>275</v>
      </c>
      <c r="Y82" s="6"/>
      <c r="Z82" s="6"/>
      <c r="AA82" s="6"/>
      <c r="AB82" s="6">
        <f t="shared" si="19"/>
        <v>275</v>
      </c>
      <c r="AC82" s="5"/>
      <c r="AD82" s="5"/>
      <c r="AE82" s="5"/>
      <c r="AF82" s="27">
        <f t="shared" si="20"/>
        <v>0</v>
      </c>
    </row>
    <row r="83" spans="1:32">
      <c r="A83" s="2">
        <f t="shared" si="21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8"/>
        <v>0</v>
      </c>
      <c r="T83" s="5"/>
      <c r="U83" s="6"/>
      <c r="V83" s="6"/>
      <c r="W83" s="6"/>
      <c r="X83" s="26">
        <f t="shared" si="17"/>
        <v>0</v>
      </c>
      <c r="Y83" s="6"/>
      <c r="Z83" s="6"/>
      <c r="AA83" s="6"/>
      <c r="AB83" s="6">
        <f t="shared" si="19"/>
        <v>0</v>
      </c>
      <c r="AC83" s="5"/>
      <c r="AD83" s="5"/>
      <c r="AE83" s="5"/>
      <c r="AF83" s="27">
        <f t="shared" si="20"/>
        <v>0</v>
      </c>
    </row>
    <row r="84" spans="1:32">
      <c r="A84" s="2">
        <f t="shared" si="21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8"/>
        <v>0</v>
      </c>
      <c r="T84" s="5"/>
      <c r="U84" s="6"/>
      <c r="V84" s="6"/>
      <c r="W84" s="6"/>
      <c r="X84" s="26">
        <f t="shared" si="17"/>
        <v>0</v>
      </c>
      <c r="Y84" s="6"/>
      <c r="Z84" s="6"/>
      <c r="AA84" s="6"/>
      <c r="AB84" s="6">
        <f t="shared" si="19"/>
        <v>0</v>
      </c>
      <c r="AC84" s="5"/>
      <c r="AD84" s="5"/>
      <c r="AE84" s="5"/>
      <c r="AF84" s="27">
        <f t="shared" si="20"/>
        <v>0</v>
      </c>
    </row>
    <row r="85" spans="1:32">
      <c r="A85" s="2">
        <f t="shared" si="21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8"/>
        <v>0</v>
      </c>
      <c r="T85" s="5"/>
      <c r="U85" s="6"/>
      <c r="V85" s="6"/>
      <c r="W85" s="6"/>
      <c r="X85" s="26">
        <f t="shared" si="17"/>
        <v>0</v>
      </c>
      <c r="Y85" s="6"/>
      <c r="Z85" s="6"/>
      <c r="AA85" s="6"/>
      <c r="AB85" s="6">
        <f t="shared" si="19"/>
        <v>0</v>
      </c>
      <c r="AC85" s="5"/>
      <c r="AD85" s="5"/>
      <c r="AE85" s="5"/>
      <c r="AF85" s="27">
        <f t="shared" si="20"/>
        <v>0</v>
      </c>
    </row>
    <row r="86" spans="1:32">
      <c r="A86" s="2">
        <f t="shared" si="21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8"/>
        <v>0</v>
      </c>
      <c r="T86" s="5"/>
      <c r="U86" s="6"/>
      <c r="V86" s="6"/>
      <c r="W86" s="6"/>
      <c r="X86" s="26">
        <f t="shared" si="17"/>
        <v>0</v>
      </c>
      <c r="Y86" s="6"/>
      <c r="Z86" s="6"/>
      <c r="AA86" s="6"/>
      <c r="AB86" s="6">
        <f t="shared" si="19"/>
        <v>0</v>
      </c>
      <c r="AC86" s="5"/>
      <c r="AD86" s="5"/>
      <c r="AE86" s="5"/>
      <c r="AF86" s="27">
        <f t="shared" si="20"/>
        <v>0</v>
      </c>
    </row>
    <row r="87" spans="1:32">
      <c r="A87" s="2">
        <f t="shared" si="21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8"/>
        <v>0</v>
      </c>
      <c r="T87" s="5"/>
      <c r="U87" s="6"/>
      <c r="V87" s="6"/>
      <c r="W87" s="6"/>
      <c r="X87" s="26">
        <f t="shared" si="17"/>
        <v>0</v>
      </c>
      <c r="Y87" s="6"/>
      <c r="Z87" s="6"/>
      <c r="AA87" s="6"/>
      <c r="AB87" s="6">
        <f t="shared" si="19"/>
        <v>0</v>
      </c>
      <c r="AC87" s="5"/>
      <c r="AD87" s="5"/>
      <c r="AE87" s="5"/>
      <c r="AF87" s="27">
        <f t="shared" si="20"/>
        <v>0</v>
      </c>
    </row>
    <row r="88" spans="1:32">
      <c r="A88" s="2">
        <f t="shared" si="21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8"/>
        <v>1477.5650000000003</v>
      </c>
      <c r="T88" s="5"/>
      <c r="U88" s="6"/>
      <c r="V88" s="6"/>
      <c r="W88" s="6"/>
      <c r="X88" s="26">
        <f t="shared" si="17"/>
        <v>1477.5650000000003</v>
      </c>
      <c r="Y88" s="6"/>
      <c r="Z88" s="6"/>
      <c r="AA88" s="6"/>
      <c r="AB88" s="6">
        <f t="shared" si="19"/>
        <v>1477.5650000000003</v>
      </c>
      <c r="AC88" s="5"/>
      <c r="AD88" s="5"/>
      <c r="AE88" s="5"/>
      <c r="AF88" s="27">
        <f t="shared" si="20"/>
        <v>0</v>
      </c>
    </row>
    <row r="89" spans="1:32">
      <c r="A89" s="2">
        <f t="shared" si="21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S89" si="22">SUM(G76:G88)</f>
        <v>0</v>
      </c>
      <c r="H89" s="28">
        <f t="shared" si="22"/>
        <v>0</v>
      </c>
      <c r="I89" s="28">
        <f t="shared" si="22"/>
        <v>0</v>
      </c>
      <c r="J89" s="28">
        <f t="shared" si="22"/>
        <v>0</v>
      </c>
      <c r="K89" s="28">
        <f t="shared" si="22"/>
        <v>171.65</v>
      </c>
      <c r="L89" s="28">
        <f t="shared" si="22"/>
        <v>3300</v>
      </c>
      <c r="M89" s="28">
        <f t="shared" si="22"/>
        <v>0</v>
      </c>
      <c r="N89" s="28">
        <f t="shared" si="22"/>
        <v>0</v>
      </c>
      <c r="O89" s="28">
        <f t="shared" si="22"/>
        <v>0</v>
      </c>
      <c r="P89" s="28">
        <f t="shared" si="22"/>
        <v>0</v>
      </c>
      <c r="Q89" s="28">
        <f t="shared" si="22"/>
        <v>17559.13</v>
      </c>
      <c r="R89" s="28">
        <f t="shared" si="22"/>
        <v>129531.37</v>
      </c>
      <c r="S89" s="29">
        <f t="shared" si="22"/>
        <v>7149.7054166666667</v>
      </c>
      <c r="T89" s="5"/>
      <c r="U89" s="6"/>
      <c r="V89" s="6"/>
      <c r="W89" s="6"/>
      <c r="X89" s="26"/>
      <c r="Y89" s="6"/>
      <c r="Z89" s="6"/>
      <c r="AA89" s="6"/>
      <c r="AB89" s="6"/>
      <c r="AC89" s="5"/>
      <c r="AD89" s="5"/>
      <c r="AE89" s="5"/>
      <c r="AF89" s="27">
        <f t="shared" si="20"/>
        <v>0</v>
      </c>
    </row>
    <row r="90" spans="1:32">
      <c r="A90" s="2">
        <f t="shared" si="21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41"/>
      <c r="T90" s="5"/>
      <c r="U90" s="6"/>
      <c r="V90" s="6"/>
      <c r="W90" s="6"/>
      <c r="X90" s="26"/>
      <c r="Y90" s="6"/>
      <c r="Z90" s="6"/>
      <c r="AA90" s="6"/>
      <c r="AB90" s="6"/>
      <c r="AC90" s="5"/>
      <c r="AD90" s="5"/>
      <c r="AE90" s="5"/>
      <c r="AF90" s="27">
        <f t="shared" si="20"/>
        <v>0</v>
      </c>
    </row>
    <row r="91" spans="1:32">
      <c r="A91" s="2">
        <f t="shared" si="21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41">
        <f>((F91+R91)+((G91+H91+I91+J91+K91+L91+M91+N91+O91+P91+Q91)*2))/24</f>
        <v>0</v>
      </c>
      <c r="T91" s="5"/>
      <c r="U91" s="6"/>
      <c r="V91" s="6"/>
      <c r="W91" s="6"/>
      <c r="X91" s="26"/>
      <c r="Y91" s="6"/>
      <c r="Z91" s="6"/>
      <c r="AA91" s="6"/>
      <c r="AB91" s="6"/>
      <c r="AC91" s="5"/>
      <c r="AD91" s="5"/>
      <c r="AE91" s="5"/>
      <c r="AF91" s="27">
        <f t="shared" si="20"/>
        <v>0</v>
      </c>
    </row>
    <row r="92" spans="1:32">
      <c r="A92" s="2">
        <f t="shared" si="21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41"/>
      <c r="T92" s="5"/>
      <c r="U92" s="6"/>
      <c r="V92" s="6"/>
      <c r="W92" s="6"/>
      <c r="X92" s="26"/>
      <c r="Y92" s="6"/>
      <c r="Z92" s="6"/>
      <c r="AA92" s="6"/>
      <c r="AB92" s="6"/>
      <c r="AC92" s="5"/>
      <c r="AD92" s="5"/>
      <c r="AE92" s="5"/>
      <c r="AF92" s="27">
        <f t="shared" si="20"/>
        <v>0</v>
      </c>
    </row>
    <row r="93" spans="1:32">
      <c r="A93" s="2">
        <f t="shared" si="21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S93" si="23">+G91+G89+G74</f>
        <v>25985129.739999995</v>
      </c>
      <c r="H93" s="24">
        <f t="shared" si="23"/>
        <v>21489963.910000004</v>
      </c>
      <c r="I93" s="24">
        <f t="shared" si="23"/>
        <v>25031043.339999992</v>
      </c>
      <c r="J93" s="24">
        <f t="shared" si="23"/>
        <v>19391541.48</v>
      </c>
      <c r="K93" s="24">
        <f t="shared" si="23"/>
        <v>13337098.920000002</v>
      </c>
      <c r="L93" s="24">
        <f t="shared" si="23"/>
        <v>11210405.25</v>
      </c>
      <c r="M93" s="24">
        <f t="shared" si="23"/>
        <v>8929667.6899999995</v>
      </c>
      <c r="N93" s="24">
        <f t="shared" si="23"/>
        <v>9393154.6999999955</v>
      </c>
      <c r="O93" s="24">
        <f t="shared" si="23"/>
        <v>9290701.3399999961</v>
      </c>
      <c r="P93" s="24">
        <f t="shared" si="23"/>
        <v>12139848.779999996</v>
      </c>
      <c r="Q93" s="24">
        <f t="shared" si="23"/>
        <v>13631680.489999998</v>
      </c>
      <c r="R93" s="24">
        <f t="shared" si="23"/>
        <v>19915693.260000002</v>
      </c>
      <c r="S93" s="25">
        <f t="shared" si="23"/>
        <v>15828831.671666665</v>
      </c>
      <c r="T93" s="5"/>
      <c r="U93" s="6"/>
      <c r="V93" s="6"/>
      <c r="W93" s="6"/>
      <c r="X93" s="26"/>
      <c r="Y93" s="6"/>
      <c r="Z93" s="6"/>
      <c r="AA93" s="6"/>
      <c r="AB93" s="6"/>
      <c r="AC93" s="5"/>
      <c r="AD93" s="5"/>
      <c r="AE93" s="5"/>
      <c r="AF93" s="27">
        <f t="shared" si="20"/>
        <v>0</v>
      </c>
    </row>
    <row r="94" spans="1:32">
      <c r="A94" s="2">
        <f t="shared" si="21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41">
        <f>((F94+R94)+((G94+H94+I94+J94+K94+L94+M94+N94+O94+P94+Q94)*2))/24</f>
        <v>0</v>
      </c>
      <c r="T94" s="5"/>
      <c r="U94" s="6"/>
      <c r="V94" s="6"/>
      <c r="W94" s="6"/>
      <c r="X94" s="26"/>
      <c r="Y94" s="6"/>
      <c r="Z94" s="6"/>
      <c r="AA94" s="6"/>
      <c r="AB94" s="6"/>
      <c r="AC94" s="5"/>
      <c r="AD94" s="5"/>
      <c r="AE94" s="5"/>
      <c r="AF94" s="27">
        <f t="shared" si="20"/>
        <v>0</v>
      </c>
    </row>
    <row r="95" spans="1:32">
      <c r="A95" s="2">
        <f t="shared" si="21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>((F95+R95)+((G95+H95+I95+J95+K95+L95+M95+N95+O95+P95+Q95)*2))/24</f>
        <v>-121480.02249999998</v>
      </c>
      <c r="T95" s="5"/>
      <c r="U95" s="6">
        <f t="shared" ref="U95:U113" si="24">+S95</f>
        <v>-121480.02249999998</v>
      </c>
      <c r="V95" s="6"/>
      <c r="W95" s="6"/>
      <c r="X95" s="26"/>
      <c r="Y95" s="6"/>
      <c r="Z95" s="6"/>
      <c r="AA95" s="6"/>
      <c r="AB95" s="6"/>
      <c r="AC95" s="5"/>
      <c r="AD95" s="82">
        <f t="shared" ref="AD95:AD113" si="25">+U95</f>
        <v>-121480.02249999998</v>
      </c>
      <c r="AE95" s="5"/>
      <c r="AF95" s="27">
        <f t="shared" si="20"/>
        <v>0</v>
      </c>
    </row>
    <row r="96" spans="1:32">
      <c r="A96" s="2">
        <f t="shared" si="21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ref="S96:S108" si="26">((F96+R96)+((G96+H96+I96+J96+K96+L96+M96+N96+O96+P96+Q96)*2))/24</f>
        <v>-289874.71000000008</v>
      </c>
      <c r="T96" s="5"/>
      <c r="U96" s="6">
        <f t="shared" si="24"/>
        <v>-289874.71000000008</v>
      </c>
      <c r="V96" s="6"/>
      <c r="W96" s="6"/>
      <c r="X96" s="26"/>
      <c r="Y96" s="6"/>
      <c r="Z96" s="6"/>
      <c r="AA96" s="6"/>
      <c r="AB96" s="6"/>
      <c r="AC96" s="5"/>
      <c r="AD96" s="82">
        <f t="shared" si="25"/>
        <v>-289874.71000000008</v>
      </c>
      <c r="AE96" s="5"/>
      <c r="AF96" s="27">
        <f t="shared" si="20"/>
        <v>0</v>
      </c>
    </row>
    <row r="97" spans="1:32">
      <c r="A97" s="2">
        <f t="shared" si="21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26"/>
        <v>146412.13041666665</v>
      </c>
      <c r="T97" s="5"/>
      <c r="U97" s="6">
        <f t="shared" si="24"/>
        <v>146412.13041666665</v>
      </c>
      <c r="V97" s="6"/>
      <c r="W97" s="6"/>
      <c r="X97" s="26"/>
      <c r="Y97" s="6"/>
      <c r="Z97" s="6"/>
      <c r="AA97" s="6"/>
      <c r="AB97" s="6"/>
      <c r="AC97" s="5"/>
      <c r="AD97" s="82">
        <f t="shared" si="25"/>
        <v>146412.13041666665</v>
      </c>
      <c r="AE97" s="5"/>
      <c r="AF97" s="27">
        <f t="shared" si="20"/>
        <v>0</v>
      </c>
    </row>
    <row r="98" spans="1:32">
      <c r="A98" s="2">
        <f t="shared" si="21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26"/>
        <v>578097.78583333327</v>
      </c>
      <c r="T98" s="5"/>
      <c r="U98" s="6">
        <f t="shared" si="24"/>
        <v>578097.78583333327</v>
      </c>
      <c r="V98" s="6"/>
      <c r="W98" s="6"/>
      <c r="X98" s="26"/>
      <c r="Y98" s="6"/>
      <c r="Z98" s="6"/>
      <c r="AA98" s="6"/>
      <c r="AB98" s="6"/>
      <c r="AC98" s="5"/>
      <c r="AD98" s="82">
        <f t="shared" si="25"/>
        <v>578097.78583333327</v>
      </c>
      <c r="AE98" s="5"/>
      <c r="AF98" s="27">
        <f t="shared" si="20"/>
        <v>0</v>
      </c>
    </row>
    <row r="99" spans="1:32">
      <c r="A99" s="2">
        <f t="shared" si="21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26"/>
        <v>-56305.440416666672</v>
      </c>
      <c r="T99" s="5"/>
      <c r="U99" s="6">
        <f t="shared" si="24"/>
        <v>-56305.440416666672</v>
      </c>
      <c r="V99" s="6"/>
      <c r="W99" s="6"/>
      <c r="X99" s="26"/>
      <c r="Y99" s="6"/>
      <c r="Z99" s="6"/>
      <c r="AA99" s="6"/>
      <c r="AB99" s="6"/>
      <c r="AC99" s="5"/>
      <c r="AD99" s="82">
        <f t="shared" si="25"/>
        <v>-56305.440416666672</v>
      </c>
      <c r="AE99" s="5"/>
      <c r="AF99" s="27">
        <f t="shared" si="20"/>
        <v>0</v>
      </c>
    </row>
    <row r="100" spans="1:32">
      <c r="A100" s="2">
        <f t="shared" si="21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26"/>
        <v>-236369.03083333338</v>
      </c>
      <c r="T100" s="5"/>
      <c r="U100" s="6">
        <f t="shared" si="24"/>
        <v>-236369.03083333338</v>
      </c>
      <c r="V100" s="6"/>
      <c r="W100" s="6"/>
      <c r="X100" s="26"/>
      <c r="Y100" s="6"/>
      <c r="Z100" s="6"/>
      <c r="AA100" s="6"/>
      <c r="AB100" s="6"/>
      <c r="AC100" s="5"/>
      <c r="AD100" s="82">
        <f t="shared" si="25"/>
        <v>-236369.03083333338</v>
      </c>
      <c r="AE100" s="5"/>
      <c r="AF100" s="27">
        <f t="shared" si="20"/>
        <v>0</v>
      </c>
    </row>
    <row r="101" spans="1:32">
      <c r="A101" s="2">
        <f t="shared" si="21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26"/>
        <v>-91181.243333333332</v>
      </c>
      <c r="T101" s="5"/>
      <c r="U101" s="6">
        <f t="shared" si="24"/>
        <v>-91181.243333333332</v>
      </c>
      <c r="V101" s="6"/>
      <c r="W101" s="6"/>
      <c r="X101" s="26"/>
      <c r="Y101" s="6"/>
      <c r="Z101" s="6"/>
      <c r="AA101" s="6"/>
      <c r="AB101" s="6"/>
      <c r="AC101" s="5"/>
      <c r="AD101" s="82">
        <f t="shared" si="25"/>
        <v>-91181.243333333332</v>
      </c>
      <c r="AE101" s="5"/>
      <c r="AF101" s="27">
        <f t="shared" si="20"/>
        <v>0</v>
      </c>
    </row>
    <row r="102" spans="1:32">
      <c r="A102" s="2">
        <f t="shared" si="21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26"/>
        <v>-341897.51750000002</v>
      </c>
      <c r="T102" s="5"/>
      <c r="U102" s="6">
        <f t="shared" si="24"/>
        <v>-341897.51750000002</v>
      </c>
      <c r="V102" s="6"/>
      <c r="W102" s="6"/>
      <c r="X102" s="26"/>
      <c r="Y102" s="6"/>
      <c r="Z102" s="6"/>
      <c r="AA102" s="6"/>
      <c r="AB102" s="6"/>
      <c r="AC102" s="5"/>
      <c r="AD102" s="82">
        <f t="shared" si="25"/>
        <v>-341897.51750000002</v>
      </c>
      <c r="AE102" s="5"/>
      <c r="AF102" s="27">
        <f t="shared" si="20"/>
        <v>0</v>
      </c>
    </row>
    <row r="103" spans="1:32">
      <c r="A103" s="2">
        <f t="shared" si="21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26"/>
        <v>-22486.833333333332</v>
      </c>
      <c r="T103" s="5"/>
      <c r="U103" s="6">
        <f t="shared" si="24"/>
        <v>-22486.833333333332</v>
      </c>
      <c r="V103" s="6"/>
      <c r="W103" s="6"/>
      <c r="X103" s="26"/>
      <c r="Y103" s="6"/>
      <c r="Z103" s="6"/>
      <c r="AA103" s="6"/>
      <c r="AB103" s="6"/>
      <c r="AC103" s="5"/>
      <c r="AD103" s="82">
        <f t="shared" si="25"/>
        <v>-22486.833333333332</v>
      </c>
      <c r="AE103" s="5"/>
      <c r="AF103" s="27">
        <f t="shared" si="20"/>
        <v>0</v>
      </c>
    </row>
    <row r="104" spans="1:32">
      <c r="A104" s="2">
        <f t="shared" si="21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26"/>
        <v>-17513.166666666668</v>
      </c>
      <c r="T104" s="5"/>
      <c r="U104" s="6">
        <f t="shared" si="24"/>
        <v>-17513.166666666668</v>
      </c>
      <c r="V104" s="6"/>
      <c r="W104" s="6"/>
      <c r="X104" s="26"/>
      <c r="Y104" s="6"/>
      <c r="Z104" s="6"/>
      <c r="AA104" s="6"/>
      <c r="AB104" s="6"/>
      <c r="AC104" s="5"/>
      <c r="AD104" s="82">
        <f t="shared" si="25"/>
        <v>-17513.166666666668</v>
      </c>
      <c r="AE104" s="5"/>
      <c r="AF104" s="27">
        <f t="shared" si="20"/>
        <v>0</v>
      </c>
    </row>
    <row r="105" spans="1:32">
      <c r="A105" s="2">
        <f t="shared" si="21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>((F105+R105)+((G105+H105+I105+J105+K105+L105+M105+N105+O105+P105+Q105)*2))/24</f>
        <v>0</v>
      </c>
      <c r="T105" s="5"/>
      <c r="U105" s="6">
        <f t="shared" si="24"/>
        <v>0</v>
      </c>
      <c r="V105" s="6"/>
      <c r="W105" s="6"/>
      <c r="X105" s="26"/>
      <c r="Y105" s="6"/>
      <c r="Z105" s="6"/>
      <c r="AA105" s="6"/>
      <c r="AB105" s="6"/>
      <c r="AC105" s="5"/>
      <c r="AD105" s="82">
        <f t="shared" si="25"/>
        <v>0</v>
      </c>
      <c r="AE105" s="5"/>
      <c r="AF105" s="27">
        <f t="shared" si="20"/>
        <v>0</v>
      </c>
    </row>
    <row r="106" spans="1:32">
      <c r="A106" s="2">
        <f t="shared" si="21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26"/>
        <v>0.02</v>
      </c>
      <c r="T106" s="5"/>
      <c r="U106" s="6">
        <f t="shared" si="24"/>
        <v>0.02</v>
      </c>
      <c r="V106" s="6"/>
      <c r="W106" s="6"/>
      <c r="X106" s="26"/>
      <c r="Y106" s="6"/>
      <c r="Z106" s="6"/>
      <c r="AA106" s="6"/>
      <c r="AB106" s="6"/>
      <c r="AC106" s="5"/>
      <c r="AD106" s="82">
        <f t="shared" si="25"/>
        <v>0.02</v>
      </c>
      <c r="AE106" s="5"/>
      <c r="AF106" s="27">
        <f t="shared" si="20"/>
        <v>0</v>
      </c>
    </row>
    <row r="107" spans="1:32">
      <c r="A107" s="2">
        <f t="shared" si="21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26"/>
        <v>0</v>
      </c>
      <c r="T107" s="5"/>
      <c r="U107" s="6">
        <f t="shared" si="24"/>
        <v>0</v>
      </c>
      <c r="V107" s="6"/>
      <c r="W107" s="6"/>
      <c r="X107" s="26"/>
      <c r="Y107" s="6"/>
      <c r="Z107" s="6"/>
      <c r="AA107" s="6"/>
      <c r="AB107" s="6"/>
      <c r="AC107" s="5"/>
      <c r="AD107" s="82">
        <f t="shared" si="25"/>
        <v>0</v>
      </c>
      <c r="AE107" s="5"/>
      <c r="AF107" s="27">
        <f t="shared" si="20"/>
        <v>0</v>
      </c>
    </row>
    <row r="108" spans="1:32">
      <c r="A108" s="2">
        <f t="shared" si="21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26"/>
        <v>-7</v>
      </c>
      <c r="T108" s="5"/>
      <c r="U108" s="6">
        <f t="shared" si="24"/>
        <v>-7</v>
      </c>
      <c r="V108" s="6"/>
      <c r="W108" s="6"/>
      <c r="X108" s="26"/>
      <c r="Y108" s="6"/>
      <c r="Z108" s="6"/>
      <c r="AA108" s="6"/>
      <c r="AB108" s="6"/>
      <c r="AC108" s="5"/>
      <c r="AD108" s="82">
        <f t="shared" si="25"/>
        <v>-7</v>
      </c>
      <c r="AE108" s="5"/>
      <c r="AF108" s="27">
        <f t="shared" si="20"/>
        <v>0</v>
      </c>
    </row>
    <row r="109" spans="1:32">
      <c r="A109" s="2">
        <f t="shared" si="21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>((F109+R109)+((G109+H109+I109+J109+K109+L109+M109+N109+O109+P109+Q109)*2))/24</f>
        <v>6.9799999999999995</v>
      </c>
      <c r="T109" s="5"/>
      <c r="U109" s="6">
        <f t="shared" si="24"/>
        <v>6.9799999999999995</v>
      </c>
      <c r="V109" s="6"/>
      <c r="W109" s="6"/>
      <c r="X109" s="26"/>
      <c r="Y109" s="6"/>
      <c r="Z109" s="6"/>
      <c r="AA109" s="6"/>
      <c r="AB109" s="6"/>
      <c r="AC109" s="5"/>
      <c r="AD109" s="82">
        <f t="shared" si="25"/>
        <v>6.9799999999999995</v>
      </c>
      <c r="AE109" s="5"/>
      <c r="AF109" s="27">
        <f t="shared" si="20"/>
        <v>0</v>
      </c>
    </row>
    <row r="110" spans="1:32">
      <c r="A110" s="2">
        <f t="shared" si="21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>((F110+R110)+((G110+H110+I110+J110+K110+L110+M110+N110+O110+P110+Q110)*2))/24</f>
        <v>-19958.899166666666</v>
      </c>
      <c r="T110" s="5"/>
      <c r="U110" s="6">
        <f t="shared" si="24"/>
        <v>-19958.899166666666</v>
      </c>
      <c r="V110" s="6"/>
      <c r="W110" s="6"/>
      <c r="X110" s="26"/>
      <c r="Y110" s="6"/>
      <c r="Z110" s="6"/>
      <c r="AA110" s="6"/>
      <c r="AB110" s="6"/>
      <c r="AC110" s="5"/>
      <c r="AD110" s="82">
        <f t="shared" si="25"/>
        <v>-19958.899166666666</v>
      </c>
      <c r="AE110" s="5"/>
      <c r="AF110" s="27">
        <f t="shared" si="20"/>
        <v>0</v>
      </c>
    </row>
    <row r="111" spans="1:32">
      <c r="A111" s="2">
        <f t="shared" si="21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>((F111+R111)+((G111+H111+I111+J111+K111+L111+M111+N111+O111+P111+Q111)*2))/24</f>
        <v>18010.041249999998</v>
      </c>
      <c r="T111" s="5"/>
      <c r="U111" s="6">
        <f t="shared" si="24"/>
        <v>18010.041249999998</v>
      </c>
      <c r="V111" s="6"/>
      <c r="W111" s="6"/>
      <c r="X111" s="26"/>
      <c r="Y111" s="6"/>
      <c r="Z111" s="6"/>
      <c r="AA111" s="6"/>
      <c r="AB111" s="6"/>
      <c r="AC111" s="5"/>
      <c r="AD111" s="82">
        <f t="shared" si="25"/>
        <v>18010.041249999998</v>
      </c>
      <c r="AE111" s="5"/>
      <c r="AF111" s="27">
        <f t="shared" si="20"/>
        <v>0</v>
      </c>
    </row>
    <row r="112" spans="1:32">
      <c r="A112" s="2">
        <f t="shared" si="21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>((F112+R112)+((G112+H112+I112+J112+K112+L112+M112+N112+O112+P112+Q112)*2))/24</f>
        <v>-591.69708333333335</v>
      </c>
      <c r="T112" s="5"/>
      <c r="U112" s="6">
        <f t="shared" si="24"/>
        <v>-591.69708333333335</v>
      </c>
      <c r="V112" s="6"/>
      <c r="W112" s="6"/>
      <c r="X112" s="26"/>
      <c r="Y112" s="6"/>
      <c r="Z112" s="6"/>
      <c r="AA112" s="6"/>
      <c r="AB112" s="6"/>
      <c r="AC112" s="5"/>
      <c r="AD112" s="82">
        <f t="shared" si="25"/>
        <v>-591.69708333333335</v>
      </c>
      <c r="AE112" s="5"/>
      <c r="AF112" s="27">
        <f t="shared" si="20"/>
        <v>0</v>
      </c>
    </row>
    <row r="113" spans="1:32">
      <c r="A113" s="2">
        <f t="shared" si="21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49">
        <f>((F113+R113)+((G113+H113+I113+J113+K113+L113+M113+N113+O113+P113+Q113)*2))/24</f>
        <v>-3972.1333333333332</v>
      </c>
      <c r="T113" s="5"/>
      <c r="U113" s="6">
        <f t="shared" si="24"/>
        <v>-3972.1333333333332</v>
      </c>
      <c r="V113" s="6"/>
      <c r="W113" s="6"/>
      <c r="X113" s="26"/>
      <c r="Y113" s="6"/>
      <c r="Z113" s="6"/>
      <c r="AA113" s="6"/>
      <c r="AB113" s="6"/>
      <c r="AC113" s="5"/>
      <c r="AD113" s="82">
        <f t="shared" si="25"/>
        <v>-3972.1333333333332</v>
      </c>
      <c r="AE113" s="5"/>
      <c r="AF113" s="27">
        <f t="shared" si="20"/>
        <v>0</v>
      </c>
    </row>
    <row r="114" spans="1:32">
      <c r="A114" s="2">
        <f t="shared" si="21"/>
        <v>100</v>
      </c>
      <c r="B114" s="2"/>
      <c r="C114" s="2"/>
      <c r="D114" s="2"/>
      <c r="E114" s="50" t="s">
        <v>203</v>
      </c>
      <c r="F114" s="88">
        <f t="shared" ref="F114:S114" si="27">SUM(F95:F113)</f>
        <v>-471320.70000000036</v>
      </c>
      <c r="G114" s="88">
        <f t="shared" si="27"/>
        <v>-590312.59000000008</v>
      </c>
      <c r="H114" s="88">
        <f t="shared" si="27"/>
        <v>-567935.16</v>
      </c>
      <c r="I114" s="88">
        <f t="shared" si="27"/>
        <v>-618376.68000000005</v>
      </c>
      <c r="J114" s="88">
        <f t="shared" si="27"/>
        <v>-601938.29</v>
      </c>
      <c r="K114" s="88">
        <f t="shared" si="27"/>
        <v>-537530.97000000009</v>
      </c>
      <c r="L114" s="88">
        <f t="shared" si="27"/>
        <v>-466422.13000000006</v>
      </c>
      <c r="M114" s="88">
        <f t="shared" si="27"/>
        <v>-400026.62000000011</v>
      </c>
      <c r="N114" s="88">
        <f t="shared" si="27"/>
        <v>-318968.16000000003</v>
      </c>
      <c r="O114" s="88">
        <f t="shared" si="27"/>
        <v>-300493.41000000003</v>
      </c>
      <c r="P114" s="88">
        <f t="shared" si="27"/>
        <v>-306880.46999999997</v>
      </c>
      <c r="Q114" s="88">
        <f t="shared" si="27"/>
        <v>-334323.0900000002</v>
      </c>
      <c r="R114" s="88">
        <f t="shared" si="27"/>
        <v>-460921.83999999991</v>
      </c>
      <c r="S114" s="89">
        <f t="shared" si="27"/>
        <v>-459110.73666666693</v>
      </c>
      <c r="T114" s="5"/>
      <c r="U114" s="6"/>
      <c r="V114" s="6"/>
      <c r="W114" s="6"/>
      <c r="X114" s="26"/>
      <c r="Y114" s="6"/>
      <c r="Z114" s="6"/>
      <c r="AA114" s="6"/>
      <c r="AB114" s="6"/>
      <c r="AC114" s="5"/>
      <c r="AD114" s="5"/>
      <c r="AE114" s="5"/>
      <c r="AF114" s="27">
        <f t="shared" si="20"/>
        <v>0</v>
      </c>
    </row>
    <row r="115" spans="1:32">
      <c r="A115" s="2">
        <f t="shared" si="21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41"/>
      <c r="T115" s="5"/>
      <c r="U115" s="6"/>
      <c r="V115" s="6"/>
      <c r="W115" s="6"/>
      <c r="X115" s="26"/>
      <c r="Y115" s="6"/>
      <c r="Z115" s="6"/>
      <c r="AA115" s="6"/>
      <c r="AB115" s="6"/>
      <c r="AC115" s="5"/>
      <c r="AD115" s="5"/>
      <c r="AE115" s="5"/>
      <c r="AF115" s="27">
        <f t="shared" si="20"/>
        <v>0</v>
      </c>
    </row>
    <row r="116" spans="1:32">
      <c r="A116" s="2">
        <f t="shared" si="21"/>
        <v>102</v>
      </c>
      <c r="B116" s="2"/>
      <c r="C116" s="2"/>
      <c r="D116" s="2"/>
      <c r="E116" s="50" t="s">
        <v>204</v>
      </c>
      <c r="F116" s="28">
        <f t="shared" ref="F116:S116" si="28">+F93+F114</f>
        <v>19844474.879999999</v>
      </c>
      <c r="G116" s="28">
        <f t="shared" si="28"/>
        <v>25394817.149999995</v>
      </c>
      <c r="H116" s="28">
        <f t="shared" si="28"/>
        <v>20922028.750000004</v>
      </c>
      <c r="I116" s="28">
        <f t="shared" si="28"/>
        <v>24412666.659999993</v>
      </c>
      <c r="J116" s="28">
        <f t="shared" si="28"/>
        <v>18789603.190000001</v>
      </c>
      <c r="K116" s="28">
        <f t="shared" si="28"/>
        <v>12799567.950000001</v>
      </c>
      <c r="L116" s="28">
        <f t="shared" si="28"/>
        <v>10743983.119999999</v>
      </c>
      <c r="M116" s="28">
        <f t="shared" si="28"/>
        <v>8529641.0700000003</v>
      </c>
      <c r="N116" s="28">
        <f t="shared" si="28"/>
        <v>9074186.5399999954</v>
      </c>
      <c r="O116" s="28">
        <f t="shared" si="28"/>
        <v>8990207.929999996</v>
      </c>
      <c r="P116" s="28">
        <f t="shared" si="28"/>
        <v>11832968.309999995</v>
      </c>
      <c r="Q116" s="28">
        <f t="shared" si="28"/>
        <v>13297357.399999999</v>
      </c>
      <c r="R116" s="28">
        <f t="shared" si="28"/>
        <v>19454771.420000002</v>
      </c>
      <c r="S116" s="29">
        <f t="shared" si="28"/>
        <v>15369720.934999999</v>
      </c>
      <c r="T116" s="5"/>
      <c r="U116" s="6"/>
      <c r="V116" s="6"/>
      <c r="W116" s="6"/>
      <c r="X116" s="26"/>
      <c r="Y116" s="6"/>
      <c r="Z116" s="6"/>
      <c r="AA116" s="6"/>
      <c r="AB116" s="6"/>
      <c r="AC116" s="5"/>
      <c r="AD116" s="5"/>
      <c r="AE116" s="5"/>
      <c r="AF116" s="27">
        <f t="shared" si="20"/>
        <v>0</v>
      </c>
    </row>
    <row r="117" spans="1:32">
      <c r="A117" s="2">
        <f t="shared" si="21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41"/>
      <c r="T117" s="5"/>
      <c r="U117" s="6"/>
      <c r="V117" s="6"/>
      <c r="W117" s="6"/>
      <c r="X117" s="26"/>
      <c r="Y117" s="6"/>
      <c r="Z117" s="6"/>
      <c r="AA117" s="6"/>
      <c r="AB117" s="6"/>
      <c r="AC117" s="5"/>
      <c r="AD117" s="5"/>
      <c r="AE117" s="5"/>
      <c r="AF117" s="27">
        <f t="shared" si="20"/>
        <v>0</v>
      </c>
    </row>
    <row r="118" spans="1:32">
      <c r="A118" s="2">
        <f t="shared" si="21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>((F118+R118)+((G118+H118+I118+J118+K118+L118+M118+N118+O118+P118+Q118)*2))/24</f>
        <v>2232765.0699999998</v>
      </c>
      <c r="T118" s="5"/>
      <c r="U118" s="6">
        <f t="shared" ref="U118:U141" si="29">+S118</f>
        <v>2232765.0699999998</v>
      </c>
      <c r="V118" s="6"/>
      <c r="W118" s="6"/>
      <c r="X118" s="26"/>
      <c r="Y118" s="6"/>
      <c r="Z118" s="6"/>
      <c r="AA118" s="6"/>
      <c r="AB118" s="6"/>
      <c r="AC118" s="5"/>
      <c r="AD118" s="82">
        <f t="shared" ref="AD118:AD141" si="30">+U118</f>
        <v>2232765.0699999998</v>
      </c>
      <c r="AE118" s="5"/>
      <c r="AF118" s="27">
        <f t="shared" si="20"/>
        <v>0</v>
      </c>
    </row>
    <row r="119" spans="1:32">
      <c r="A119" s="2">
        <f t="shared" si="21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ref="S119:S141" si="31">((F119+R119)+((G119+H119+I119+J119+K119+L119+M119+N119+O119+P119+Q119)*2))/24</f>
        <v>324952.90875</v>
      </c>
      <c r="T119" s="5"/>
      <c r="U119" s="6">
        <f t="shared" si="29"/>
        <v>324952.90875</v>
      </c>
      <c r="V119" s="6"/>
      <c r="W119" s="6"/>
      <c r="X119" s="26"/>
      <c r="Y119" s="6"/>
      <c r="Z119" s="6"/>
      <c r="AA119" s="6"/>
      <c r="AB119" s="6"/>
      <c r="AC119" s="5"/>
      <c r="AD119" s="82">
        <f t="shared" si="30"/>
        <v>324952.90875</v>
      </c>
      <c r="AE119" s="5"/>
      <c r="AF119" s="27">
        <f t="shared" si="20"/>
        <v>0</v>
      </c>
    </row>
    <row r="120" spans="1:32">
      <c r="A120" s="2">
        <f t="shared" si="21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31"/>
        <v>451690.53833333333</v>
      </c>
      <c r="T120" s="5"/>
      <c r="U120" s="6">
        <f t="shared" si="29"/>
        <v>451690.53833333333</v>
      </c>
      <c r="V120" s="6"/>
      <c r="W120" s="6"/>
      <c r="X120" s="26"/>
      <c r="Y120" s="6"/>
      <c r="Z120" s="6"/>
      <c r="AA120" s="6"/>
      <c r="AB120" s="6"/>
      <c r="AC120" s="5"/>
      <c r="AD120" s="82">
        <f t="shared" si="30"/>
        <v>451690.53833333333</v>
      </c>
      <c r="AE120" s="5"/>
      <c r="AF120" s="27">
        <f t="shared" si="20"/>
        <v>0</v>
      </c>
    </row>
    <row r="121" spans="1:32">
      <c r="A121" s="2">
        <f t="shared" si="21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31"/>
        <v>1172103.2608333335</v>
      </c>
      <c r="T121" s="5"/>
      <c r="U121" s="6">
        <f t="shared" si="29"/>
        <v>1172103.2608333335</v>
      </c>
      <c r="V121" s="6"/>
      <c r="W121" s="6"/>
      <c r="X121" s="26"/>
      <c r="Y121" s="6"/>
      <c r="Z121" s="6"/>
      <c r="AA121" s="6"/>
      <c r="AB121" s="6"/>
      <c r="AC121" s="5"/>
      <c r="AD121" s="82">
        <f t="shared" si="30"/>
        <v>1172103.2608333335</v>
      </c>
      <c r="AE121" s="5"/>
      <c r="AF121" s="27">
        <f t="shared" si="20"/>
        <v>0</v>
      </c>
    </row>
    <row r="122" spans="1:32">
      <c r="A122" s="2">
        <f t="shared" si="21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31"/>
        <v>397843.47874999995</v>
      </c>
      <c r="T122" s="5"/>
      <c r="U122" s="6">
        <f t="shared" si="29"/>
        <v>397843.47874999995</v>
      </c>
      <c r="V122" s="6"/>
      <c r="W122" s="6"/>
      <c r="X122" s="26"/>
      <c r="Y122" s="6"/>
      <c r="Z122" s="6"/>
      <c r="AA122" s="6"/>
      <c r="AB122" s="6"/>
      <c r="AC122" s="5"/>
      <c r="AD122" s="82">
        <f t="shared" si="30"/>
        <v>397843.47874999995</v>
      </c>
      <c r="AE122" s="5"/>
      <c r="AF122" s="27">
        <f t="shared" si="20"/>
        <v>0</v>
      </c>
    </row>
    <row r="123" spans="1:32">
      <c r="A123" s="2">
        <f t="shared" si="21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31"/>
        <v>126828.39083333332</v>
      </c>
      <c r="T123" s="5"/>
      <c r="U123" s="6">
        <f t="shared" si="29"/>
        <v>126828.39083333332</v>
      </c>
      <c r="V123" s="6"/>
      <c r="W123" s="6"/>
      <c r="X123" s="26"/>
      <c r="Y123" s="6"/>
      <c r="Z123" s="6"/>
      <c r="AA123" s="6"/>
      <c r="AB123" s="6"/>
      <c r="AC123" s="5"/>
      <c r="AD123" s="82">
        <f t="shared" si="30"/>
        <v>126828.39083333332</v>
      </c>
      <c r="AE123" s="5"/>
      <c r="AF123" s="27">
        <f t="shared" si="20"/>
        <v>0</v>
      </c>
    </row>
    <row r="124" spans="1:32">
      <c r="A124" s="2">
        <f t="shared" si="21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31"/>
        <v>315756.06208333332</v>
      </c>
      <c r="T124" s="5"/>
      <c r="U124" s="6">
        <f t="shared" si="29"/>
        <v>315756.06208333332</v>
      </c>
      <c r="V124" s="6"/>
      <c r="W124" s="6"/>
      <c r="X124" s="26"/>
      <c r="Y124" s="6"/>
      <c r="Z124" s="6"/>
      <c r="AA124" s="6"/>
      <c r="AB124" s="6"/>
      <c r="AC124" s="5"/>
      <c r="AD124" s="82">
        <f t="shared" si="30"/>
        <v>315756.06208333332</v>
      </c>
      <c r="AE124" s="5"/>
      <c r="AF124" s="27">
        <f t="shared" si="20"/>
        <v>0</v>
      </c>
    </row>
    <row r="125" spans="1:32">
      <c r="A125" s="2">
        <f t="shared" si="21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31"/>
        <v>509723.8429166667</v>
      </c>
      <c r="T125" s="5"/>
      <c r="U125" s="6">
        <f t="shared" si="29"/>
        <v>509723.8429166667</v>
      </c>
      <c r="V125" s="6"/>
      <c r="W125" s="6"/>
      <c r="X125" s="26"/>
      <c r="Y125" s="6"/>
      <c r="Z125" s="6"/>
      <c r="AA125" s="6"/>
      <c r="AB125" s="6"/>
      <c r="AC125" s="5"/>
      <c r="AD125" s="82">
        <f t="shared" si="30"/>
        <v>509723.8429166667</v>
      </c>
      <c r="AE125" s="5"/>
      <c r="AF125" s="27">
        <f t="shared" si="20"/>
        <v>0</v>
      </c>
    </row>
    <row r="126" spans="1:32">
      <c r="A126" s="2">
        <f t="shared" si="21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31"/>
        <v>149187.41833333333</v>
      </c>
      <c r="T126" s="5"/>
      <c r="U126" s="6">
        <f t="shared" si="29"/>
        <v>149187.41833333333</v>
      </c>
      <c r="V126" s="6"/>
      <c r="W126" s="6"/>
      <c r="X126" s="26"/>
      <c r="Y126" s="6"/>
      <c r="Z126" s="6"/>
      <c r="AA126" s="6"/>
      <c r="AB126" s="6"/>
      <c r="AC126" s="5"/>
      <c r="AD126" s="82">
        <f t="shared" si="30"/>
        <v>149187.41833333333</v>
      </c>
      <c r="AE126" s="5"/>
      <c r="AF126" s="27">
        <f t="shared" si="20"/>
        <v>0</v>
      </c>
    </row>
    <row r="127" spans="1:32">
      <c r="A127" s="2">
        <f t="shared" si="21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31"/>
        <v>411074.07458333328</v>
      </c>
      <c r="T127" s="5"/>
      <c r="U127" s="6">
        <f t="shared" si="29"/>
        <v>411074.07458333328</v>
      </c>
      <c r="V127" s="6"/>
      <c r="W127" s="6"/>
      <c r="X127" s="26"/>
      <c r="Y127" s="6"/>
      <c r="Z127" s="6"/>
      <c r="AA127" s="6"/>
      <c r="AB127" s="6"/>
      <c r="AC127" s="5"/>
      <c r="AD127" s="82">
        <f t="shared" si="30"/>
        <v>411074.07458333328</v>
      </c>
      <c r="AE127" s="5"/>
      <c r="AF127" s="27">
        <f t="shared" si="20"/>
        <v>0</v>
      </c>
    </row>
    <row r="128" spans="1:32">
      <c r="A128" s="2">
        <f t="shared" si="21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31"/>
        <v>293.47250000000003</v>
      </c>
      <c r="T128" s="5"/>
      <c r="U128" s="6">
        <f t="shared" si="29"/>
        <v>293.47250000000003</v>
      </c>
      <c r="V128" s="6"/>
      <c r="W128" s="6"/>
      <c r="X128" s="26"/>
      <c r="Y128" s="6"/>
      <c r="Z128" s="6"/>
      <c r="AA128" s="6"/>
      <c r="AB128" s="6"/>
      <c r="AC128" s="5"/>
      <c r="AD128" s="82">
        <f t="shared" si="30"/>
        <v>293.47250000000003</v>
      </c>
      <c r="AE128" s="5"/>
      <c r="AF128" s="27">
        <f t="shared" si="20"/>
        <v>0</v>
      </c>
    </row>
    <row r="129" spans="1:32">
      <c r="A129" s="2">
        <f t="shared" si="21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31"/>
        <v>306692.34541666665</v>
      </c>
      <c r="T129" s="5"/>
      <c r="U129" s="6">
        <f t="shared" si="29"/>
        <v>306692.34541666665</v>
      </c>
      <c r="V129" s="6"/>
      <c r="W129" s="6"/>
      <c r="X129" s="26"/>
      <c r="Y129" s="6"/>
      <c r="Z129" s="6"/>
      <c r="AA129" s="6"/>
      <c r="AB129" s="6"/>
      <c r="AC129" s="5"/>
      <c r="AD129" s="82">
        <f t="shared" si="30"/>
        <v>306692.34541666665</v>
      </c>
      <c r="AE129" s="5"/>
      <c r="AF129" s="27">
        <f t="shared" si="20"/>
        <v>0</v>
      </c>
    </row>
    <row r="130" spans="1:32">
      <c r="A130" s="2">
        <f t="shared" si="21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31"/>
        <v>271087.37624999997</v>
      </c>
      <c r="T130" s="5"/>
      <c r="U130" s="6">
        <f t="shared" si="29"/>
        <v>271087.37624999997</v>
      </c>
      <c r="V130" s="6"/>
      <c r="W130" s="6"/>
      <c r="X130" s="26"/>
      <c r="Y130" s="6"/>
      <c r="Z130" s="6"/>
      <c r="AA130" s="6"/>
      <c r="AB130" s="6"/>
      <c r="AC130" s="5"/>
      <c r="AD130" s="82">
        <f t="shared" si="30"/>
        <v>271087.37624999997</v>
      </c>
      <c r="AE130" s="5"/>
      <c r="AF130" s="27">
        <f t="shared" si="20"/>
        <v>0</v>
      </c>
    </row>
    <row r="131" spans="1:32">
      <c r="A131" s="2">
        <f t="shared" si="21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31"/>
        <v>134482.61000000002</v>
      </c>
      <c r="T131" s="5"/>
      <c r="U131" s="6">
        <f t="shared" si="29"/>
        <v>134482.61000000002</v>
      </c>
      <c r="V131" s="6"/>
      <c r="W131" s="6"/>
      <c r="X131" s="26"/>
      <c r="Y131" s="6"/>
      <c r="Z131" s="6"/>
      <c r="AA131" s="6"/>
      <c r="AB131" s="6"/>
      <c r="AC131" s="5"/>
      <c r="AD131" s="82">
        <f t="shared" si="30"/>
        <v>134482.61000000002</v>
      </c>
      <c r="AE131" s="5"/>
      <c r="AF131" s="27">
        <f t="shared" si="20"/>
        <v>0</v>
      </c>
    </row>
    <row r="132" spans="1:32">
      <c r="A132" s="2">
        <f t="shared" si="21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31"/>
        <v>67016.878333333341</v>
      </c>
      <c r="T132" s="5"/>
      <c r="U132" s="6">
        <f t="shared" si="29"/>
        <v>67016.878333333341</v>
      </c>
      <c r="V132" s="6"/>
      <c r="W132" s="6"/>
      <c r="X132" s="26"/>
      <c r="Y132" s="6"/>
      <c r="Z132" s="6"/>
      <c r="AA132" s="6"/>
      <c r="AB132" s="6"/>
      <c r="AC132" s="5"/>
      <c r="AD132" s="82">
        <f t="shared" si="30"/>
        <v>67016.878333333341</v>
      </c>
      <c r="AE132" s="5"/>
      <c r="AF132" s="27">
        <f t="shared" si="20"/>
        <v>0</v>
      </c>
    </row>
    <row r="133" spans="1:32">
      <c r="A133" s="2">
        <f t="shared" si="21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31"/>
        <v>202587.75666666668</v>
      </c>
      <c r="T133" s="5"/>
      <c r="U133" s="6">
        <f t="shared" si="29"/>
        <v>202587.75666666668</v>
      </c>
      <c r="V133" s="6"/>
      <c r="W133" s="6"/>
      <c r="X133" s="26"/>
      <c r="Y133" s="6"/>
      <c r="Z133" s="6"/>
      <c r="AA133" s="6"/>
      <c r="AB133" s="6"/>
      <c r="AC133" s="5"/>
      <c r="AD133" s="82">
        <f t="shared" si="30"/>
        <v>202587.75666666668</v>
      </c>
      <c r="AE133" s="5"/>
      <c r="AF133" s="27">
        <f t="shared" si="20"/>
        <v>0</v>
      </c>
    </row>
    <row r="134" spans="1:32">
      <c r="A134" s="2">
        <f t="shared" si="21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31"/>
        <v>-57.248749999999994</v>
      </c>
      <c r="T134" s="5"/>
      <c r="U134" s="6">
        <f t="shared" si="29"/>
        <v>-57.248749999999994</v>
      </c>
      <c r="V134" s="6"/>
      <c r="W134" s="6"/>
      <c r="X134" s="26"/>
      <c r="Y134" s="6"/>
      <c r="Z134" s="6"/>
      <c r="AA134" s="6"/>
      <c r="AB134" s="6"/>
      <c r="AC134" s="5"/>
      <c r="AD134" s="82">
        <f t="shared" si="30"/>
        <v>-57.248749999999994</v>
      </c>
      <c r="AE134" s="5"/>
      <c r="AF134" s="27">
        <f t="shared" si="20"/>
        <v>0</v>
      </c>
    </row>
    <row r="135" spans="1:32">
      <c r="A135" s="2">
        <f t="shared" si="21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31"/>
        <v>321826.32874999999</v>
      </c>
      <c r="T135" s="5"/>
      <c r="U135" s="6">
        <f t="shared" si="29"/>
        <v>321826.32874999999</v>
      </c>
      <c r="V135" s="6"/>
      <c r="W135" s="6"/>
      <c r="X135" s="26"/>
      <c r="Y135" s="6"/>
      <c r="Z135" s="6"/>
      <c r="AA135" s="6"/>
      <c r="AB135" s="6"/>
      <c r="AC135" s="5"/>
      <c r="AD135" s="82">
        <f t="shared" si="30"/>
        <v>321826.32874999999</v>
      </c>
      <c r="AE135" s="5"/>
      <c r="AF135" s="27">
        <f t="shared" si="20"/>
        <v>0</v>
      </c>
    </row>
    <row r="136" spans="1:32">
      <c r="A136" s="2">
        <f t="shared" si="21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31"/>
        <v>42088.520833333336</v>
      </c>
      <c r="T136" s="5"/>
      <c r="U136" s="6">
        <f t="shared" si="29"/>
        <v>42088.520833333336</v>
      </c>
      <c r="V136" s="6"/>
      <c r="W136" s="6"/>
      <c r="X136" s="26"/>
      <c r="Y136" s="6"/>
      <c r="Z136" s="6"/>
      <c r="AA136" s="6"/>
      <c r="AB136" s="6"/>
      <c r="AC136" s="5"/>
      <c r="AD136" s="82">
        <f t="shared" si="30"/>
        <v>42088.520833333336</v>
      </c>
      <c r="AE136" s="5"/>
      <c r="AF136" s="27">
        <f t="shared" si="20"/>
        <v>0</v>
      </c>
    </row>
    <row r="137" spans="1:32">
      <c r="A137" s="2">
        <f t="shared" si="21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31"/>
        <v>12.378333333333332</v>
      </c>
      <c r="T137" s="5"/>
      <c r="U137" s="6">
        <f t="shared" si="29"/>
        <v>12.378333333333332</v>
      </c>
      <c r="V137" s="6"/>
      <c r="W137" s="6"/>
      <c r="X137" s="26"/>
      <c r="Y137" s="6"/>
      <c r="Z137" s="6"/>
      <c r="AA137" s="6"/>
      <c r="AB137" s="6"/>
      <c r="AC137" s="5"/>
      <c r="AD137" s="82">
        <f t="shared" si="30"/>
        <v>12.378333333333332</v>
      </c>
      <c r="AE137" s="5"/>
      <c r="AF137" s="27">
        <f t="shared" si="20"/>
        <v>0</v>
      </c>
    </row>
    <row r="138" spans="1:32">
      <c r="A138" s="2">
        <f t="shared" si="21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31"/>
        <v>13769.146666666667</v>
      </c>
      <c r="T138" s="5"/>
      <c r="U138" s="6">
        <f t="shared" si="29"/>
        <v>13769.146666666667</v>
      </c>
      <c r="V138" s="6"/>
      <c r="W138" s="6"/>
      <c r="X138" s="26"/>
      <c r="Y138" s="6"/>
      <c r="Z138" s="6"/>
      <c r="AA138" s="6"/>
      <c r="AB138" s="6"/>
      <c r="AC138" s="5"/>
      <c r="AD138" s="82">
        <f t="shared" si="30"/>
        <v>13769.146666666667</v>
      </c>
      <c r="AE138" s="5"/>
      <c r="AF138" s="27">
        <f t="shared" si="20"/>
        <v>0</v>
      </c>
    </row>
    <row r="139" spans="1:32">
      <c r="A139" s="2">
        <f t="shared" si="21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31"/>
        <v>447347.88458333333</v>
      </c>
      <c r="T139" s="5"/>
      <c r="U139" s="6">
        <f t="shared" si="29"/>
        <v>447347.88458333333</v>
      </c>
      <c r="V139" s="6"/>
      <c r="W139" s="6"/>
      <c r="X139" s="26"/>
      <c r="Y139" s="6"/>
      <c r="Z139" s="6"/>
      <c r="AA139" s="6"/>
      <c r="AB139" s="6"/>
      <c r="AC139" s="5"/>
      <c r="AD139" s="82">
        <f t="shared" si="30"/>
        <v>447347.88458333333</v>
      </c>
      <c r="AE139" s="5"/>
      <c r="AF139" s="27">
        <f t="shared" si="20"/>
        <v>0</v>
      </c>
    </row>
    <row r="140" spans="1:32">
      <c r="A140" s="2">
        <f t="shared" si="21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31"/>
        <v>89374.017916666649</v>
      </c>
      <c r="T140" s="5"/>
      <c r="U140" s="6">
        <f t="shared" si="29"/>
        <v>89374.017916666649</v>
      </c>
      <c r="V140" s="6"/>
      <c r="W140" s="6"/>
      <c r="X140" s="26"/>
      <c r="Y140" s="6"/>
      <c r="Z140" s="6"/>
      <c r="AA140" s="6"/>
      <c r="AB140" s="6"/>
      <c r="AC140" s="5"/>
      <c r="AD140" s="82">
        <f t="shared" si="30"/>
        <v>89374.017916666649</v>
      </c>
      <c r="AE140" s="5"/>
      <c r="AF140" s="27">
        <f t="shared" si="20"/>
        <v>0</v>
      </c>
    </row>
    <row r="141" spans="1:32">
      <c r="A141" s="2">
        <f t="shared" si="21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31"/>
        <v>2004259.5912500003</v>
      </c>
      <c r="T141" s="5"/>
      <c r="U141" s="6">
        <f t="shared" si="29"/>
        <v>2004259.5912500003</v>
      </c>
      <c r="V141" s="6"/>
      <c r="W141" s="6"/>
      <c r="X141" s="26"/>
      <c r="Y141" s="6"/>
      <c r="Z141" s="6"/>
      <c r="AA141" s="6"/>
      <c r="AB141" s="6"/>
      <c r="AC141" s="5"/>
      <c r="AD141" s="82">
        <f t="shared" si="30"/>
        <v>2004259.5912500003</v>
      </c>
      <c r="AE141" s="5"/>
      <c r="AF141" s="27">
        <f t="shared" si="20"/>
        <v>0</v>
      </c>
    </row>
    <row r="142" spans="1:32">
      <c r="A142" s="2">
        <f t="shared" si="21"/>
        <v>128</v>
      </c>
      <c r="B142" s="2"/>
      <c r="C142" s="2"/>
      <c r="D142" s="2"/>
      <c r="E142" s="23" t="s">
        <v>254</v>
      </c>
      <c r="F142" s="28">
        <f t="shared" ref="F142:S142" si="32">SUM(F118:F141)</f>
        <v>10844838.52</v>
      </c>
      <c r="G142" s="28">
        <f t="shared" si="32"/>
        <v>10579524.560000001</v>
      </c>
      <c r="H142" s="28">
        <f t="shared" si="32"/>
        <v>10061813</v>
      </c>
      <c r="I142" s="28">
        <f t="shared" si="32"/>
        <v>9981885.1100000013</v>
      </c>
      <c r="J142" s="28">
        <f t="shared" si="32"/>
        <v>9823194.4800000004</v>
      </c>
      <c r="K142" s="28">
        <f t="shared" si="32"/>
        <v>10276143.370000001</v>
      </c>
      <c r="L142" s="28">
        <f t="shared" si="32"/>
        <v>8649998.0800000001</v>
      </c>
      <c r="M142" s="28">
        <f t="shared" si="32"/>
        <v>9797598.3900000006</v>
      </c>
      <c r="N142" s="28">
        <f t="shared" si="32"/>
        <v>10298833.859999999</v>
      </c>
      <c r="O142" s="28">
        <f t="shared" si="32"/>
        <v>11141776.509999998</v>
      </c>
      <c r="P142" s="28">
        <f t="shared" si="32"/>
        <v>9799091.4800000004</v>
      </c>
      <c r="Q142" s="28">
        <f t="shared" si="32"/>
        <v>10064449.860000001</v>
      </c>
      <c r="R142" s="28">
        <f t="shared" si="32"/>
        <v>8031490.5800000001</v>
      </c>
      <c r="S142" s="29">
        <f t="shared" si="32"/>
        <v>9992706.1041666642</v>
      </c>
      <c r="T142" s="5"/>
      <c r="U142" s="6"/>
      <c r="V142" s="6"/>
      <c r="W142" s="6"/>
      <c r="X142" s="26"/>
      <c r="Y142" s="6"/>
      <c r="Z142" s="6"/>
      <c r="AA142" s="6"/>
      <c r="AB142" s="6"/>
      <c r="AC142" s="5"/>
      <c r="AD142" s="5"/>
      <c r="AE142" s="5"/>
      <c r="AF142" s="27">
        <f t="shared" si="20"/>
        <v>0</v>
      </c>
    </row>
    <row r="143" spans="1:32">
      <c r="A143" s="2">
        <f t="shared" si="21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41"/>
      <c r="T143" s="5"/>
      <c r="U143" s="6"/>
      <c r="V143" s="6"/>
      <c r="W143" s="6"/>
      <c r="X143" s="26"/>
      <c r="Y143" s="6"/>
      <c r="Z143" s="6"/>
      <c r="AA143" s="6"/>
      <c r="AB143" s="6"/>
      <c r="AC143" s="5"/>
      <c r="AD143" s="5"/>
      <c r="AE143" s="5"/>
      <c r="AF143" s="27">
        <f t="shared" ref="AF143:AF206" si="33">+U143+V143-AD143</f>
        <v>0</v>
      </c>
    </row>
    <row r="144" spans="1:32">
      <c r="A144" s="2">
        <f t="shared" si="21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159" si="34">((F144+R144)+((G144+H144+I144+J144+K144+L144+M144+N144+O144+P144+Q144)*2))/24</f>
        <v>586984.01041666663</v>
      </c>
      <c r="T144" s="5"/>
      <c r="U144" s="6">
        <f t="shared" ref="U144:U159" si="35">+S144</f>
        <v>586984.01041666663</v>
      </c>
      <c r="V144" s="6"/>
      <c r="W144" s="6"/>
      <c r="X144" s="26"/>
      <c r="Y144" s="6"/>
      <c r="Z144" s="6"/>
      <c r="AA144" s="6"/>
      <c r="AB144" s="6"/>
      <c r="AC144" s="5"/>
      <c r="AD144" s="82">
        <f t="shared" ref="AD144:AD159" si="36">+U144</f>
        <v>586984.01041666663</v>
      </c>
      <c r="AE144" s="5"/>
      <c r="AF144" s="27">
        <f t="shared" si="33"/>
        <v>0</v>
      </c>
    </row>
    <row r="145" spans="1:32">
      <c r="A145" s="2">
        <f t="shared" ref="A145:A208" si="37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34"/>
        <v>536630.60333333339</v>
      </c>
      <c r="T145" s="5"/>
      <c r="U145" s="6">
        <f t="shared" si="35"/>
        <v>536630.60333333339</v>
      </c>
      <c r="V145" s="6"/>
      <c r="W145" s="6"/>
      <c r="X145" s="26"/>
      <c r="Y145" s="6"/>
      <c r="Z145" s="6"/>
      <c r="AA145" s="6"/>
      <c r="AB145" s="6"/>
      <c r="AC145" s="5"/>
      <c r="AD145" s="82">
        <f t="shared" si="36"/>
        <v>536630.60333333339</v>
      </c>
      <c r="AE145" s="5"/>
      <c r="AF145" s="27">
        <f t="shared" si="33"/>
        <v>0</v>
      </c>
    </row>
    <row r="146" spans="1:32">
      <c r="A146" s="2">
        <f t="shared" si="37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34"/>
        <v>144769.57499999998</v>
      </c>
      <c r="T146" s="5"/>
      <c r="U146" s="6">
        <f t="shared" si="35"/>
        <v>144769.57499999998</v>
      </c>
      <c r="V146" s="6"/>
      <c r="W146" s="6"/>
      <c r="X146" s="26"/>
      <c r="Y146" s="6"/>
      <c r="Z146" s="6"/>
      <c r="AA146" s="6"/>
      <c r="AB146" s="6"/>
      <c r="AC146" s="5"/>
      <c r="AD146" s="82">
        <f t="shared" si="36"/>
        <v>144769.57499999998</v>
      </c>
      <c r="AE146" s="5"/>
      <c r="AF146" s="27">
        <f t="shared" si="33"/>
        <v>0</v>
      </c>
    </row>
    <row r="147" spans="1:32">
      <c r="A147" s="2">
        <f t="shared" si="37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34"/>
        <v>-20916.583333333332</v>
      </c>
      <c r="T147" s="5"/>
      <c r="U147" s="6">
        <f t="shared" si="35"/>
        <v>-20916.583333333332</v>
      </c>
      <c r="V147" s="6"/>
      <c r="W147" s="6"/>
      <c r="X147" s="26"/>
      <c r="Y147" s="6"/>
      <c r="Z147" s="6"/>
      <c r="AA147" s="6"/>
      <c r="AB147" s="6"/>
      <c r="AC147" s="5"/>
      <c r="AD147" s="82">
        <f t="shared" si="36"/>
        <v>-20916.583333333332</v>
      </c>
      <c r="AE147" s="5"/>
      <c r="AF147" s="27">
        <f t="shared" si="33"/>
        <v>0</v>
      </c>
    </row>
    <row r="148" spans="1:32">
      <c r="A148" s="2">
        <f t="shared" si="37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34"/>
        <v>1682371.6470833335</v>
      </c>
      <c r="T148" s="5"/>
      <c r="U148" s="6">
        <f t="shared" si="35"/>
        <v>1682371.6470833335</v>
      </c>
      <c r="V148" s="6"/>
      <c r="W148" s="6"/>
      <c r="X148" s="26"/>
      <c r="Y148" s="6"/>
      <c r="Z148" s="6"/>
      <c r="AA148" s="6"/>
      <c r="AB148" s="6"/>
      <c r="AC148" s="5"/>
      <c r="AD148" s="82">
        <f t="shared" si="36"/>
        <v>1682371.6470833335</v>
      </c>
      <c r="AE148" s="5"/>
      <c r="AF148" s="27">
        <f t="shared" si="33"/>
        <v>0</v>
      </c>
    </row>
    <row r="149" spans="1:32">
      <c r="A149" s="2">
        <f t="shared" si="37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34"/>
        <v>62926.943749999999</v>
      </c>
      <c r="T149" s="5"/>
      <c r="U149" s="6">
        <f t="shared" si="35"/>
        <v>62926.943749999999</v>
      </c>
      <c r="V149" s="6"/>
      <c r="W149" s="6"/>
      <c r="X149" s="26"/>
      <c r="Y149" s="6"/>
      <c r="Z149" s="6"/>
      <c r="AA149" s="6"/>
      <c r="AB149" s="6"/>
      <c r="AC149" s="5"/>
      <c r="AD149" s="82">
        <f t="shared" si="36"/>
        <v>62926.943749999999</v>
      </c>
      <c r="AE149" s="5"/>
      <c r="AF149" s="27">
        <f t="shared" si="33"/>
        <v>0</v>
      </c>
    </row>
    <row r="150" spans="1:32">
      <c r="A150" s="2">
        <f t="shared" si="37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34"/>
        <v>25031.141249999997</v>
      </c>
      <c r="T150" s="5"/>
      <c r="U150" s="6">
        <f t="shared" si="35"/>
        <v>25031.141249999997</v>
      </c>
      <c r="V150" s="6"/>
      <c r="W150" s="6"/>
      <c r="X150" s="26"/>
      <c r="Y150" s="6"/>
      <c r="Z150" s="6"/>
      <c r="AA150" s="6"/>
      <c r="AB150" s="6"/>
      <c r="AC150" s="5"/>
      <c r="AD150" s="82">
        <f t="shared" si="36"/>
        <v>25031.141249999997</v>
      </c>
      <c r="AE150" s="5"/>
      <c r="AF150" s="27">
        <f t="shared" si="33"/>
        <v>0</v>
      </c>
    </row>
    <row r="151" spans="1:32">
      <c r="A151" s="2">
        <f t="shared" si="37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34"/>
        <v>500000</v>
      </c>
      <c r="T151" s="5"/>
      <c r="U151" s="6">
        <f t="shared" si="35"/>
        <v>500000</v>
      </c>
      <c r="V151" s="6"/>
      <c r="W151" s="6"/>
      <c r="X151" s="26"/>
      <c r="Y151" s="6"/>
      <c r="Z151" s="6"/>
      <c r="AA151" s="6"/>
      <c r="AB151" s="6"/>
      <c r="AC151" s="5"/>
      <c r="AD151" s="82">
        <f t="shared" si="36"/>
        <v>500000</v>
      </c>
      <c r="AE151" s="5"/>
      <c r="AF151" s="27">
        <f t="shared" si="33"/>
        <v>0</v>
      </c>
    </row>
    <row r="152" spans="1:32">
      <c r="A152" s="2">
        <f t="shared" si="37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34"/>
        <v>56274.559999999998</v>
      </c>
      <c r="T152" s="5"/>
      <c r="U152" s="6">
        <f t="shared" si="35"/>
        <v>56274.559999999998</v>
      </c>
      <c r="V152" s="6"/>
      <c r="W152" s="6"/>
      <c r="X152" s="26"/>
      <c r="Y152" s="6"/>
      <c r="Z152" s="6"/>
      <c r="AA152" s="6"/>
      <c r="AB152" s="6"/>
      <c r="AC152" s="5"/>
      <c r="AD152" s="82">
        <f t="shared" si="36"/>
        <v>56274.559999999998</v>
      </c>
      <c r="AE152" s="5"/>
      <c r="AF152" s="27">
        <f t="shared" si="33"/>
        <v>0</v>
      </c>
    </row>
    <row r="153" spans="1:32">
      <c r="A153" s="2">
        <f t="shared" si="37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34"/>
        <v>45298.919166666667</v>
      </c>
      <c r="T153" s="5"/>
      <c r="U153" s="6">
        <f t="shared" si="35"/>
        <v>45298.919166666667</v>
      </c>
      <c r="V153" s="6"/>
      <c r="W153" s="6"/>
      <c r="X153" s="26"/>
      <c r="Y153" s="6"/>
      <c r="Z153" s="6"/>
      <c r="AA153" s="6"/>
      <c r="AB153" s="6"/>
      <c r="AC153" s="5"/>
      <c r="AD153" s="82">
        <f t="shared" si="36"/>
        <v>45298.919166666667</v>
      </c>
      <c r="AE153" s="5"/>
      <c r="AF153" s="27">
        <f t="shared" si="33"/>
        <v>0</v>
      </c>
    </row>
    <row r="154" spans="1:32">
      <c r="A154" s="2">
        <f t="shared" si="37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34"/>
        <v>310683</v>
      </c>
      <c r="T154" s="5"/>
      <c r="U154" s="6">
        <f t="shared" si="35"/>
        <v>310683</v>
      </c>
      <c r="V154" s="6"/>
      <c r="W154" s="6"/>
      <c r="X154" s="26"/>
      <c r="Y154" s="6"/>
      <c r="Z154" s="6"/>
      <c r="AA154" s="6"/>
      <c r="AB154" s="6"/>
      <c r="AC154" s="5"/>
      <c r="AD154" s="82">
        <f t="shared" si="36"/>
        <v>310683</v>
      </c>
      <c r="AE154" s="5"/>
      <c r="AF154" s="27">
        <f t="shared" si="33"/>
        <v>0</v>
      </c>
    </row>
    <row r="155" spans="1:32">
      <c r="A155" s="2">
        <f t="shared" si="37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34"/>
        <v>6750.21875</v>
      </c>
      <c r="T155" s="5"/>
      <c r="U155" s="6">
        <f t="shared" si="35"/>
        <v>6750.21875</v>
      </c>
      <c r="V155" s="6"/>
      <c r="W155" s="6"/>
      <c r="X155" s="26"/>
      <c r="Y155" s="6"/>
      <c r="Z155" s="6"/>
      <c r="AA155" s="6"/>
      <c r="AB155" s="6"/>
      <c r="AC155" s="5"/>
      <c r="AD155" s="82">
        <f t="shared" si="36"/>
        <v>6750.21875</v>
      </c>
      <c r="AE155" s="5"/>
      <c r="AF155" s="27">
        <f t="shared" si="33"/>
        <v>0</v>
      </c>
    </row>
    <row r="156" spans="1:32">
      <c r="A156" s="2">
        <f t="shared" si="37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34"/>
        <v>0</v>
      </c>
      <c r="T156" s="5"/>
      <c r="U156" s="6">
        <f t="shared" si="35"/>
        <v>0</v>
      </c>
      <c r="V156" s="6"/>
      <c r="W156" s="6"/>
      <c r="X156" s="26"/>
      <c r="Y156" s="6"/>
      <c r="Z156" s="6"/>
      <c r="AA156" s="6"/>
      <c r="AB156" s="6"/>
      <c r="AC156" s="5"/>
      <c r="AD156" s="82">
        <f t="shared" si="36"/>
        <v>0</v>
      </c>
      <c r="AE156" s="5"/>
      <c r="AF156" s="27">
        <f t="shared" si="33"/>
        <v>0</v>
      </c>
    </row>
    <row r="157" spans="1:32">
      <c r="A157" s="2">
        <f t="shared" si="37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34"/>
        <v>0</v>
      </c>
      <c r="T157" s="5"/>
      <c r="U157" s="6">
        <f t="shared" si="35"/>
        <v>0</v>
      </c>
      <c r="V157" s="6"/>
      <c r="W157" s="6"/>
      <c r="X157" s="26"/>
      <c r="Y157" s="6"/>
      <c r="Z157" s="6"/>
      <c r="AA157" s="6"/>
      <c r="AB157" s="6"/>
      <c r="AC157" s="5"/>
      <c r="AD157" s="82">
        <f t="shared" si="36"/>
        <v>0</v>
      </c>
      <c r="AE157" s="5"/>
      <c r="AF157" s="27">
        <f t="shared" si="33"/>
        <v>0</v>
      </c>
    </row>
    <row r="158" spans="1:32">
      <c r="A158" s="2">
        <f t="shared" si="37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34"/>
        <v>0</v>
      </c>
      <c r="T158" s="5"/>
      <c r="U158" s="6">
        <f t="shared" si="35"/>
        <v>0</v>
      </c>
      <c r="V158" s="6"/>
      <c r="W158" s="6"/>
      <c r="X158" s="26"/>
      <c r="Y158" s="6"/>
      <c r="Z158" s="6"/>
      <c r="AA158" s="6"/>
      <c r="AB158" s="6"/>
      <c r="AC158" s="5"/>
      <c r="AD158" s="82">
        <f t="shared" si="36"/>
        <v>0</v>
      </c>
      <c r="AE158" s="5"/>
      <c r="AF158" s="27">
        <f t="shared" si="33"/>
        <v>0</v>
      </c>
    </row>
    <row r="159" spans="1:32">
      <c r="A159" s="2">
        <f t="shared" si="37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34"/>
        <v>0</v>
      </c>
      <c r="T159" s="5"/>
      <c r="U159" s="6">
        <f t="shared" si="35"/>
        <v>0</v>
      </c>
      <c r="V159" s="6"/>
      <c r="W159" s="6"/>
      <c r="X159" s="26"/>
      <c r="Y159" s="6"/>
      <c r="Z159" s="6"/>
      <c r="AA159" s="6"/>
      <c r="AB159" s="6"/>
      <c r="AC159" s="5"/>
      <c r="AD159" s="82">
        <f t="shared" si="36"/>
        <v>0</v>
      </c>
      <c r="AE159" s="5"/>
      <c r="AF159" s="27">
        <f t="shared" si="33"/>
        <v>0</v>
      </c>
    </row>
    <row r="160" spans="1:32">
      <c r="A160" s="2">
        <f t="shared" si="37"/>
        <v>146</v>
      </c>
      <c r="B160" s="2"/>
      <c r="C160" s="2"/>
      <c r="D160" s="2"/>
      <c r="E160" s="23" t="s">
        <v>284</v>
      </c>
      <c r="F160" s="28">
        <f t="shared" ref="F160:S160" si="38">SUM(F144:F159)</f>
        <v>3305687.93</v>
      </c>
      <c r="G160" s="28">
        <f t="shared" si="38"/>
        <v>4854283.8</v>
      </c>
      <c r="H160" s="28">
        <f t="shared" si="38"/>
        <v>2344314.3099999996</v>
      </c>
      <c r="I160" s="28">
        <f t="shared" si="38"/>
        <v>1829838.24</v>
      </c>
      <c r="J160" s="28">
        <f t="shared" si="38"/>
        <v>1685381.63</v>
      </c>
      <c r="K160" s="28">
        <f t="shared" si="38"/>
        <v>1911928.78</v>
      </c>
      <c r="L160" s="28">
        <f t="shared" si="38"/>
        <v>2032371.52</v>
      </c>
      <c r="M160" s="28">
        <f t="shared" si="38"/>
        <v>2299934.65</v>
      </c>
      <c r="N160" s="28">
        <f t="shared" si="38"/>
        <v>2841481.99</v>
      </c>
      <c r="O160" s="28">
        <f t="shared" si="38"/>
        <v>3602679.06</v>
      </c>
      <c r="P160" s="28">
        <f t="shared" si="38"/>
        <v>3207207.61</v>
      </c>
      <c r="Q160" s="28">
        <f t="shared" si="38"/>
        <v>11227914.029999999</v>
      </c>
      <c r="R160" s="28">
        <f t="shared" si="38"/>
        <v>15502937.680000003</v>
      </c>
      <c r="S160" s="29">
        <f t="shared" si="38"/>
        <v>3936804.0354166669</v>
      </c>
      <c r="T160" s="5"/>
      <c r="U160" s="6"/>
      <c r="V160" s="6"/>
      <c r="W160" s="6"/>
      <c r="X160" s="26"/>
      <c r="Y160" s="6"/>
      <c r="Z160" s="6"/>
      <c r="AA160" s="6"/>
      <c r="AB160" s="6"/>
      <c r="AC160" s="5"/>
      <c r="AD160" s="5"/>
      <c r="AE160" s="5"/>
      <c r="AF160" s="27">
        <f t="shared" si="33"/>
        <v>0</v>
      </c>
    </row>
    <row r="161" spans="1:32">
      <c r="A161" s="2">
        <f t="shared" si="37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41"/>
      <c r="T161" s="5"/>
      <c r="U161" s="6"/>
      <c r="V161" s="6"/>
      <c r="W161" s="6"/>
      <c r="X161" s="26"/>
      <c r="Y161" s="6"/>
      <c r="Z161" s="6"/>
      <c r="AA161" s="6"/>
      <c r="AB161" s="6"/>
      <c r="AC161" s="5"/>
      <c r="AD161" s="5"/>
      <c r="AE161" s="5"/>
      <c r="AF161" s="27">
        <f t="shared" si="33"/>
        <v>0</v>
      </c>
    </row>
    <row r="162" spans="1:32">
      <c r="A162" s="2">
        <f t="shared" si="37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>((F162+R162)+((G162+H162+I162+J162+K162+L162+M162+N162+O162+P162+Q162)*2))/24</f>
        <v>1978529.2562500003</v>
      </c>
      <c r="T162" s="5"/>
      <c r="U162" s="6">
        <f t="shared" ref="U162:U171" si="39">+S162</f>
        <v>1978529.2562500003</v>
      </c>
      <c r="V162" s="6"/>
      <c r="W162" s="6"/>
      <c r="X162" s="26"/>
      <c r="Y162" s="6"/>
      <c r="Z162" s="6"/>
      <c r="AA162" s="6"/>
      <c r="AB162" s="6"/>
      <c r="AC162" s="5"/>
      <c r="AD162" s="82">
        <f t="shared" ref="AD162:AD171" si="40">+U162</f>
        <v>1978529.2562500003</v>
      </c>
      <c r="AE162" s="5"/>
      <c r="AF162" s="27">
        <f t="shared" si="33"/>
        <v>0</v>
      </c>
    </row>
    <row r="163" spans="1:32">
      <c r="A163" s="2">
        <f t="shared" si="37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ref="S163:S170" si="41">((F163+R163)+((G163+H163+I163+J163+K163+L163+M163+N163+O163+P163+Q163)*2))/24</f>
        <v>5723657.4183333339</v>
      </c>
      <c r="T163" s="5"/>
      <c r="U163" s="6">
        <f t="shared" si="39"/>
        <v>5723657.4183333339</v>
      </c>
      <c r="V163" s="6"/>
      <c r="W163" s="6"/>
      <c r="X163" s="26"/>
      <c r="Y163" s="6"/>
      <c r="Z163" s="6"/>
      <c r="AA163" s="6"/>
      <c r="AB163" s="6"/>
      <c r="AC163" s="5"/>
      <c r="AD163" s="82">
        <f t="shared" si="40"/>
        <v>5723657.4183333339</v>
      </c>
      <c r="AE163" s="5"/>
      <c r="AF163" s="27">
        <f t="shared" si="33"/>
        <v>0</v>
      </c>
    </row>
    <row r="164" spans="1:32">
      <c r="A164" s="2">
        <f t="shared" si="37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41"/>
        <v>1086233.95625</v>
      </c>
      <c r="T164" s="5"/>
      <c r="U164" s="6">
        <f t="shared" si="39"/>
        <v>1086233.95625</v>
      </c>
      <c r="V164" s="6"/>
      <c r="W164" s="6"/>
      <c r="X164" s="26"/>
      <c r="Y164" s="6"/>
      <c r="Z164" s="6"/>
      <c r="AA164" s="6"/>
      <c r="AB164" s="6"/>
      <c r="AC164" s="5"/>
      <c r="AD164" s="82">
        <f t="shared" si="40"/>
        <v>1086233.95625</v>
      </c>
      <c r="AE164" s="5"/>
      <c r="AF164" s="27">
        <f t="shared" si="33"/>
        <v>0</v>
      </c>
    </row>
    <row r="165" spans="1:32">
      <c r="A165" s="2">
        <f t="shared" si="37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41"/>
        <v>4140869.0733333337</v>
      </c>
      <c r="T165" s="5"/>
      <c r="U165" s="6">
        <f t="shared" si="39"/>
        <v>4140869.0733333337</v>
      </c>
      <c r="V165" s="6"/>
      <c r="W165" s="6"/>
      <c r="X165" s="26"/>
      <c r="Y165" s="6"/>
      <c r="Z165" s="6"/>
      <c r="AA165" s="6"/>
      <c r="AB165" s="6"/>
      <c r="AC165" s="5"/>
      <c r="AD165" s="82">
        <f t="shared" si="40"/>
        <v>4140869.0733333337</v>
      </c>
      <c r="AE165" s="5"/>
      <c r="AF165" s="27">
        <f t="shared" si="33"/>
        <v>0</v>
      </c>
    </row>
    <row r="166" spans="1:32">
      <c r="A166" s="2">
        <f t="shared" si="37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41"/>
        <v>109260.37083333333</v>
      </c>
      <c r="T166" s="5"/>
      <c r="U166" s="6">
        <f t="shared" si="39"/>
        <v>109260.37083333333</v>
      </c>
      <c r="V166" s="6"/>
      <c r="W166" s="6"/>
      <c r="X166" s="26"/>
      <c r="Y166" s="6"/>
      <c r="Z166" s="6"/>
      <c r="AA166" s="6"/>
      <c r="AB166" s="6"/>
      <c r="AC166" s="5"/>
      <c r="AD166" s="82">
        <f t="shared" si="40"/>
        <v>109260.37083333333</v>
      </c>
      <c r="AE166" s="5"/>
      <c r="AF166" s="27">
        <f t="shared" si="33"/>
        <v>0</v>
      </c>
    </row>
    <row r="167" spans="1:32">
      <c r="A167" s="2">
        <f t="shared" si="37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41"/>
        <v>104842.64958333333</v>
      </c>
      <c r="T167" s="5"/>
      <c r="U167" s="6">
        <f t="shared" si="39"/>
        <v>104842.64958333333</v>
      </c>
      <c r="V167" s="6"/>
      <c r="W167" s="6"/>
      <c r="X167" s="26"/>
      <c r="Y167" s="6"/>
      <c r="Z167" s="6"/>
      <c r="AA167" s="6"/>
      <c r="AB167" s="6"/>
      <c r="AC167" s="5"/>
      <c r="AD167" s="82">
        <f t="shared" si="40"/>
        <v>104842.64958333333</v>
      </c>
      <c r="AE167" s="5"/>
      <c r="AF167" s="27">
        <f t="shared" si="33"/>
        <v>0</v>
      </c>
    </row>
    <row r="168" spans="1:32">
      <c r="A168" s="2">
        <f t="shared" si="37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41"/>
        <v>227690.60208333333</v>
      </c>
      <c r="T168" s="5"/>
      <c r="U168" s="6">
        <f t="shared" si="39"/>
        <v>227690.60208333333</v>
      </c>
      <c r="V168" s="6"/>
      <c r="W168" s="6"/>
      <c r="X168" s="26"/>
      <c r="Y168" s="6"/>
      <c r="Z168" s="6"/>
      <c r="AA168" s="6"/>
      <c r="AB168" s="6"/>
      <c r="AC168" s="5"/>
      <c r="AD168" s="82">
        <f t="shared" si="40"/>
        <v>227690.60208333333</v>
      </c>
      <c r="AE168" s="5"/>
      <c r="AF168" s="27">
        <f t="shared" si="33"/>
        <v>0</v>
      </c>
    </row>
    <row r="169" spans="1:32">
      <c r="A169" s="2">
        <f t="shared" si="37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41"/>
        <v>1284112.6670833335</v>
      </c>
      <c r="T169" s="5"/>
      <c r="U169" s="6">
        <f t="shared" si="39"/>
        <v>1284112.6670833335</v>
      </c>
      <c r="V169" s="6"/>
      <c r="W169" s="6"/>
      <c r="X169" s="26"/>
      <c r="Y169" s="6"/>
      <c r="Z169" s="6"/>
      <c r="AA169" s="6"/>
      <c r="AB169" s="6"/>
      <c r="AC169" s="5"/>
      <c r="AD169" s="82">
        <f t="shared" si="40"/>
        <v>1284112.6670833335</v>
      </c>
      <c r="AE169" s="5"/>
      <c r="AF169" s="27">
        <f t="shared" si="33"/>
        <v>0</v>
      </c>
    </row>
    <row r="170" spans="1:32">
      <c r="A170" s="2">
        <f t="shared" si="37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41"/>
        <v>118863.05958333331</v>
      </c>
      <c r="T170" s="5"/>
      <c r="U170" s="6">
        <f t="shared" si="39"/>
        <v>118863.05958333331</v>
      </c>
      <c r="V170" s="6"/>
      <c r="W170" s="6"/>
      <c r="X170" s="26"/>
      <c r="Y170" s="6"/>
      <c r="Z170" s="6"/>
      <c r="AA170" s="6"/>
      <c r="AB170" s="6"/>
      <c r="AC170" s="5"/>
      <c r="AD170" s="82">
        <f t="shared" si="40"/>
        <v>118863.05958333331</v>
      </c>
      <c r="AE170" s="5"/>
      <c r="AF170" s="27">
        <f t="shared" si="33"/>
        <v>0</v>
      </c>
    </row>
    <row r="171" spans="1:32">
      <c r="A171" s="2">
        <f t="shared" si="37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49">
        <f>((F171+R171)+((G171+H171+I171+J171+K171+L171+M171+N171+O171+P171+Q171)*2))/24</f>
        <v>644355.82874999999</v>
      </c>
      <c r="T171" s="5"/>
      <c r="U171" s="6">
        <f t="shared" si="39"/>
        <v>644355.82874999999</v>
      </c>
      <c r="V171" s="6"/>
      <c r="W171" s="6"/>
      <c r="X171" s="26"/>
      <c r="Y171" s="6"/>
      <c r="Z171" s="6"/>
      <c r="AA171" s="6"/>
      <c r="AB171" s="6"/>
      <c r="AC171" s="5"/>
      <c r="AD171" s="82">
        <f t="shared" si="40"/>
        <v>644355.82874999999</v>
      </c>
      <c r="AE171" s="5"/>
      <c r="AF171" s="27">
        <f t="shared" si="33"/>
        <v>0</v>
      </c>
    </row>
    <row r="172" spans="1:32">
      <c r="A172" s="2">
        <f t="shared" si="37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42">SUM(G162:G171)</f>
        <v>25017928.960000001</v>
      </c>
      <c r="H172" s="28">
        <f t="shared" si="42"/>
        <v>28570198.540000003</v>
      </c>
      <c r="I172" s="28">
        <f t="shared" si="42"/>
        <v>20493505.819999997</v>
      </c>
      <c r="J172" s="28">
        <f t="shared" si="42"/>
        <v>14378423.840000002</v>
      </c>
      <c r="K172" s="28">
        <f t="shared" si="42"/>
        <v>8220957.1800000016</v>
      </c>
      <c r="L172" s="28">
        <f t="shared" si="42"/>
        <v>7615163.4799999995</v>
      </c>
      <c r="M172" s="28">
        <f t="shared" si="42"/>
        <v>7551240.4000000004</v>
      </c>
      <c r="N172" s="28">
        <f t="shared" si="42"/>
        <v>4648431.9199999981</v>
      </c>
      <c r="O172" s="28">
        <f t="shared" si="42"/>
        <v>6657008.5300000003</v>
      </c>
      <c r="P172" s="28">
        <f t="shared" si="42"/>
        <v>11935667.9</v>
      </c>
      <c r="Q172" s="28">
        <f t="shared" si="42"/>
        <v>21169873.839999996</v>
      </c>
      <c r="R172" s="28">
        <f t="shared" si="42"/>
        <v>25164949.820000004</v>
      </c>
      <c r="S172" s="29">
        <f>SUM(S162:S171)</f>
        <v>15418414.882083336</v>
      </c>
      <c r="T172" s="5"/>
      <c r="U172" s="6"/>
      <c r="V172" s="6"/>
      <c r="W172" s="6"/>
      <c r="X172" s="26"/>
      <c r="Y172" s="6"/>
      <c r="Z172" s="6"/>
      <c r="AA172" s="6"/>
      <c r="AB172" s="6"/>
      <c r="AC172" s="5"/>
      <c r="AD172" s="5"/>
      <c r="AE172" s="5"/>
      <c r="AF172" s="27">
        <f t="shared" si="33"/>
        <v>0</v>
      </c>
    </row>
    <row r="173" spans="1:32">
      <c r="A173" s="2">
        <f t="shared" si="37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41"/>
      <c r="T173" s="5"/>
      <c r="U173" s="6"/>
      <c r="V173" s="6"/>
      <c r="W173" s="6"/>
      <c r="X173" s="26"/>
      <c r="Y173" s="6"/>
      <c r="Z173" s="6"/>
      <c r="AA173" s="6"/>
      <c r="AB173" s="6"/>
      <c r="AC173" s="5"/>
      <c r="AD173" s="5"/>
      <c r="AE173" s="5"/>
      <c r="AF173" s="27">
        <f t="shared" si="33"/>
        <v>0</v>
      </c>
    </row>
    <row r="174" spans="1:32">
      <c r="A174" s="2">
        <f t="shared" si="37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>((F174+R174)+((G174+H174+I174+J174+K174+L174+M174+N174+O174+P174+Q174)*2))/24</f>
        <v>-89630.987083333326</v>
      </c>
      <c r="T174" s="5"/>
      <c r="U174" s="6"/>
      <c r="V174" s="6"/>
      <c r="W174" s="6"/>
      <c r="X174" s="83">
        <f>+S174</f>
        <v>-89630.987083333326</v>
      </c>
      <c r="Y174" s="6"/>
      <c r="Z174" s="6"/>
      <c r="AA174" s="6"/>
      <c r="AB174" s="6">
        <f>+S174</f>
        <v>-89630.987083333326</v>
      </c>
      <c r="AC174" s="5"/>
      <c r="AD174" s="84">
        <f>+U174</f>
        <v>0</v>
      </c>
      <c r="AE174" s="5"/>
      <c r="AF174" s="27">
        <f t="shared" si="33"/>
        <v>0</v>
      </c>
    </row>
    <row r="175" spans="1:32">
      <c r="A175" s="2">
        <f t="shared" si="37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>((F175+R175)+((G175+H175+I175+J175+K175+L175+M175+N175+O175+P175+Q175)*2))/24</f>
        <v>-339900.54416666663</v>
      </c>
      <c r="T175" s="5"/>
      <c r="U175" s="6"/>
      <c r="V175" s="6"/>
      <c r="W175" s="6"/>
      <c r="X175" s="83">
        <f>+S175</f>
        <v>-339900.54416666663</v>
      </c>
      <c r="Y175" s="6"/>
      <c r="Z175" s="6"/>
      <c r="AA175" s="6"/>
      <c r="AB175" s="6">
        <f>+S175</f>
        <v>-339900.54416666663</v>
      </c>
      <c r="AC175" s="5"/>
      <c r="AD175" s="84">
        <f>+U175</f>
        <v>0</v>
      </c>
      <c r="AE175" s="5"/>
      <c r="AF175" s="27">
        <f t="shared" si="33"/>
        <v>0</v>
      </c>
    </row>
    <row r="176" spans="1:32">
      <c r="A176" s="2">
        <f t="shared" si="37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>((F176+R176)+((G176+H176+I176+J176+K176+L176+M176+N176+O176+P176+Q176)*2))/24</f>
        <v>686927.85125000018</v>
      </c>
      <c r="T176" s="5"/>
      <c r="U176" s="6"/>
      <c r="V176" s="6"/>
      <c r="W176" s="6"/>
      <c r="X176" s="83">
        <f>+S176</f>
        <v>686927.85125000018</v>
      </c>
      <c r="Y176" s="6"/>
      <c r="Z176" s="6"/>
      <c r="AA176" s="6"/>
      <c r="AB176" s="6">
        <f>+S176</f>
        <v>686927.85125000018</v>
      </c>
      <c r="AC176" s="5"/>
      <c r="AD176" s="84">
        <f>+U176</f>
        <v>0</v>
      </c>
      <c r="AE176" s="5"/>
      <c r="AF176" s="27">
        <f t="shared" si="33"/>
        <v>0</v>
      </c>
    </row>
    <row r="177" spans="1:32">
      <c r="A177" s="2">
        <f t="shared" si="37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ref="S177:S188" si="43">((F177+R177)+((G177+H177+I177+J177+K177+L177+M177+N177+O177+P177+Q177)*2))/24</f>
        <v>2051070.5704166666</v>
      </c>
      <c r="T177" s="5"/>
      <c r="U177" s="6"/>
      <c r="V177" s="6"/>
      <c r="W177" s="6"/>
      <c r="X177" s="83">
        <f>+S177</f>
        <v>2051070.5704166666</v>
      </c>
      <c r="Y177" s="6"/>
      <c r="Z177" s="6"/>
      <c r="AA177" s="6"/>
      <c r="AB177" s="6">
        <f>+S177</f>
        <v>2051070.5704166666</v>
      </c>
      <c r="AC177" s="5"/>
      <c r="AD177" s="84">
        <f t="shared" ref="AD177:AD187" si="44">+U177</f>
        <v>0</v>
      </c>
      <c r="AE177" s="5"/>
      <c r="AF177" s="27">
        <f t="shared" si="33"/>
        <v>0</v>
      </c>
    </row>
    <row r="178" spans="1:32">
      <c r="A178" s="2">
        <f t="shared" si="37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43"/>
        <v>11665197.812500002</v>
      </c>
      <c r="T178" s="5"/>
      <c r="U178" s="6">
        <f>+S178</f>
        <v>11665197.812500002</v>
      </c>
      <c r="V178" s="6"/>
      <c r="W178" s="6"/>
      <c r="X178" s="83"/>
      <c r="Y178" s="6"/>
      <c r="Z178" s="6"/>
      <c r="AA178" s="6"/>
      <c r="AB178" s="6"/>
      <c r="AC178" s="5"/>
      <c r="AD178" s="84">
        <f t="shared" si="44"/>
        <v>11665197.812500002</v>
      </c>
      <c r="AE178" s="5"/>
      <c r="AF178" s="27">
        <f t="shared" si="33"/>
        <v>0</v>
      </c>
    </row>
    <row r="179" spans="1:32">
      <c r="A179" s="2">
        <f t="shared" si="37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43"/>
        <v>1222073.585</v>
      </c>
      <c r="T179" s="5"/>
      <c r="U179" s="6">
        <f>+S179</f>
        <v>1222073.585</v>
      </c>
      <c r="V179" s="6"/>
      <c r="W179" s="6"/>
      <c r="X179" s="83"/>
      <c r="Y179" s="6"/>
      <c r="Z179" s="6"/>
      <c r="AA179" s="6"/>
      <c r="AB179" s="6"/>
      <c r="AC179" s="5"/>
      <c r="AD179" s="84">
        <f t="shared" si="44"/>
        <v>1222073.585</v>
      </c>
      <c r="AE179" s="5"/>
      <c r="AF179" s="27">
        <f t="shared" si="33"/>
        <v>0</v>
      </c>
    </row>
    <row r="180" spans="1:32">
      <c r="A180" s="2">
        <f t="shared" si="37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43"/>
        <v>-7845.0391666666656</v>
      </c>
      <c r="T180" s="5"/>
      <c r="U180" s="6"/>
      <c r="V180" s="6"/>
      <c r="W180" s="6"/>
      <c r="X180" s="83">
        <f>+S180</f>
        <v>-7845.0391666666656</v>
      </c>
      <c r="Y180" s="6"/>
      <c r="Z180" s="6"/>
      <c r="AA180" s="6"/>
      <c r="AB180" s="6">
        <f>+S180</f>
        <v>-7845.0391666666656</v>
      </c>
      <c r="AC180" s="5"/>
      <c r="AD180" s="84">
        <f t="shared" si="44"/>
        <v>0</v>
      </c>
      <c r="AE180" s="5"/>
      <c r="AF180" s="27">
        <f t="shared" si="33"/>
        <v>0</v>
      </c>
    </row>
    <row r="181" spans="1:32">
      <c r="A181" s="2">
        <f t="shared" si="37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43"/>
        <v>2717.2583333333332</v>
      </c>
      <c r="T181" s="5"/>
      <c r="U181" s="6"/>
      <c r="V181" s="6"/>
      <c r="W181" s="6"/>
      <c r="X181" s="83">
        <f>+S181</f>
        <v>2717.2583333333332</v>
      </c>
      <c r="Y181" s="6"/>
      <c r="Z181" s="6"/>
      <c r="AA181" s="6"/>
      <c r="AB181" s="6">
        <f>+S181</f>
        <v>2717.2583333333332</v>
      </c>
      <c r="AC181" s="5"/>
      <c r="AD181" s="84">
        <f t="shared" si="44"/>
        <v>0</v>
      </c>
      <c r="AE181" s="5"/>
      <c r="AF181" s="27">
        <f t="shared" si="33"/>
        <v>0</v>
      </c>
    </row>
    <row r="182" spans="1:32">
      <c r="A182" s="2">
        <f t="shared" si="37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43"/>
        <v>60124.018333333333</v>
      </c>
      <c r="T182" s="5"/>
      <c r="U182" s="6"/>
      <c r="V182" s="6"/>
      <c r="W182" s="6"/>
      <c r="X182" s="83">
        <f>+S182</f>
        <v>60124.018333333333</v>
      </c>
      <c r="Y182" s="6"/>
      <c r="Z182" s="6"/>
      <c r="AA182" s="6"/>
      <c r="AB182" s="6">
        <f>+S182</f>
        <v>60124.018333333333</v>
      </c>
      <c r="AC182" s="5"/>
      <c r="AD182" s="84">
        <f t="shared" si="44"/>
        <v>0</v>
      </c>
      <c r="AE182" s="5"/>
      <c r="AF182" s="27">
        <f t="shared" si="33"/>
        <v>0</v>
      </c>
    </row>
    <row r="183" spans="1:32">
      <c r="A183" s="2">
        <f t="shared" si="37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43"/>
        <v>-2717.2570833333334</v>
      </c>
      <c r="T183" s="5"/>
      <c r="U183" s="6"/>
      <c r="V183" s="6"/>
      <c r="W183" s="6"/>
      <c r="X183" s="83">
        <f>+S183</f>
        <v>-2717.2570833333334</v>
      </c>
      <c r="Y183" s="6"/>
      <c r="Z183" s="6"/>
      <c r="AA183" s="6"/>
      <c r="AB183" s="6">
        <f>+S183</f>
        <v>-2717.2570833333334</v>
      </c>
      <c r="AC183" s="5"/>
      <c r="AD183" s="84">
        <f t="shared" si="44"/>
        <v>0</v>
      </c>
      <c r="AE183" s="5"/>
      <c r="AF183" s="27">
        <f t="shared" si="33"/>
        <v>0</v>
      </c>
    </row>
    <row r="184" spans="1:32">
      <c r="A184" s="2">
        <f t="shared" si="37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43"/>
        <v>179521.9341666667</v>
      </c>
      <c r="T184" s="5"/>
      <c r="U184" s="6"/>
      <c r="V184" s="6"/>
      <c r="W184" s="6"/>
      <c r="X184" s="83">
        <f>+S184</f>
        <v>179521.9341666667</v>
      </c>
      <c r="Y184" s="6"/>
      <c r="Z184" s="6"/>
      <c r="AA184" s="6"/>
      <c r="AB184" s="6">
        <f>+S184</f>
        <v>179521.9341666667</v>
      </c>
      <c r="AC184" s="5"/>
      <c r="AD184" s="84">
        <f t="shared" si="44"/>
        <v>0</v>
      </c>
      <c r="AE184" s="5"/>
      <c r="AF184" s="27">
        <f t="shared" si="33"/>
        <v>0</v>
      </c>
    </row>
    <row r="185" spans="1:32">
      <c r="A185" s="2">
        <f t="shared" si="37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43"/>
        <v>1020209.6108333333</v>
      </c>
      <c r="T185" s="5"/>
      <c r="U185" s="6">
        <f>+S185</f>
        <v>1020209.6108333333</v>
      </c>
      <c r="V185" s="6"/>
      <c r="W185" s="6"/>
      <c r="X185" s="83"/>
      <c r="Y185" s="6"/>
      <c r="Z185" s="6"/>
      <c r="AA185" s="6"/>
      <c r="AB185" s="6"/>
      <c r="AC185" s="5"/>
      <c r="AD185" s="84">
        <f t="shared" si="44"/>
        <v>1020209.6108333333</v>
      </c>
      <c r="AE185" s="5"/>
      <c r="AF185" s="27">
        <f t="shared" si="33"/>
        <v>0</v>
      </c>
    </row>
    <row r="186" spans="1:32">
      <c r="A186" s="2">
        <f t="shared" si="37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43"/>
        <v>106963.16583333333</v>
      </c>
      <c r="T186" s="5"/>
      <c r="U186" s="6">
        <f>+S186</f>
        <v>106963.16583333333</v>
      </c>
      <c r="V186" s="6"/>
      <c r="W186" s="6"/>
      <c r="X186" s="83"/>
      <c r="Y186" s="6"/>
      <c r="Z186" s="6"/>
      <c r="AA186" s="6"/>
      <c r="AB186" s="6"/>
      <c r="AC186" s="5"/>
      <c r="AD186" s="84">
        <f t="shared" si="44"/>
        <v>106963.16583333333</v>
      </c>
      <c r="AE186" s="5"/>
      <c r="AF186" s="27">
        <f t="shared" si="33"/>
        <v>0</v>
      </c>
    </row>
    <row r="187" spans="1:32">
      <c r="A187" s="2">
        <f t="shared" si="37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43"/>
        <v>77370.298333333354</v>
      </c>
      <c r="T187" s="5"/>
      <c r="U187" s="6"/>
      <c r="V187" s="6"/>
      <c r="W187" s="6"/>
      <c r="X187" s="83">
        <f>+S187</f>
        <v>77370.298333333354</v>
      </c>
      <c r="Y187" s="6"/>
      <c r="Z187" s="6"/>
      <c r="AA187" s="6"/>
      <c r="AB187" s="6">
        <f>+S187</f>
        <v>77370.298333333354</v>
      </c>
      <c r="AC187" s="5"/>
      <c r="AD187" s="84">
        <f t="shared" si="44"/>
        <v>0</v>
      </c>
      <c r="AE187" s="5"/>
      <c r="AF187" s="27">
        <f t="shared" si="33"/>
        <v>0</v>
      </c>
    </row>
    <row r="188" spans="1:32">
      <c r="A188" s="2">
        <f t="shared" si="37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43"/>
        <v>262530.25666666665</v>
      </c>
      <c r="T188" s="5"/>
      <c r="U188" s="6"/>
      <c r="V188" s="6"/>
      <c r="W188" s="6"/>
      <c r="X188" s="83">
        <f>+S188</f>
        <v>262530.25666666665</v>
      </c>
      <c r="Y188" s="6"/>
      <c r="Z188" s="6"/>
      <c r="AA188" s="6"/>
      <c r="AB188" s="6">
        <f>+S188</f>
        <v>262530.25666666665</v>
      </c>
      <c r="AC188" s="5"/>
      <c r="AD188" s="84">
        <f>+U188</f>
        <v>0</v>
      </c>
      <c r="AE188" s="5"/>
      <c r="AF188" s="27">
        <f t="shared" si="33"/>
        <v>0</v>
      </c>
    </row>
    <row r="189" spans="1:32">
      <c r="A189" s="2">
        <f t="shared" si="37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41"/>
      <c r="T189" s="5"/>
      <c r="U189" s="6">
        <f>+S189</f>
        <v>0</v>
      </c>
      <c r="V189" s="6"/>
      <c r="W189" s="6"/>
      <c r="X189" s="26"/>
      <c r="Y189" s="6"/>
      <c r="Z189" s="6"/>
      <c r="AA189" s="6"/>
      <c r="AB189" s="6"/>
      <c r="AC189" s="5"/>
      <c r="AD189" s="82"/>
      <c r="AE189" s="5"/>
      <c r="AF189" s="27">
        <f t="shared" si="33"/>
        <v>0</v>
      </c>
    </row>
    <row r="190" spans="1:32">
      <c r="A190" s="2">
        <f t="shared" si="37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>((F190+R190)+((G190+H190+I190+J190+K190+L190+M190+N190+O190+P190+Q190)*2))/24</f>
        <v>24716.116250000003</v>
      </c>
      <c r="T190" s="5"/>
      <c r="U190" s="6"/>
      <c r="V190" s="6"/>
      <c r="W190" s="6"/>
      <c r="X190" s="26">
        <f>+S190</f>
        <v>24716.116250000003</v>
      </c>
      <c r="Y190" s="6"/>
      <c r="Z190" s="6"/>
      <c r="AA190" s="6"/>
      <c r="AB190" s="4">
        <f>+S190</f>
        <v>24716.116250000003</v>
      </c>
      <c r="AC190" s="2"/>
      <c r="AD190" s="5"/>
      <c r="AE190" s="5"/>
      <c r="AF190" s="27">
        <f t="shared" si="33"/>
        <v>0</v>
      </c>
    </row>
    <row r="191" spans="1:32">
      <c r="A191" s="2">
        <f t="shared" si="37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>((F191+R191)+((G191+H191+I191+J191+K191+L191+M191+N191+O191+P191+Q191)*2))/24</f>
        <v>6743570.1620833343</v>
      </c>
      <c r="T191" s="5"/>
      <c r="U191" s="6"/>
      <c r="V191" s="6"/>
      <c r="W191" s="6"/>
      <c r="X191" s="26">
        <f>+S191</f>
        <v>6743570.1620833343</v>
      </c>
      <c r="Y191" s="6"/>
      <c r="Z191" s="6"/>
      <c r="AA191" s="6"/>
      <c r="AB191" s="4">
        <f>+S191</f>
        <v>6743570.1620833343</v>
      </c>
      <c r="AC191" s="2"/>
      <c r="AD191" s="5"/>
      <c r="AE191" s="5"/>
      <c r="AF191" s="27">
        <f t="shared" si="33"/>
        <v>0</v>
      </c>
    </row>
    <row r="192" spans="1:32">
      <c r="A192" s="2">
        <f t="shared" si="37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41"/>
      <c r="T192" s="5"/>
      <c r="U192" s="6"/>
      <c r="V192" s="6"/>
      <c r="W192" s="6"/>
      <c r="X192" s="26"/>
      <c r="Y192" s="6"/>
      <c r="Z192" s="6"/>
      <c r="AA192" s="6"/>
      <c r="AB192" s="4"/>
      <c r="AC192" s="2"/>
      <c r="AD192" s="5"/>
      <c r="AE192" s="5"/>
      <c r="AF192" s="27">
        <f t="shared" si="33"/>
        <v>0</v>
      </c>
    </row>
    <row r="193" spans="1:32">
      <c r="A193" s="2">
        <f t="shared" si="37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ref="S193:S205" si="45">((F193+R193)+((G193+H193+I193+J193+K193+L193+M193+N193+O193+P193+Q193)*2))/24</f>
        <v>61820.329999999994</v>
      </c>
      <c r="T193" s="5"/>
      <c r="U193" s="6"/>
      <c r="V193" s="6"/>
      <c r="W193" s="6">
        <f>+S193</f>
        <v>61820.329999999994</v>
      </c>
      <c r="X193" s="26"/>
      <c r="Y193" s="6"/>
      <c r="Z193" s="6"/>
      <c r="AA193" s="6"/>
      <c r="AB193" s="4"/>
      <c r="AC193" s="84">
        <f t="shared" ref="AC193:AC205" si="46">+S193</f>
        <v>61820.329999999994</v>
      </c>
      <c r="AD193" s="5"/>
      <c r="AE193" s="5"/>
      <c r="AF193" s="27">
        <f t="shared" si="33"/>
        <v>0</v>
      </c>
    </row>
    <row r="194" spans="1:32">
      <c r="A194" s="2">
        <f t="shared" si="37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45"/>
        <v>53707.420000000006</v>
      </c>
      <c r="T194" s="5"/>
      <c r="U194" s="6"/>
      <c r="V194" s="6"/>
      <c r="W194" s="6">
        <f t="shared" ref="W194:W205" si="47">+S194</f>
        <v>53707.420000000006</v>
      </c>
      <c r="X194" s="26"/>
      <c r="Y194" s="6"/>
      <c r="Z194" s="6"/>
      <c r="AA194" s="6"/>
      <c r="AB194" s="4"/>
      <c r="AC194" s="84">
        <f t="shared" si="46"/>
        <v>53707.420000000006</v>
      </c>
      <c r="AD194" s="5"/>
      <c r="AE194" s="5"/>
      <c r="AF194" s="27">
        <f t="shared" si="33"/>
        <v>0</v>
      </c>
    </row>
    <row r="195" spans="1:32">
      <c r="A195" s="2">
        <f t="shared" si="37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45"/>
        <v>880627.55041666667</v>
      </c>
      <c r="T195" s="5"/>
      <c r="U195" s="6"/>
      <c r="V195" s="6"/>
      <c r="W195" s="6">
        <f t="shared" si="47"/>
        <v>880627.55041666667</v>
      </c>
      <c r="X195" s="26"/>
      <c r="Y195" s="6"/>
      <c r="Z195" s="6"/>
      <c r="AA195" s="6"/>
      <c r="AB195" s="4"/>
      <c r="AC195" s="84">
        <f t="shared" si="46"/>
        <v>880627.55041666667</v>
      </c>
      <c r="AD195" s="5"/>
      <c r="AE195" s="5"/>
      <c r="AF195" s="27">
        <f t="shared" si="33"/>
        <v>0</v>
      </c>
    </row>
    <row r="196" spans="1:32">
      <c r="A196" s="2">
        <f t="shared" si="37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45"/>
        <v>33384.839999999989</v>
      </c>
      <c r="T196" s="5"/>
      <c r="U196" s="6"/>
      <c r="V196" s="6"/>
      <c r="W196" s="6">
        <f t="shared" si="47"/>
        <v>33384.839999999989</v>
      </c>
      <c r="X196" s="26"/>
      <c r="Y196" s="6"/>
      <c r="Z196" s="6"/>
      <c r="AA196" s="6"/>
      <c r="AB196" s="4"/>
      <c r="AC196" s="84">
        <f t="shared" si="46"/>
        <v>33384.839999999989</v>
      </c>
      <c r="AD196" s="5"/>
      <c r="AE196" s="5"/>
      <c r="AF196" s="27">
        <f t="shared" si="33"/>
        <v>0</v>
      </c>
    </row>
    <row r="197" spans="1:32">
      <c r="A197" s="2">
        <f t="shared" si="37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45"/>
        <v>145090.08000000002</v>
      </c>
      <c r="T197" s="5"/>
      <c r="U197" s="6"/>
      <c r="V197" s="6"/>
      <c r="W197" s="6">
        <f t="shared" si="47"/>
        <v>145090.08000000002</v>
      </c>
      <c r="X197" s="26"/>
      <c r="Y197" s="6"/>
      <c r="Z197" s="6"/>
      <c r="AA197" s="6"/>
      <c r="AB197" s="4"/>
      <c r="AC197" s="84">
        <f t="shared" si="46"/>
        <v>145090.08000000002</v>
      </c>
      <c r="AD197" s="5"/>
      <c r="AE197" s="5"/>
      <c r="AF197" s="27">
        <f t="shared" si="33"/>
        <v>0</v>
      </c>
    </row>
    <row r="198" spans="1:32">
      <c r="A198" s="2">
        <f t="shared" si="37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45"/>
        <v>89136.61</v>
      </c>
      <c r="T198" s="5"/>
      <c r="U198" s="6"/>
      <c r="V198" s="6"/>
      <c r="W198" s="6">
        <f t="shared" si="47"/>
        <v>89136.61</v>
      </c>
      <c r="X198" s="26"/>
      <c r="Y198" s="6"/>
      <c r="Z198" s="6"/>
      <c r="AA198" s="6"/>
      <c r="AB198" s="4"/>
      <c r="AC198" s="84">
        <f t="shared" si="46"/>
        <v>89136.61</v>
      </c>
      <c r="AD198" s="5"/>
      <c r="AE198" s="5"/>
      <c r="AF198" s="27">
        <f t="shared" si="33"/>
        <v>0</v>
      </c>
    </row>
    <row r="199" spans="1:32">
      <c r="A199" s="2">
        <f t="shared" si="37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45"/>
        <v>101511.07000000005</v>
      </c>
      <c r="T199" s="5"/>
      <c r="U199" s="6"/>
      <c r="V199" s="6"/>
      <c r="W199" s="6">
        <f t="shared" si="47"/>
        <v>101511.07000000005</v>
      </c>
      <c r="X199" s="26"/>
      <c r="Y199" s="6"/>
      <c r="Z199" s="6"/>
      <c r="AA199" s="6"/>
      <c r="AB199" s="4"/>
      <c r="AC199" s="84">
        <f t="shared" si="46"/>
        <v>101511.07000000005</v>
      </c>
      <c r="AD199" s="5"/>
      <c r="AE199" s="5"/>
      <c r="AF199" s="27">
        <f t="shared" si="33"/>
        <v>0</v>
      </c>
    </row>
    <row r="200" spans="1:32">
      <c r="A200" s="2">
        <f t="shared" si="37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45"/>
        <v>138230.89000000004</v>
      </c>
      <c r="T200" s="5"/>
      <c r="U200" s="6"/>
      <c r="V200" s="6"/>
      <c r="W200" s="6">
        <f t="shared" si="47"/>
        <v>138230.89000000004</v>
      </c>
      <c r="X200" s="26"/>
      <c r="Y200" s="6"/>
      <c r="Z200" s="6"/>
      <c r="AA200" s="6"/>
      <c r="AB200" s="4"/>
      <c r="AC200" s="84">
        <f t="shared" si="46"/>
        <v>138230.89000000004</v>
      </c>
      <c r="AD200" s="5"/>
      <c r="AE200" s="5"/>
      <c r="AF200" s="27">
        <f t="shared" si="33"/>
        <v>0</v>
      </c>
    </row>
    <row r="201" spans="1:32">
      <c r="A201" s="2">
        <f t="shared" si="37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45"/>
        <v>54821.78</v>
      </c>
      <c r="T201" s="5"/>
      <c r="U201" s="6"/>
      <c r="V201" s="6"/>
      <c r="W201" s="6">
        <f t="shared" si="47"/>
        <v>54821.78</v>
      </c>
      <c r="X201" s="26"/>
      <c r="Y201" s="6"/>
      <c r="Z201" s="6"/>
      <c r="AA201" s="6"/>
      <c r="AB201" s="4"/>
      <c r="AC201" s="84">
        <f t="shared" si="46"/>
        <v>54821.78</v>
      </c>
      <c r="AD201" s="5"/>
      <c r="AE201" s="5"/>
      <c r="AF201" s="27">
        <f t="shared" si="33"/>
        <v>0</v>
      </c>
    </row>
    <row r="202" spans="1:32">
      <c r="A202" s="2">
        <f t="shared" si="37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45"/>
        <v>55504.139999999992</v>
      </c>
      <c r="T202" s="5"/>
      <c r="U202" s="6"/>
      <c r="V202" s="6"/>
      <c r="W202" s="6">
        <f t="shared" si="47"/>
        <v>55504.139999999992</v>
      </c>
      <c r="X202" s="26"/>
      <c r="Y202" s="6"/>
      <c r="Z202" s="6"/>
      <c r="AA202" s="6"/>
      <c r="AB202" s="4"/>
      <c r="AC202" s="84">
        <f t="shared" si="46"/>
        <v>55504.139999999992</v>
      </c>
      <c r="AD202" s="5"/>
      <c r="AE202" s="5"/>
      <c r="AF202" s="27">
        <f t="shared" si="33"/>
        <v>0</v>
      </c>
    </row>
    <row r="203" spans="1:32">
      <c r="A203" s="2">
        <f t="shared" si="37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45"/>
        <v>55168.760000000009</v>
      </c>
      <c r="T203" s="5"/>
      <c r="U203" s="6"/>
      <c r="V203" s="6"/>
      <c r="W203" s="6">
        <f t="shared" si="47"/>
        <v>55168.760000000009</v>
      </c>
      <c r="X203" s="26"/>
      <c r="Y203" s="6"/>
      <c r="Z203" s="6"/>
      <c r="AA203" s="6"/>
      <c r="AB203" s="4"/>
      <c r="AC203" s="84">
        <f t="shared" si="46"/>
        <v>55168.760000000009</v>
      </c>
      <c r="AD203" s="5"/>
      <c r="AE203" s="5"/>
      <c r="AF203" s="27">
        <f t="shared" si="33"/>
        <v>0</v>
      </c>
    </row>
    <row r="204" spans="1:32">
      <c r="A204" s="2">
        <f t="shared" si="37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45"/>
        <v>55758.74</v>
      </c>
      <c r="T204" s="5"/>
      <c r="U204" s="6"/>
      <c r="V204" s="6"/>
      <c r="W204" s="6">
        <f t="shared" si="47"/>
        <v>55758.74</v>
      </c>
      <c r="X204" s="26"/>
      <c r="Y204" s="6"/>
      <c r="Z204" s="6"/>
      <c r="AA204" s="6"/>
      <c r="AB204" s="4"/>
      <c r="AC204" s="84">
        <f t="shared" si="46"/>
        <v>55758.74</v>
      </c>
      <c r="AD204" s="5"/>
      <c r="AE204" s="5"/>
      <c r="AF204" s="27">
        <f t="shared" si="33"/>
        <v>0</v>
      </c>
    </row>
    <row r="205" spans="1:32">
      <c r="A205" s="2">
        <f t="shared" si="37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49">
        <f t="shared" si="45"/>
        <v>-1586531.3204166668</v>
      </c>
      <c r="T205" s="5"/>
      <c r="U205" s="6"/>
      <c r="V205" s="6"/>
      <c r="W205" s="6">
        <f t="shared" si="47"/>
        <v>-1586531.3204166668</v>
      </c>
      <c r="X205" s="26"/>
      <c r="Y205" s="6"/>
      <c r="Z205" s="6"/>
      <c r="AA205" s="6"/>
      <c r="AB205" s="4"/>
      <c r="AC205" s="84">
        <f t="shared" si="46"/>
        <v>-1586531.3204166668</v>
      </c>
      <c r="AD205" s="5"/>
      <c r="AE205" s="5"/>
      <c r="AF205" s="27">
        <f t="shared" si="33"/>
        <v>0</v>
      </c>
    </row>
    <row r="206" spans="1:32">
      <c r="A206" s="2">
        <f t="shared" si="37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S206" si="48">SUM(G193:G205)</f>
        <v>171143.0399999998</v>
      </c>
      <c r="H206" s="24">
        <f t="shared" si="48"/>
        <v>164560.60999999987</v>
      </c>
      <c r="I206" s="24">
        <f t="shared" si="48"/>
        <v>157978.17999999993</v>
      </c>
      <c r="J206" s="24">
        <f t="shared" si="48"/>
        <v>151395.75</v>
      </c>
      <c r="K206" s="24">
        <f t="shared" si="48"/>
        <v>144813.32000000007</v>
      </c>
      <c r="L206" s="24">
        <f t="shared" si="48"/>
        <v>138230.89000000036</v>
      </c>
      <c r="M206" s="24">
        <f t="shared" si="48"/>
        <v>131648.45999999996</v>
      </c>
      <c r="N206" s="24">
        <f t="shared" si="48"/>
        <v>125066.03000000026</v>
      </c>
      <c r="O206" s="24">
        <f t="shared" si="48"/>
        <v>118483.60000000033</v>
      </c>
      <c r="P206" s="24">
        <f t="shared" si="48"/>
        <v>111901.16999999993</v>
      </c>
      <c r="Q206" s="24">
        <f t="shared" si="48"/>
        <v>105318.74000000022</v>
      </c>
      <c r="R206" s="24">
        <f t="shared" si="48"/>
        <v>98736.310000000289</v>
      </c>
      <c r="S206" s="25">
        <f t="shared" si="48"/>
        <v>138230.89000000013</v>
      </c>
      <c r="T206" s="5"/>
      <c r="U206" s="6"/>
      <c r="V206" s="6"/>
      <c r="W206" s="6"/>
      <c r="X206" s="26"/>
      <c r="Y206" s="6"/>
      <c r="Z206" s="6"/>
      <c r="AA206" s="6"/>
      <c r="AB206" s="4"/>
      <c r="AC206" s="2"/>
      <c r="AD206" s="5"/>
      <c r="AE206" s="5"/>
      <c r="AF206" s="27">
        <f t="shared" si="33"/>
        <v>0</v>
      </c>
    </row>
    <row r="207" spans="1:32">
      <c r="A207" s="2">
        <f t="shared" si="37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41"/>
      <c r="T207" s="5"/>
      <c r="U207" s="6"/>
      <c r="V207" s="6"/>
      <c r="W207" s="6"/>
      <c r="X207" s="26"/>
      <c r="Y207" s="6"/>
      <c r="Z207" s="6"/>
      <c r="AA207" s="6"/>
      <c r="AB207" s="4"/>
      <c r="AC207" s="2"/>
      <c r="AD207" s="5"/>
      <c r="AE207" s="5"/>
      <c r="AF207" s="27">
        <f t="shared" ref="AF207:AF270" si="49">+U207+V207-AD207</f>
        <v>0</v>
      </c>
    </row>
    <row r="208" spans="1:32">
      <c r="A208" s="2">
        <f t="shared" si="37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>((F208+R208)+((G208+H208+I208+J208+K208+L208+M208+N208+O208+P208+Q208)*2))/24</f>
        <v>764785.79</v>
      </c>
      <c r="T208" s="5"/>
      <c r="U208" s="6"/>
      <c r="V208" s="6"/>
      <c r="W208" s="6">
        <f>+S208</f>
        <v>764785.79</v>
      </c>
      <c r="X208" s="26"/>
      <c r="Y208" s="6"/>
      <c r="Z208" s="6"/>
      <c r="AA208" s="6"/>
      <c r="AB208" s="4"/>
      <c r="AC208" s="84">
        <f>+S208</f>
        <v>764785.79</v>
      </c>
      <c r="AD208" s="5"/>
      <c r="AE208" s="5"/>
      <c r="AF208" s="27">
        <f t="shared" si="49"/>
        <v>0</v>
      </c>
    </row>
    <row r="209" spans="1:32">
      <c r="A209" s="2">
        <f t="shared" ref="A209:A272" si="50">+A208+1</f>
        <v>195</v>
      </c>
      <c r="B209" s="2"/>
      <c r="C209" s="2"/>
      <c r="D209" s="2"/>
      <c r="E209" s="23" t="s">
        <v>343</v>
      </c>
      <c r="F209" s="28">
        <f t="shared" ref="F209:S209" si="51">SUM(F208:F208)</f>
        <v>785271.11</v>
      </c>
      <c r="G209" s="28">
        <f t="shared" si="51"/>
        <v>781856.89</v>
      </c>
      <c r="H209" s="28">
        <f t="shared" si="51"/>
        <v>778442.67</v>
      </c>
      <c r="I209" s="28">
        <f t="shared" si="51"/>
        <v>775028.45</v>
      </c>
      <c r="J209" s="28">
        <f t="shared" si="51"/>
        <v>771614.23</v>
      </c>
      <c r="K209" s="28">
        <f t="shared" si="51"/>
        <v>768200.01</v>
      </c>
      <c r="L209" s="28">
        <f t="shared" si="51"/>
        <v>764785.79</v>
      </c>
      <c r="M209" s="28">
        <f t="shared" si="51"/>
        <v>761371.57</v>
      </c>
      <c r="N209" s="28">
        <f t="shared" si="51"/>
        <v>757957.35</v>
      </c>
      <c r="O209" s="28">
        <f t="shared" si="51"/>
        <v>754543.13</v>
      </c>
      <c r="P209" s="28">
        <f t="shared" si="51"/>
        <v>751128.91</v>
      </c>
      <c r="Q209" s="28">
        <f t="shared" si="51"/>
        <v>747714.69</v>
      </c>
      <c r="R209" s="28">
        <f t="shared" si="51"/>
        <v>744300.47</v>
      </c>
      <c r="S209" s="29">
        <f t="shared" si="51"/>
        <v>764785.79</v>
      </c>
      <c r="T209" s="5"/>
      <c r="U209" s="6"/>
      <c r="V209" s="6"/>
      <c r="W209" s="6"/>
      <c r="X209" s="26"/>
      <c r="Y209" s="6"/>
      <c r="Z209" s="6"/>
      <c r="AA209" s="6"/>
      <c r="AB209" s="6"/>
      <c r="AC209" s="5"/>
      <c r="AD209" s="5"/>
      <c r="AE209" s="5"/>
      <c r="AF209" s="27">
        <f t="shared" si="49"/>
        <v>0</v>
      </c>
    </row>
    <row r="210" spans="1:32">
      <c r="A210" s="2">
        <f t="shared" si="50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41"/>
      <c r="T210" s="5"/>
      <c r="U210" s="6"/>
      <c r="V210" s="6"/>
      <c r="W210" s="6"/>
      <c r="X210" s="26"/>
      <c r="Y210" s="6"/>
      <c r="Z210" s="6"/>
      <c r="AA210" s="6"/>
      <c r="AB210" s="6"/>
      <c r="AC210" s="5"/>
      <c r="AD210" s="5"/>
      <c r="AE210" s="5"/>
      <c r="AF210" s="27">
        <f t="shared" si="49"/>
        <v>0</v>
      </c>
    </row>
    <row r="211" spans="1:32">
      <c r="A211" s="2">
        <f t="shared" si="50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ref="S211:S267" si="52">((F211+R211)+((G211+H211+I211+J211+K211+L211+M211+N211+O211+P211+Q211)*2))/24</f>
        <v>0</v>
      </c>
      <c r="T211" s="5"/>
      <c r="U211" s="6">
        <f t="shared" ref="U211:U244" si="53">+S211</f>
        <v>0</v>
      </c>
      <c r="V211" s="6"/>
      <c r="W211" s="6"/>
      <c r="X211" s="26"/>
      <c r="Y211" s="6"/>
      <c r="Z211" s="6"/>
      <c r="AA211" s="6"/>
      <c r="AB211" s="6"/>
      <c r="AC211" s="5"/>
      <c r="AD211" s="82">
        <f t="shared" ref="AD211:AD242" si="54">+U211</f>
        <v>0</v>
      </c>
      <c r="AE211" s="5"/>
      <c r="AF211" s="27">
        <f t="shared" si="49"/>
        <v>0</v>
      </c>
    </row>
    <row r="212" spans="1:32">
      <c r="A212" s="2">
        <f t="shared" si="50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52"/>
        <v>2.0833333385720208E-3</v>
      </c>
      <c r="T212" s="2"/>
      <c r="U212" s="4">
        <f t="shared" si="53"/>
        <v>2.0833333385720208E-3</v>
      </c>
      <c r="V212" s="4"/>
      <c r="W212" s="4"/>
      <c r="X212" s="83"/>
      <c r="Y212" s="4"/>
      <c r="Z212" s="4"/>
      <c r="AA212" s="4"/>
      <c r="AB212" s="4"/>
      <c r="AC212" s="2"/>
      <c r="AD212" s="84">
        <f t="shared" si="54"/>
        <v>2.0833333385720208E-3</v>
      </c>
      <c r="AE212" s="2"/>
      <c r="AF212" s="27">
        <f t="shared" si="49"/>
        <v>0</v>
      </c>
    </row>
    <row r="213" spans="1:32">
      <c r="A213" s="2">
        <f t="shared" si="50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52"/>
        <v>46385708.433333345</v>
      </c>
      <c r="T213" s="2"/>
      <c r="U213" s="4">
        <f t="shared" si="53"/>
        <v>46385708.433333345</v>
      </c>
      <c r="V213" s="4"/>
      <c r="W213" s="4"/>
      <c r="X213" s="83"/>
      <c r="Y213" s="4"/>
      <c r="Z213" s="4"/>
      <c r="AA213" s="4"/>
      <c r="AB213" s="4"/>
      <c r="AC213" s="2"/>
      <c r="AD213" s="84">
        <f t="shared" si="54"/>
        <v>46385708.433333345</v>
      </c>
      <c r="AE213" s="2"/>
      <c r="AF213" s="27">
        <f t="shared" si="49"/>
        <v>0</v>
      </c>
    </row>
    <row r="214" spans="1:32">
      <c r="A214" s="2">
        <f t="shared" si="50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52"/>
        <v>931958.20833333337</v>
      </c>
      <c r="T214" s="2"/>
      <c r="U214" s="4">
        <f t="shared" si="53"/>
        <v>931958.20833333337</v>
      </c>
      <c r="V214" s="4"/>
      <c r="W214" s="4"/>
      <c r="X214" s="83"/>
      <c r="Y214" s="4"/>
      <c r="Z214" s="4"/>
      <c r="AA214" s="4"/>
      <c r="AB214" s="4"/>
      <c r="AC214" s="2"/>
      <c r="AD214" s="84">
        <f t="shared" si="54"/>
        <v>931958.20833333337</v>
      </c>
      <c r="AE214" s="2"/>
      <c r="AF214" s="27">
        <f t="shared" si="49"/>
        <v>0</v>
      </c>
    </row>
    <row r="215" spans="1:32">
      <c r="A215" s="2">
        <f t="shared" si="50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52"/>
        <v>552529.90041666664</v>
      </c>
      <c r="T215" s="5"/>
      <c r="U215" s="6">
        <f t="shared" si="53"/>
        <v>552529.90041666664</v>
      </c>
      <c r="V215" s="6"/>
      <c r="W215" s="6"/>
      <c r="X215" s="26"/>
      <c r="Y215" s="6"/>
      <c r="Z215" s="6"/>
      <c r="AA215" s="6"/>
      <c r="AB215" s="6"/>
      <c r="AC215" s="5"/>
      <c r="AD215" s="84">
        <f t="shared" si="54"/>
        <v>552529.90041666664</v>
      </c>
      <c r="AE215" s="5"/>
      <c r="AF215" s="27">
        <f t="shared" si="49"/>
        <v>0</v>
      </c>
    </row>
    <row r="216" spans="1:32">
      <c r="A216" s="2">
        <f t="shared" si="50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52"/>
        <v>625123.01541666663</v>
      </c>
      <c r="T216" s="5"/>
      <c r="U216" s="6">
        <f t="shared" si="53"/>
        <v>625123.01541666663</v>
      </c>
      <c r="V216" s="6"/>
      <c r="W216" s="6"/>
      <c r="X216" s="26"/>
      <c r="Y216" s="6"/>
      <c r="Z216" s="6"/>
      <c r="AA216" s="6"/>
      <c r="AB216" s="6"/>
      <c r="AC216" s="5"/>
      <c r="AD216" s="84">
        <f t="shared" si="54"/>
        <v>625123.01541666663</v>
      </c>
      <c r="AE216" s="5"/>
      <c r="AF216" s="27">
        <f t="shared" si="49"/>
        <v>0</v>
      </c>
    </row>
    <row r="217" spans="1:32">
      <c r="A217" s="2">
        <f t="shared" si="50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52"/>
        <v>195480.10041666668</v>
      </c>
      <c r="T217" s="5"/>
      <c r="U217" s="6">
        <f t="shared" si="53"/>
        <v>195480.10041666668</v>
      </c>
      <c r="V217" s="6"/>
      <c r="W217" s="6"/>
      <c r="X217" s="26"/>
      <c r="Y217" s="6"/>
      <c r="Z217" s="6"/>
      <c r="AA217" s="6"/>
      <c r="AB217" s="6"/>
      <c r="AC217" s="5"/>
      <c r="AD217" s="84">
        <f t="shared" si="54"/>
        <v>195480.10041666668</v>
      </c>
      <c r="AE217" s="5"/>
      <c r="AF217" s="27">
        <f t="shared" si="49"/>
        <v>0</v>
      </c>
    </row>
    <row r="218" spans="1:32">
      <c r="A218" s="2">
        <f t="shared" si="50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52"/>
        <v>1837562.3587499997</v>
      </c>
      <c r="T218" s="5"/>
      <c r="U218" s="6">
        <f t="shared" si="53"/>
        <v>1837562.3587499997</v>
      </c>
      <c r="V218" s="6"/>
      <c r="W218" s="6"/>
      <c r="X218" s="26"/>
      <c r="Y218" s="6"/>
      <c r="Z218" s="6"/>
      <c r="AA218" s="6"/>
      <c r="AB218" s="6"/>
      <c r="AC218" s="5"/>
      <c r="AD218" s="84">
        <f t="shared" si="54"/>
        <v>1837562.3587499997</v>
      </c>
      <c r="AE218" s="5"/>
      <c r="AF218" s="27">
        <f t="shared" si="49"/>
        <v>0</v>
      </c>
    </row>
    <row r="219" spans="1:32">
      <c r="A219" s="2">
        <f t="shared" si="50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52"/>
        <v>1584048.4229166666</v>
      </c>
      <c r="T219" s="5"/>
      <c r="U219" s="6">
        <f t="shared" si="53"/>
        <v>1584048.4229166666</v>
      </c>
      <c r="V219" s="6"/>
      <c r="W219" s="6"/>
      <c r="X219" s="26"/>
      <c r="Y219" s="6"/>
      <c r="Z219" s="6"/>
      <c r="AA219" s="6"/>
      <c r="AB219" s="6"/>
      <c r="AC219" s="5"/>
      <c r="AD219" s="84">
        <f t="shared" si="54"/>
        <v>1584048.4229166666</v>
      </c>
      <c r="AE219" s="5"/>
      <c r="AF219" s="27">
        <f t="shared" si="49"/>
        <v>0</v>
      </c>
    </row>
    <row r="220" spans="1:32">
      <c r="A220" s="2">
        <f t="shared" si="50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52"/>
        <v>1420120.0329166667</v>
      </c>
      <c r="T220" s="5"/>
      <c r="U220" s="6">
        <f t="shared" si="53"/>
        <v>1420120.0329166667</v>
      </c>
      <c r="V220" s="6"/>
      <c r="W220" s="6"/>
      <c r="X220" s="26"/>
      <c r="Y220" s="6"/>
      <c r="Z220" s="6"/>
      <c r="AA220" s="6"/>
      <c r="AB220" s="6"/>
      <c r="AC220" s="5"/>
      <c r="AD220" s="84">
        <f t="shared" si="54"/>
        <v>1420120.0329166667</v>
      </c>
      <c r="AE220" s="5"/>
      <c r="AF220" s="27">
        <f t="shared" si="49"/>
        <v>0</v>
      </c>
    </row>
    <row r="221" spans="1:32">
      <c r="A221" s="2">
        <f t="shared" si="50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52"/>
        <v>320.85374999999999</v>
      </c>
      <c r="T221" s="5"/>
      <c r="U221" s="6">
        <f t="shared" si="53"/>
        <v>320.85374999999999</v>
      </c>
      <c r="V221" s="6"/>
      <c r="W221" s="6"/>
      <c r="X221" s="26"/>
      <c r="Y221" s="6"/>
      <c r="Z221" s="6"/>
      <c r="AA221" s="6"/>
      <c r="AB221" s="6"/>
      <c r="AC221" s="5"/>
      <c r="AD221" s="84">
        <f t="shared" si="54"/>
        <v>320.85374999999999</v>
      </c>
      <c r="AE221" s="5"/>
      <c r="AF221" s="27">
        <f t="shared" si="49"/>
        <v>0</v>
      </c>
    </row>
    <row r="222" spans="1:32">
      <c r="A222" s="2">
        <f t="shared" si="50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52"/>
        <v>-68441.739999999991</v>
      </c>
      <c r="T222" s="5"/>
      <c r="U222" s="6">
        <f t="shared" si="53"/>
        <v>-68441.739999999991</v>
      </c>
      <c r="V222" s="6"/>
      <c r="W222" s="6"/>
      <c r="X222" s="26"/>
      <c r="Y222" s="6"/>
      <c r="Z222" s="6"/>
      <c r="AA222" s="6"/>
      <c r="AB222" s="6"/>
      <c r="AC222" s="5"/>
      <c r="AD222" s="84">
        <f t="shared" si="54"/>
        <v>-68441.739999999991</v>
      </c>
      <c r="AE222" s="5"/>
      <c r="AF222" s="27">
        <f t="shared" si="49"/>
        <v>0</v>
      </c>
    </row>
    <row r="223" spans="1:32">
      <c r="A223" s="2">
        <f t="shared" si="50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52"/>
        <v>72584.956666666665</v>
      </c>
      <c r="T223" s="5"/>
      <c r="U223" s="6">
        <f t="shared" si="53"/>
        <v>72584.956666666665</v>
      </c>
      <c r="V223" s="6"/>
      <c r="W223" s="6"/>
      <c r="X223" s="26"/>
      <c r="Y223" s="6"/>
      <c r="Z223" s="6"/>
      <c r="AA223" s="6"/>
      <c r="AB223" s="6"/>
      <c r="AC223" s="5"/>
      <c r="AD223" s="84">
        <f t="shared" si="54"/>
        <v>72584.956666666665</v>
      </c>
      <c r="AE223" s="5"/>
      <c r="AF223" s="27">
        <f t="shared" si="49"/>
        <v>0</v>
      </c>
    </row>
    <row r="224" spans="1:32">
      <c r="A224" s="2">
        <f t="shared" si="50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52"/>
        <v>4295.4183333333522</v>
      </c>
      <c r="T224" s="5"/>
      <c r="U224" s="6">
        <f t="shared" si="53"/>
        <v>4295.4183333333522</v>
      </c>
      <c r="V224" s="6"/>
      <c r="W224" s="6"/>
      <c r="X224" s="26"/>
      <c r="Y224" s="6"/>
      <c r="Z224" s="6"/>
      <c r="AA224" s="6"/>
      <c r="AB224" s="6"/>
      <c r="AC224" s="5"/>
      <c r="AD224" s="84">
        <f t="shared" si="54"/>
        <v>4295.4183333333522</v>
      </c>
      <c r="AE224" s="5"/>
      <c r="AF224" s="27">
        <f t="shared" si="49"/>
        <v>0</v>
      </c>
    </row>
    <row r="225" spans="1:32">
      <c r="A225" s="2">
        <f t="shared" si="50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52"/>
        <v>-8391.4816666666666</v>
      </c>
      <c r="T225" s="5"/>
      <c r="U225" s="6">
        <f t="shared" si="53"/>
        <v>-8391.4816666666666</v>
      </c>
      <c r="V225" s="6"/>
      <c r="W225" s="6"/>
      <c r="X225" s="26"/>
      <c r="Y225" s="6"/>
      <c r="Z225" s="6"/>
      <c r="AA225" s="6"/>
      <c r="AB225" s="6"/>
      <c r="AC225" s="5"/>
      <c r="AD225" s="84">
        <f t="shared" si="54"/>
        <v>-8391.4816666666666</v>
      </c>
      <c r="AE225" s="5"/>
      <c r="AF225" s="27">
        <f t="shared" si="49"/>
        <v>0</v>
      </c>
    </row>
    <row r="226" spans="1:32">
      <c r="A226" s="2">
        <f t="shared" si="50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52"/>
        <v>5556.03</v>
      </c>
      <c r="T226" s="5"/>
      <c r="U226" s="6">
        <f t="shared" si="53"/>
        <v>5556.03</v>
      </c>
      <c r="V226" s="6"/>
      <c r="W226" s="6"/>
      <c r="X226" s="26"/>
      <c r="Y226" s="6"/>
      <c r="Z226" s="6"/>
      <c r="AA226" s="6"/>
      <c r="AB226" s="6"/>
      <c r="AC226" s="5"/>
      <c r="AD226" s="84">
        <f t="shared" si="54"/>
        <v>5556.03</v>
      </c>
      <c r="AE226" s="5"/>
      <c r="AF226" s="27">
        <f t="shared" si="49"/>
        <v>0</v>
      </c>
    </row>
    <row r="227" spans="1:32">
      <c r="A227" s="2">
        <f t="shared" si="50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52"/>
        <v>235.49166666666545</v>
      </c>
      <c r="T227" s="5"/>
      <c r="U227" s="6">
        <f t="shared" si="53"/>
        <v>235.49166666666545</v>
      </c>
      <c r="V227" s="6"/>
      <c r="W227" s="6"/>
      <c r="X227" s="26"/>
      <c r="Y227" s="6"/>
      <c r="Z227" s="6"/>
      <c r="AA227" s="6"/>
      <c r="AB227" s="6"/>
      <c r="AC227" s="5"/>
      <c r="AD227" s="84">
        <f t="shared" si="54"/>
        <v>235.49166666666545</v>
      </c>
      <c r="AE227" s="5"/>
      <c r="AF227" s="27">
        <f t="shared" si="49"/>
        <v>0</v>
      </c>
    </row>
    <row r="228" spans="1:32">
      <c r="A228" s="2">
        <f t="shared" si="50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52"/>
        <v>-1774.4866666666665</v>
      </c>
      <c r="T228" s="5"/>
      <c r="U228" s="6">
        <f t="shared" si="53"/>
        <v>-1774.4866666666665</v>
      </c>
      <c r="V228" s="6"/>
      <c r="W228" s="6"/>
      <c r="X228" s="26"/>
      <c r="Y228" s="6"/>
      <c r="Z228" s="6"/>
      <c r="AA228" s="6"/>
      <c r="AB228" s="6"/>
      <c r="AC228" s="5"/>
      <c r="AD228" s="84">
        <f t="shared" si="54"/>
        <v>-1774.4866666666665</v>
      </c>
      <c r="AE228" s="5"/>
      <c r="AF228" s="27">
        <f t="shared" si="49"/>
        <v>0</v>
      </c>
    </row>
    <row r="229" spans="1:32">
      <c r="A229" s="2">
        <f t="shared" si="50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52"/>
        <v>797.60833333333323</v>
      </c>
      <c r="T229" s="5"/>
      <c r="U229" s="6">
        <f t="shared" si="53"/>
        <v>797.60833333333323</v>
      </c>
      <c r="V229" s="6"/>
      <c r="W229" s="6"/>
      <c r="X229" s="26"/>
      <c r="Y229" s="6"/>
      <c r="Z229" s="6"/>
      <c r="AA229" s="6"/>
      <c r="AB229" s="6"/>
      <c r="AC229" s="5"/>
      <c r="AD229" s="84">
        <f t="shared" si="54"/>
        <v>797.60833333333323</v>
      </c>
      <c r="AE229" s="5"/>
      <c r="AF229" s="27">
        <f t="shared" si="49"/>
        <v>0</v>
      </c>
    </row>
    <row r="230" spans="1:32">
      <c r="A230" s="2">
        <f t="shared" si="50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52"/>
        <v>421.48</v>
      </c>
      <c r="T230" s="5"/>
      <c r="U230" s="6">
        <f t="shared" si="53"/>
        <v>421.48</v>
      </c>
      <c r="V230" s="6"/>
      <c r="W230" s="6"/>
      <c r="X230" s="26"/>
      <c r="Y230" s="6"/>
      <c r="Z230" s="6"/>
      <c r="AA230" s="6"/>
      <c r="AB230" s="6"/>
      <c r="AC230" s="5"/>
      <c r="AD230" s="84">
        <f t="shared" si="54"/>
        <v>421.48</v>
      </c>
      <c r="AE230" s="5"/>
      <c r="AF230" s="27">
        <f t="shared" si="49"/>
        <v>0</v>
      </c>
    </row>
    <row r="231" spans="1:32">
      <c r="A231" s="2">
        <f t="shared" si="50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52"/>
        <v>-1385.4016666666666</v>
      </c>
      <c r="T231" s="5"/>
      <c r="U231" s="6">
        <f t="shared" si="53"/>
        <v>-1385.4016666666666</v>
      </c>
      <c r="V231" s="6"/>
      <c r="W231" s="6"/>
      <c r="X231" s="26"/>
      <c r="Y231" s="6"/>
      <c r="Z231" s="6"/>
      <c r="AA231" s="6"/>
      <c r="AB231" s="6"/>
      <c r="AC231" s="5"/>
      <c r="AD231" s="84">
        <f t="shared" si="54"/>
        <v>-1385.4016666666666</v>
      </c>
      <c r="AE231" s="5"/>
      <c r="AF231" s="27">
        <f t="shared" si="49"/>
        <v>0</v>
      </c>
    </row>
    <row r="232" spans="1:32">
      <c r="A232" s="2">
        <f t="shared" si="50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52"/>
        <v>68.126666666666637</v>
      </c>
      <c r="T232" s="5"/>
      <c r="U232" s="6">
        <f t="shared" si="53"/>
        <v>68.126666666666637</v>
      </c>
      <c r="V232" s="6"/>
      <c r="W232" s="6"/>
      <c r="X232" s="26"/>
      <c r="Y232" s="6"/>
      <c r="Z232" s="6"/>
      <c r="AA232" s="6"/>
      <c r="AB232" s="6"/>
      <c r="AC232" s="5"/>
      <c r="AD232" s="84">
        <f t="shared" si="54"/>
        <v>68.126666666666637</v>
      </c>
      <c r="AE232" s="5"/>
      <c r="AF232" s="27">
        <f t="shared" si="49"/>
        <v>0</v>
      </c>
    </row>
    <row r="233" spans="1:32">
      <c r="A233" s="2">
        <f t="shared" si="50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52"/>
        <v>134.01500000000001</v>
      </c>
      <c r="T233" s="5"/>
      <c r="U233" s="6">
        <f t="shared" si="53"/>
        <v>134.01500000000001</v>
      </c>
      <c r="V233" s="6"/>
      <c r="W233" s="6"/>
      <c r="X233" s="26"/>
      <c r="Y233" s="6"/>
      <c r="Z233" s="6"/>
      <c r="AA233" s="6"/>
      <c r="AB233" s="6"/>
      <c r="AC233" s="5"/>
      <c r="AD233" s="84">
        <f t="shared" si="54"/>
        <v>134.01500000000001</v>
      </c>
      <c r="AE233" s="5"/>
      <c r="AF233" s="27">
        <f t="shared" si="49"/>
        <v>0</v>
      </c>
    </row>
    <row r="234" spans="1:32">
      <c r="A234" s="2">
        <f t="shared" si="50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52"/>
        <v>-372.93</v>
      </c>
      <c r="T234" s="5"/>
      <c r="U234" s="6">
        <f t="shared" si="53"/>
        <v>-372.93</v>
      </c>
      <c r="V234" s="6"/>
      <c r="W234" s="6"/>
      <c r="X234" s="26"/>
      <c r="Y234" s="6"/>
      <c r="Z234" s="6"/>
      <c r="AA234" s="6"/>
      <c r="AB234" s="6"/>
      <c r="AC234" s="5"/>
      <c r="AD234" s="84">
        <f t="shared" si="54"/>
        <v>-372.93</v>
      </c>
      <c r="AE234" s="5"/>
      <c r="AF234" s="27">
        <f t="shared" si="49"/>
        <v>0</v>
      </c>
    </row>
    <row r="235" spans="1:32">
      <c r="A235" s="2">
        <f t="shared" si="50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52"/>
        <v>-36.416666666666664</v>
      </c>
      <c r="T235" s="5"/>
      <c r="U235" s="6">
        <f t="shared" si="53"/>
        <v>-36.416666666666664</v>
      </c>
      <c r="V235" s="6"/>
      <c r="W235" s="6"/>
      <c r="X235" s="26"/>
      <c r="Y235" s="6"/>
      <c r="Z235" s="6"/>
      <c r="AA235" s="6"/>
      <c r="AB235" s="6"/>
      <c r="AC235" s="5"/>
      <c r="AD235" s="84">
        <f t="shared" si="54"/>
        <v>-36.416666666666664</v>
      </c>
      <c r="AE235" s="5"/>
      <c r="AF235" s="27">
        <f t="shared" si="49"/>
        <v>0</v>
      </c>
    </row>
    <row r="236" spans="1:32">
      <c r="A236" s="2">
        <f t="shared" si="50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52"/>
        <v>-3089.9083333333333</v>
      </c>
      <c r="T236" s="5"/>
      <c r="U236" s="6">
        <f t="shared" si="53"/>
        <v>-3089.9083333333333</v>
      </c>
      <c r="V236" s="6"/>
      <c r="W236" s="6"/>
      <c r="X236" s="26"/>
      <c r="Y236" s="6"/>
      <c r="Z236" s="6"/>
      <c r="AA236" s="6"/>
      <c r="AB236" s="6"/>
      <c r="AC236" s="5"/>
      <c r="AD236" s="84">
        <f t="shared" si="54"/>
        <v>-3089.9083333333333</v>
      </c>
      <c r="AE236" s="5"/>
      <c r="AF236" s="27">
        <f t="shared" si="49"/>
        <v>0</v>
      </c>
    </row>
    <row r="237" spans="1:32">
      <c r="A237" s="2">
        <f t="shared" si="50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52"/>
        <v>-2165.7383333333332</v>
      </c>
      <c r="T237" s="5"/>
      <c r="U237" s="6">
        <f t="shared" si="53"/>
        <v>-2165.7383333333332</v>
      </c>
      <c r="V237" s="6"/>
      <c r="W237" s="6"/>
      <c r="X237" s="26"/>
      <c r="Y237" s="6"/>
      <c r="Z237" s="6"/>
      <c r="AA237" s="6"/>
      <c r="AB237" s="6"/>
      <c r="AC237" s="5"/>
      <c r="AD237" s="84">
        <f t="shared" si="54"/>
        <v>-2165.7383333333332</v>
      </c>
      <c r="AE237" s="5"/>
      <c r="AF237" s="27">
        <f t="shared" si="49"/>
        <v>0</v>
      </c>
    </row>
    <row r="238" spans="1:32">
      <c r="A238" s="2">
        <f t="shared" si="50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52"/>
        <v>641.40583333333268</v>
      </c>
      <c r="T238" s="5"/>
      <c r="U238" s="6">
        <f t="shared" si="53"/>
        <v>641.40583333333268</v>
      </c>
      <c r="V238" s="6"/>
      <c r="W238" s="6"/>
      <c r="X238" s="26"/>
      <c r="Y238" s="6"/>
      <c r="Z238" s="6"/>
      <c r="AA238" s="6"/>
      <c r="AB238" s="6"/>
      <c r="AC238" s="5"/>
      <c r="AD238" s="84">
        <f t="shared" si="54"/>
        <v>641.40583333333268</v>
      </c>
      <c r="AE238" s="5"/>
      <c r="AF238" s="27">
        <f t="shared" si="49"/>
        <v>0</v>
      </c>
    </row>
    <row r="239" spans="1:32">
      <c r="A239" s="2">
        <f t="shared" si="50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52"/>
        <v>-1350.39</v>
      </c>
      <c r="T239" s="2"/>
      <c r="U239" s="4">
        <f t="shared" si="53"/>
        <v>-1350.39</v>
      </c>
      <c r="V239" s="4"/>
      <c r="W239" s="4"/>
      <c r="X239" s="83"/>
      <c r="Y239" s="4"/>
      <c r="Z239" s="4"/>
      <c r="AA239" s="4"/>
      <c r="AB239" s="4"/>
      <c r="AC239" s="2"/>
      <c r="AD239" s="84">
        <f t="shared" si="54"/>
        <v>-1350.39</v>
      </c>
      <c r="AE239" s="2"/>
      <c r="AF239" s="27">
        <f t="shared" si="49"/>
        <v>0</v>
      </c>
    </row>
    <row r="240" spans="1:32">
      <c r="A240" s="2">
        <f t="shared" si="50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52"/>
        <v>11588.496666666666</v>
      </c>
      <c r="T240" s="5"/>
      <c r="U240" s="6">
        <f t="shared" si="53"/>
        <v>11588.496666666666</v>
      </c>
      <c r="V240" s="6"/>
      <c r="W240" s="6"/>
      <c r="X240" s="26"/>
      <c r="Y240" s="6"/>
      <c r="Z240" s="6"/>
      <c r="AA240" s="6"/>
      <c r="AB240" s="6"/>
      <c r="AC240" s="5"/>
      <c r="AD240" s="84">
        <f t="shared" si="54"/>
        <v>11588.496666666666</v>
      </c>
      <c r="AE240" s="5"/>
      <c r="AF240" s="27">
        <f t="shared" si="49"/>
        <v>0</v>
      </c>
    </row>
    <row r="241" spans="1:32">
      <c r="A241" s="2">
        <f t="shared" si="50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52"/>
        <v>318.07458333333335</v>
      </c>
      <c r="T241" s="5"/>
      <c r="U241" s="6">
        <f t="shared" si="53"/>
        <v>318.07458333333335</v>
      </c>
      <c r="V241" s="6"/>
      <c r="W241" s="6"/>
      <c r="X241" s="26"/>
      <c r="Y241" s="6"/>
      <c r="Z241" s="6"/>
      <c r="AA241" s="6"/>
      <c r="AB241" s="6"/>
      <c r="AC241" s="5"/>
      <c r="AD241" s="84">
        <f t="shared" si="54"/>
        <v>318.07458333333335</v>
      </c>
      <c r="AE241" s="5"/>
      <c r="AF241" s="27">
        <f t="shared" si="49"/>
        <v>0</v>
      </c>
    </row>
    <row r="242" spans="1:32">
      <c r="A242" s="2">
        <f t="shared" si="50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52"/>
        <v>-45067.582499999997</v>
      </c>
      <c r="T242" s="5"/>
      <c r="U242" s="6">
        <f t="shared" si="53"/>
        <v>-45067.582499999997</v>
      </c>
      <c r="V242" s="6"/>
      <c r="W242" s="6"/>
      <c r="X242" s="26"/>
      <c r="Y242" s="6"/>
      <c r="Z242" s="6"/>
      <c r="AA242" s="6"/>
      <c r="AB242" s="6"/>
      <c r="AC242" s="5"/>
      <c r="AD242" s="84">
        <f t="shared" si="54"/>
        <v>-45067.582499999997</v>
      </c>
      <c r="AE242" s="5"/>
      <c r="AF242" s="27">
        <f t="shared" si="49"/>
        <v>0</v>
      </c>
    </row>
    <row r="243" spans="1:32">
      <c r="A243" s="2">
        <f t="shared" si="50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52"/>
        <v>125353.58374999998</v>
      </c>
      <c r="T243" s="5"/>
      <c r="U243" s="6">
        <f t="shared" si="53"/>
        <v>125353.58374999998</v>
      </c>
      <c r="V243" s="6"/>
      <c r="W243" s="6"/>
      <c r="X243" s="83"/>
      <c r="Y243" s="6"/>
      <c r="Z243" s="6"/>
      <c r="AA243" s="6"/>
      <c r="AC243" s="5"/>
      <c r="AD243" s="4">
        <f>+S243</f>
        <v>125353.58374999998</v>
      </c>
      <c r="AE243" s="5"/>
      <c r="AF243" s="27">
        <f t="shared" si="49"/>
        <v>0</v>
      </c>
    </row>
    <row r="244" spans="1:32">
      <c r="A244" s="2">
        <f t="shared" si="50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52"/>
        <v>2522249.4575</v>
      </c>
      <c r="T244" s="5"/>
      <c r="U244" s="6">
        <f t="shared" si="53"/>
        <v>2522249.4575</v>
      </c>
      <c r="V244" s="6"/>
      <c r="W244" s="6"/>
      <c r="X244" s="26"/>
      <c r="Y244" s="6"/>
      <c r="Z244" s="6"/>
      <c r="AA244" s="6"/>
      <c r="AB244" s="6"/>
      <c r="AC244" s="5"/>
      <c r="AD244" s="84">
        <f>+U244</f>
        <v>2522249.4575</v>
      </c>
      <c r="AE244" s="5"/>
      <c r="AF244" s="27">
        <f t="shared" si="49"/>
        <v>0</v>
      </c>
    </row>
    <row r="245" spans="1:32">
      <c r="A245" s="2">
        <f t="shared" si="50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52"/>
        <v>11688.962916666671</v>
      </c>
      <c r="T245" s="5"/>
      <c r="U245" s="6"/>
      <c r="V245" s="6"/>
      <c r="W245" s="6"/>
      <c r="X245" s="26">
        <f>+S245</f>
        <v>11688.962916666671</v>
      </c>
      <c r="Y245" s="6"/>
      <c r="Z245" s="6"/>
      <c r="AA245" s="6"/>
      <c r="AB245" s="6">
        <f>+S245</f>
        <v>11688.962916666671</v>
      </c>
      <c r="AC245" s="5"/>
      <c r="AD245" s="82"/>
      <c r="AE245" s="5"/>
      <c r="AF245" s="27">
        <f t="shared" si="49"/>
        <v>0</v>
      </c>
    </row>
    <row r="246" spans="1:32">
      <c r="A246" s="2">
        <f t="shared" si="50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52"/>
        <v>34578.734583333331</v>
      </c>
      <c r="T246" s="2"/>
      <c r="U246" s="4"/>
      <c r="V246" s="4"/>
      <c r="W246" s="4"/>
      <c r="X246" s="26">
        <f>+S246</f>
        <v>34578.734583333331</v>
      </c>
      <c r="Y246" s="4"/>
      <c r="Z246" s="4"/>
      <c r="AA246" s="4"/>
      <c r="AB246" s="6">
        <f>+S246</f>
        <v>34578.734583333331</v>
      </c>
      <c r="AC246" s="2"/>
      <c r="AD246" s="84"/>
      <c r="AE246" s="2"/>
      <c r="AF246" s="27">
        <f t="shared" si="49"/>
        <v>0</v>
      </c>
    </row>
    <row r="247" spans="1:32">
      <c r="A247" s="2">
        <f t="shared" si="50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52"/>
        <v>10687.767083333334</v>
      </c>
      <c r="T247" s="2"/>
      <c r="U247" s="4"/>
      <c r="V247" s="4"/>
      <c r="W247" s="4"/>
      <c r="X247" s="26">
        <f>+S247</f>
        <v>10687.767083333334</v>
      </c>
      <c r="Y247" s="4"/>
      <c r="Z247" s="4"/>
      <c r="AA247" s="4"/>
      <c r="AB247" s="6">
        <f>+S247</f>
        <v>10687.767083333334</v>
      </c>
      <c r="AC247" s="2"/>
      <c r="AD247" s="84"/>
      <c r="AE247" s="2"/>
      <c r="AF247" s="27">
        <f t="shared" si="49"/>
        <v>0</v>
      </c>
    </row>
    <row r="248" spans="1:32">
      <c r="A248" s="2">
        <f t="shared" si="50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52"/>
        <v>3820.6512500000003</v>
      </c>
      <c r="T248" s="5"/>
      <c r="U248" s="41"/>
      <c r="V248" s="6"/>
      <c r="W248" s="6"/>
      <c r="X248" s="26">
        <f>+S248</f>
        <v>3820.6512500000003</v>
      </c>
      <c r="Y248" s="6"/>
      <c r="Z248" s="6"/>
      <c r="AA248" s="6"/>
      <c r="AB248" s="96">
        <f>+S248</f>
        <v>3820.6512500000003</v>
      </c>
      <c r="AC248" s="5"/>
      <c r="AD248" s="4"/>
      <c r="AE248" s="5"/>
      <c r="AF248" s="27">
        <f t="shared" si="49"/>
        <v>0</v>
      </c>
    </row>
    <row r="249" spans="1:32">
      <c r="A249" s="2">
        <f t="shared" si="50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52"/>
        <v>15638183.273333333</v>
      </c>
      <c r="T249" s="5"/>
      <c r="U249" s="41">
        <f>+S249</f>
        <v>15638183.273333333</v>
      </c>
      <c r="V249" s="6"/>
      <c r="W249" s="6"/>
      <c r="X249" s="26"/>
      <c r="Y249" s="6"/>
      <c r="Z249" s="6"/>
      <c r="AA249" s="6"/>
      <c r="AC249" s="5"/>
      <c r="AD249" s="4">
        <f>+S249</f>
        <v>15638183.273333333</v>
      </c>
      <c r="AE249" s="5"/>
      <c r="AF249" s="27">
        <f t="shared" si="49"/>
        <v>0</v>
      </c>
    </row>
    <row r="250" spans="1:32">
      <c r="A250" s="2">
        <f t="shared" si="50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52"/>
        <v>252687.5</v>
      </c>
      <c r="T250" s="5"/>
      <c r="U250" s="41">
        <f>+S250</f>
        <v>252687.5</v>
      </c>
      <c r="V250" s="6"/>
      <c r="W250" s="6"/>
      <c r="X250" s="26"/>
      <c r="Y250" s="6"/>
      <c r="Z250" s="6"/>
      <c r="AA250" s="6"/>
      <c r="AC250" s="5"/>
      <c r="AD250" s="4">
        <f>+S250</f>
        <v>252687.5</v>
      </c>
      <c r="AE250" s="5"/>
      <c r="AF250" s="27">
        <f t="shared" si="49"/>
        <v>0</v>
      </c>
    </row>
    <row r="251" spans="1:32">
      <c r="A251" s="2">
        <f t="shared" si="50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52"/>
        <v>1841046.8220833335</v>
      </c>
      <c r="T251" s="5"/>
      <c r="U251" s="41"/>
      <c r="V251" s="6"/>
      <c r="W251" s="6"/>
      <c r="X251" s="26">
        <f t="shared" ref="X251:X267" si="55">+S251</f>
        <v>1841046.8220833335</v>
      </c>
      <c r="Y251" s="6"/>
      <c r="Z251" s="6"/>
      <c r="AA251" s="6"/>
      <c r="AB251" s="6">
        <f>+S251</f>
        <v>1841046.8220833335</v>
      </c>
      <c r="AC251" s="5"/>
      <c r="AD251" s="82"/>
      <c r="AE251" s="5"/>
      <c r="AF251" s="27">
        <f t="shared" si="49"/>
        <v>0</v>
      </c>
    </row>
    <row r="252" spans="1:32">
      <c r="A252" s="2">
        <f t="shared" si="50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52"/>
        <v>4663897.5054166671</v>
      </c>
      <c r="T252" s="5"/>
      <c r="U252" s="41">
        <f>+S252</f>
        <v>4663897.5054166671</v>
      </c>
      <c r="V252" s="6"/>
      <c r="W252" s="6"/>
      <c r="X252" s="26"/>
      <c r="Y252" s="6"/>
      <c r="Z252" s="6"/>
      <c r="AA252" s="6"/>
      <c r="AB252" s="6"/>
      <c r="AC252" s="5"/>
      <c r="AD252" s="84">
        <f>+S252</f>
        <v>4663897.5054166671</v>
      </c>
      <c r="AE252" s="5"/>
      <c r="AF252" s="27">
        <f t="shared" si="49"/>
        <v>0</v>
      </c>
    </row>
    <row r="253" spans="1:32">
      <c r="A253" s="2">
        <f t="shared" si="50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52"/>
        <v>1986556.7041666666</v>
      </c>
      <c r="T253" s="5"/>
      <c r="U253" s="41">
        <f>+S253</f>
        <v>1986556.7041666666</v>
      </c>
      <c r="V253" s="6"/>
      <c r="W253" s="6"/>
      <c r="X253" s="26"/>
      <c r="Y253" s="6"/>
      <c r="Z253" s="6"/>
      <c r="AA253" s="6"/>
      <c r="AB253" s="6">
        <f>+X253</f>
        <v>0</v>
      </c>
      <c r="AC253" s="5"/>
      <c r="AD253" s="82">
        <f>+S253</f>
        <v>1986556.7041666666</v>
      </c>
      <c r="AE253" s="5"/>
      <c r="AF253" s="27">
        <f t="shared" si="49"/>
        <v>0</v>
      </c>
    </row>
    <row r="254" spans="1:32">
      <c r="A254" s="2">
        <f t="shared" si="50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52"/>
        <v>94977.212916666685</v>
      </c>
      <c r="T254" s="5"/>
      <c r="U254" s="4"/>
      <c r="V254" s="6"/>
      <c r="W254" s="6"/>
      <c r="X254" s="26">
        <f t="shared" si="55"/>
        <v>94977.212916666685</v>
      </c>
      <c r="Y254" s="6"/>
      <c r="Z254" s="6"/>
      <c r="AA254" s="6"/>
      <c r="AB254" s="6">
        <f>+X254</f>
        <v>94977.212916666685</v>
      </c>
      <c r="AC254" s="5"/>
      <c r="AD254" s="82"/>
      <c r="AE254" s="5"/>
      <c r="AF254" s="27">
        <f t="shared" si="49"/>
        <v>0</v>
      </c>
    </row>
    <row r="255" spans="1:32">
      <c r="A255" s="2">
        <f t="shared" si="50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52"/>
        <v>13829.639583333332</v>
      </c>
      <c r="T255" s="5"/>
      <c r="U255" s="6"/>
      <c r="V255" s="6"/>
      <c r="W255" s="6"/>
      <c r="X255" s="26">
        <f t="shared" si="55"/>
        <v>13829.639583333332</v>
      </c>
      <c r="Y255" s="6"/>
      <c r="Z255" s="6"/>
      <c r="AA255" s="6"/>
      <c r="AB255" s="6">
        <f t="shared" ref="AB255:AB264" si="56">+X255</f>
        <v>13829.639583333332</v>
      </c>
      <c r="AC255" s="5"/>
      <c r="AD255" s="82"/>
      <c r="AE255" s="5"/>
      <c r="AF255" s="27">
        <f t="shared" si="49"/>
        <v>0</v>
      </c>
    </row>
    <row r="256" spans="1:32">
      <c r="A256" s="2">
        <f t="shared" si="50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52"/>
        <v>4749.1454166666672</v>
      </c>
      <c r="T256" s="5"/>
      <c r="U256" s="6"/>
      <c r="V256" s="6"/>
      <c r="W256" s="6"/>
      <c r="X256" s="26">
        <f t="shared" si="55"/>
        <v>4749.1454166666672</v>
      </c>
      <c r="Y256" s="6"/>
      <c r="Z256" s="6"/>
      <c r="AA256" s="6"/>
      <c r="AB256" s="6">
        <f t="shared" si="56"/>
        <v>4749.1454166666672</v>
      </c>
      <c r="AC256" s="5"/>
      <c r="AD256" s="82"/>
      <c r="AE256" s="5"/>
      <c r="AF256" s="27">
        <f t="shared" si="49"/>
        <v>0</v>
      </c>
    </row>
    <row r="257" spans="1:32">
      <c r="A257" s="2">
        <f t="shared" si="50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52"/>
        <v>40672.950833333329</v>
      </c>
      <c r="T257" s="5"/>
      <c r="U257" s="6"/>
      <c r="V257" s="6"/>
      <c r="W257" s="6"/>
      <c r="X257" s="26">
        <f t="shared" si="55"/>
        <v>40672.950833333329</v>
      </c>
      <c r="Y257" s="6"/>
      <c r="Z257" s="6"/>
      <c r="AA257" s="6"/>
      <c r="AB257" s="6">
        <f t="shared" si="56"/>
        <v>40672.950833333329</v>
      </c>
      <c r="AC257" s="5"/>
      <c r="AD257" s="82"/>
      <c r="AE257" s="5"/>
      <c r="AF257" s="27">
        <f t="shared" si="49"/>
        <v>0</v>
      </c>
    </row>
    <row r="258" spans="1:32">
      <c r="A258" s="2">
        <f t="shared" si="50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52"/>
        <v>29188.302500000002</v>
      </c>
      <c r="T258" s="5"/>
      <c r="U258" s="6"/>
      <c r="V258" s="6"/>
      <c r="W258" s="6"/>
      <c r="X258" s="26">
        <f t="shared" si="55"/>
        <v>29188.302500000002</v>
      </c>
      <c r="Y258" s="6"/>
      <c r="Z258" s="6"/>
      <c r="AA258" s="6"/>
      <c r="AB258" s="6">
        <f t="shared" si="56"/>
        <v>29188.302500000002</v>
      </c>
      <c r="AC258" s="5"/>
      <c r="AD258" s="82"/>
      <c r="AE258" s="5"/>
      <c r="AF258" s="27">
        <f t="shared" si="49"/>
        <v>0</v>
      </c>
    </row>
    <row r="259" spans="1:32">
      <c r="A259" s="2">
        <f t="shared" si="50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52"/>
        <v>352629.10249999998</v>
      </c>
      <c r="T259" s="5"/>
      <c r="U259" s="6"/>
      <c r="V259" s="6"/>
      <c r="W259" s="6"/>
      <c r="X259" s="26">
        <f t="shared" si="55"/>
        <v>352629.10249999998</v>
      </c>
      <c r="Y259" s="6"/>
      <c r="Z259" s="6"/>
      <c r="AA259" s="6"/>
      <c r="AB259" s="6">
        <f t="shared" si="56"/>
        <v>352629.10249999998</v>
      </c>
      <c r="AC259" s="5"/>
      <c r="AD259" s="82"/>
      <c r="AE259" s="5"/>
      <c r="AF259" s="27">
        <f t="shared" si="49"/>
        <v>0</v>
      </c>
    </row>
    <row r="260" spans="1:32">
      <c r="A260" s="2">
        <f t="shared" si="50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52"/>
        <v>-1020165.0445833332</v>
      </c>
      <c r="T260" s="5"/>
      <c r="U260" s="6"/>
      <c r="V260" s="6"/>
      <c r="W260" s="6"/>
      <c r="X260" s="26">
        <f t="shared" si="55"/>
        <v>-1020165.0445833332</v>
      </c>
      <c r="Y260" s="6"/>
      <c r="Z260" s="6"/>
      <c r="AA260" s="6"/>
      <c r="AB260" s="6">
        <f t="shared" si="56"/>
        <v>-1020165.0445833332</v>
      </c>
      <c r="AC260" s="5"/>
      <c r="AD260" s="82"/>
      <c r="AE260" s="5"/>
      <c r="AF260" s="27">
        <f t="shared" si="49"/>
        <v>0</v>
      </c>
    </row>
    <row r="261" spans="1:32">
      <c r="A261" s="2">
        <f t="shared" si="50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52"/>
        <v>1873096.2245833336</v>
      </c>
      <c r="T261" s="5"/>
      <c r="U261" s="6"/>
      <c r="V261" s="6"/>
      <c r="W261" s="6"/>
      <c r="X261" s="26">
        <f t="shared" si="55"/>
        <v>1873096.2245833336</v>
      </c>
      <c r="Y261" s="6"/>
      <c r="Z261" s="6"/>
      <c r="AA261" s="6"/>
      <c r="AB261" s="6">
        <f t="shared" si="56"/>
        <v>1873096.2245833336</v>
      </c>
      <c r="AC261" s="5"/>
      <c r="AD261" s="82"/>
      <c r="AE261" s="5"/>
      <c r="AF261" s="27">
        <f t="shared" si="49"/>
        <v>0</v>
      </c>
    </row>
    <row r="262" spans="1:32">
      <c r="A262" s="2">
        <f t="shared" si="50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52"/>
        <v>-1205560.2825</v>
      </c>
      <c r="T262" s="5"/>
      <c r="U262" s="6"/>
      <c r="V262" s="6"/>
      <c r="W262" s="6"/>
      <c r="X262" s="26">
        <f t="shared" si="55"/>
        <v>-1205560.2825</v>
      </c>
      <c r="Y262" s="6"/>
      <c r="Z262" s="6"/>
      <c r="AA262" s="6"/>
      <c r="AB262" s="6">
        <f t="shared" si="56"/>
        <v>-1205560.2825</v>
      </c>
      <c r="AC262" s="5"/>
      <c r="AD262" s="82"/>
      <c r="AE262" s="5"/>
      <c r="AF262" s="27">
        <f t="shared" si="49"/>
        <v>0</v>
      </c>
    </row>
    <row r="263" spans="1:32">
      <c r="A263" s="2">
        <f t="shared" si="50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52"/>
        <v>-5889160.8366666669</v>
      </c>
      <c r="T263" s="5"/>
      <c r="U263" s="6"/>
      <c r="V263" s="6"/>
      <c r="W263" s="6"/>
      <c r="X263" s="26">
        <f t="shared" si="55"/>
        <v>-5889160.8366666669</v>
      </c>
      <c r="Y263" s="6"/>
      <c r="Z263" s="6"/>
      <c r="AA263" s="6"/>
      <c r="AB263" s="6">
        <f t="shared" si="56"/>
        <v>-5889160.8366666669</v>
      </c>
      <c r="AC263" s="5"/>
      <c r="AD263" s="82"/>
      <c r="AE263" s="5"/>
      <c r="AF263" s="27">
        <f t="shared" si="49"/>
        <v>0</v>
      </c>
    </row>
    <row r="264" spans="1:32">
      <c r="A264" s="2">
        <f t="shared" si="50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52"/>
        <v>101156.64750000001</v>
      </c>
      <c r="T264" s="5"/>
      <c r="U264" s="6"/>
      <c r="V264" s="6"/>
      <c r="W264" s="6"/>
      <c r="X264" s="26">
        <f t="shared" si="55"/>
        <v>101156.64750000001</v>
      </c>
      <c r="Y264" s="6"/>
      <c r="Z264" s="6"/>
      <c r="AA264" s="6"/>
      <c r="AB264" s="6">
        <f t="shared" si="56"/>
        <v>101156.64750000001</v>
      </c>
      <c r="AC264" s="5"/>
      <c r="AD264" s="82"/>
      <c r="AE264" s="5"/>
      <c r="AF264" s="27">
        <f t="shared" si="49"/>
        <v>0</v>
      </c>
    </row>
    <row r="265" spans="1:32">
      <c r="A265" s="2">
        <f t="shared" si="50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52"/>
        <v>6444768.2779166671</v>
      </c>
      <c r="T265" s="5"/>
      <c r="U265" s="6"/>
      <c r="V265" s="6"/>
      <c r="W265" s="6"/>
      <c r="X265" s="26">
        <f t="shared" si="55"/>
        <v>6444768.2779166671</v>
      </c>
      <c r="Y265" s="6"/>
      <c r="Z265" s="6"/>
      <c r="AA265" s="6"/>
      <c r="AB265" s="6">
        <f>+S265</f>
        <v>6444768.2779166671</v>
      </c>
      <c r="AC265" s="5"/>
      <c r="AD265" s="82"/>
      <c r="AE265" s="5"/>
      <c r="AF265" s="27">
        <f t="shared" si="49"/>
        <v>0</v>
      </c>
    </row>
    <row r="266" spans="1:32">
      <c r="A266" s="2">
        <f t="shared" si="50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52"/>
        <v>-745204.12708333333</v>
      </c>
      <c r="T266" s="5"/>
      <c r="U266" s="6"/>
      <c r="V266" s="6"/>
      <c r="W266" s="6"/>
      <c r="X266" s="26">
        <f t="shared" si="55"/>
        <v>-745204.12708333333</v>
      </c>
      <c r="Y266" s="6"/>
      <c r="Z266" s="6"/>
      <c r="AA266" s="6"/>
      <c r="AB266" s="6">
        <f>+S266</f>
        <v>-745204.12708333333</v>
      </c>
      <c r="AC266" s="5"/>
      <c r="AD266" s="82"/>
      <c r="AE266" s="5"/>
      <c r="AF266" s="27">
        <f t="shared" si="49"/>
        <v>0</v>
      </c>
    </row>
    <row r="267" spans="1:32">
      <c r="A267" s="2">
        <f t="shared" si="50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52"/>
        <v>4301270</v>
      </c>
      <c r="T267" s="5"/>
      <c r="U267" s="6"/>
      <c r="V267" s="6"/>
      <c r="W267" s="6"/>
      <c r="X267" s="26">
        <f t="shared" si="55"/>
        <v>4301270</v>
      </c>
      <c r="Y267" s="6"/>
      <c r="Z267" s="6"/>
      <c r="AA267" s="6"/>
      <c r="AB267" s="6">
        <f>+S267</f>
        <v>4301270</v>
      </c>
      <c r="AC267" s="5"/>
      <c r="AD267" s="82"/>
      <c r="AE267" s="5"/>
      <c r="AF267" s="27">
        <f t="shared" si="49"/>
        <v>0</v>
      </c>
    </row>
    <row r="268" spans="1:32">
      <c r="A268" s="2">
        <f t="shared" si="50"/>
        <v>254</v>
      </c>
      <c r="B268" s="2"/>
      <c r="C268" s="2"/>
      <c r="D268" s="2"/>
      <c r="E268" s="23" t="s">
        <v>453</v>
      </c>
      <c r="F268" s="28">
        <f t="shared" ref="F268:S268" si="57">SUM(F211:F267)</f>
        <v>78608508.219999969</v>
      </c>
      <c r="G268" s="28">
        <f t="shared" si="57"/>
        <v>82958816.010000005</v>
      </c>
      <c r="H268" s="28">
        <f t="shared" si="57"/>
        <v>83117560.469999984</v>
      </c>
      <c r="I268" s="28">
        <f t="shared" si="57"/>
        <v>83407057.019999996</v>
      </c>
      <c r="J268" s="28">
        <f t="shared" si="57"/>
        <v>84194940.200000003</v>
      </c>
      <c r="K268" s="28">
        <f t="shared" si="57"/>
        <v>83887103.320000023</v>
      </c>
      <c r="L268" s="28">
        <f t="shared" si="57"/>
        <v>85047868.13000001</v>
      </c>
      <c r="M268" s="28">
        <f t="shared" si="57"/>
        <v>85638967.939999998</v>
      </c>
      <c r="N268" s="28">
        <f t="shared" si="57"/>
        <v>85995217.929999992</v>
      </c>
      <c r="O268" s="28">
        <f t="shared" si="57"/>
        <v>87356779.379999995</v>
      </c>
      <c r="P268" s="28">
        <f t="shared" si="57"/>
        <v>86818910.600000024</v>
      </c>
      <c r="Q268" s="28">
        <f t="shared" si="57"/>
        <v>86686917.339999989</v>
      </c>
      <c r="R268" s="28">
        <f t="shared" si="57"/>
        <v>90797163.850000009</v>
      </c>
      <c r="S268" s="29">
        <f t="shared" si="57"/>
        <v>84984414.53125</v>
      </c>
      <c r="T268" s="5"/>
      <c r="U268" s="6"/>
      <c r="V268" s="6"/>
      <c r="W268" s="6"/>
      <c r="X268" s="26"/>
      <c r="Y268" s="6"/>
      <c r="Z268" s="6"/>
      <c r="AA268" s="6"/>
      <c r="AB268" s="6"/>
      <c r="AC268" s="5"/>
      <c r="AD268" s="5"/>
      <c r="AE268" s="5"/>
      <c r="AF268" s="27">
        <f t="shared" si="49"/>
        <v>0</v>
      </c>
    </row>
    <row r="269" spans="1:32">
      <c r="A269" s="2">
        <f t="shared" si="50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41"/>
      <c r="T269" s="5"/>
      <c r="U269" s="6"/>
      <c r="V269" s="6"/>
      <c r="W269" s="6"/>
      <c r="X269" s="26"/>
      <c r="Y269" s="6"/>
      <c r="Z269" s="6"/>
      <c r="AA269" s="6"/>
      <c r="AB269" s="6"/>
      <c r="AC269" s="5"/>
      <c r="AD269" s="5"/>
      <c r="AE269" s="5"/>
      <c r="AF269" s="27">
        <f t="shared" si="49"/>
        <v>0</v>
      </c>
    </row>
    <row r="270" spans="1:32">
      <c r="A270" s="2">
        <f t="shared" si="50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>((F270+R270)+((G270+H270+I270+J270+K270+L270+M270+N270+O270+P270+Q270)*2))/24</f>
        <v>81929804.042083338</v>
      </c>
      <c r="T270" s="5"/>
      <c r="U270" s="6"/>
      <c r="V270" s="6"/>
      <c r="W270" s="6">
        <f>+S270</f>
        <v>81929804.042083338</v>
      </c>
      <c r="X270" s="26"/>
      <c r="Y270" s="6"/>
      <c r="Z270" s="6"/>
      <c r="AA270" s="6"/>
      <c r="AB270" s="6"/>
      <c r="AC270" s="82">
        <f>+S270</f>
        <v>81929804.042083338</v>
      </c>
      <c r="AD270" s="5"/>
      <c r="AE270" s="5"/>
      <c r="AF270" s="27">
        <f t="shared" si="49"/>
        <v>0</v>
      </c>
    </row>
    <row r="271" spans="1:32">
      <c r="A271" s="2">
        <f t="shared" si="50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>((F271+R271)+((G271+H271+I271+J271+K271+L271+M271+N271+O271+P271+Q271)*2))/24</f>
        <v>29041476.283749998</v>
      </c>
      <c r="T271" s="5"/>
      <c r="U271" s="6"/>
      <c r="V271" s="6"/>
      <c r="W271" s="6">
        <f>+S271</f>
        <v>29041476.283749998</v>
      </c>
      <c r="X271" s="26"/>
      <c r="Y271" s="6"/>
      <c r="Z271" s="6"/>
      <c r="AA271" s="6"/>
      <c r="AB271" s="6"/>
      <c r="AC271" s="82">
        <f>+S271</f>
        <v>29041476.283749998</v>
      </c>
      <c r="AD271" s="5"/>
      <c r="AE271" s="5"/>
      <c r="AF271" s="27">
        <f t="shared" ref="AF271:AF334" si="58">+U271+V271-AD271</f>
        <v>0</v>
      </c>
    </row>
    <row r="272" spans="1:32">
      <c r="A272" s="2">
        <f t="shared" si="50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>((F272+R272)+((G272+H272+I272+J272+K272+L272+M272+N272+O272+P272+Q272)*2))/24</f>
        <v>0</v>
      </c>
      <c r="T272" s="5"/>
      <c r="U272" s="6"/>
      <c r="V272" s="6"/>
      <c r="W272" s="6">
        <f>+S272</f>
        <v>0</v>
      </c>
      <c r="X272" s="26"/>
      <c r="Y272" s="6"/>
      <c r="Z272" s="6"/>
      <c r="AA272" s="6"/>
      <c r="AB272" s="6"/>
      <c r="AC272" s="82">
        <f>+S272</f>
        <v>0</v>
      </c>
      <c r="AD272" s="5"/>
      <c r="AE272" s="5"/>
      <c r="AF272" s="27">
        <f t="shared" si="58"/>
        <v>0</v>
      </c>
    </row>
    <row r="273" spans="1:32">
      <c r="A273" s="2">
        <f t="shared" ref="A273:A336" si="59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>((F273+R273)+((G273+H273+I273+J273+K273+L273+M273+N273+O273+P273+Q273)*2))/24</f>
        <v>4203707.2679166654</v>
      </c>
      <c r="T273" s="5"/>
      <c r="U273" s="6"/>
      <c r="V273" s="6"/>
      <c r="W273" s="6">
        <f>+S273</f>
        <v>4203707.2679166654</v>
      </c>
      <c r="X273" s="26"/>
      <c r="Y273" s="6"/>
      <c r="Z273" s="6"/>
      <c r="AA273" s="6"/>
      <c r="AB273" s="6"/>
      <c r="AC273" s="82">
        <f>+S273</f>
        <v>4203707.2679166654</v>
      </c>
      <c r="AD273" s="5"/>
      <c r="AE273" s="5"/>
      <c r="AF273" s="27">
        <f t="shared" si="58"/>
        <v>0</v>
      </c>
    </row>
    <row r="274" spans="1:32">
      <c r="A274" s="2">
        <f t="shared" si="59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S274" si="60">SUM(G270:G273)</f>
        <v>27696643.009999998</v>
      </c>
      <c r="H274" s="28">
        <f t="shared" si="60"/>
        <v>53021880.219999999</v>
      </c>
      <c r="I274" s="28">
        <f t="shared" si="60"/>
        <v>75414859.480000004</v>
      </c>
      <c r="J274" s="28">
        <f t="shared" si="60"/>
        <v>91864285.179999992</v>
      </c>
      <c r="K274" s="28">
        <f t="shared" si="60"/>
        <v>101973923.8</v>
      </c>
      <c r="L274" s="28">
        <f t="shared" si="60"/>
        <v>111748016.5</v>
      </c>
      <c r="M274" s="28">
        <f t="shared" si="60"/>
        <v>120631585.06</v>
      </c>
      <c r="N274" s="28">
        <f t="shared" si="60"/>
        <v>128639398.23</v>
      </c>
      <c r="O274" s="28">
        <f t="shared" si="60"/>
        <v>139109278.55000001</v>
      </c>
      <c r="P274" s="28">
        <f t="shared" si="60"/>
        <v>154835968.17000002</v>
      </c>
      <c r="Q274" s="28">
        <f t="shared" si="60"/>
        <v>175673456.35000002</v>
      </c>
      <c r="R274" s="28">
        <f t="shared" si="60"/>
        <v>200944910.62</v>
      </c>
      <c r="S274" s="29">
        <f t="shared" si="60"/>
        <v>115174987.59375</v>
      </c>
      <c r="T274" s="5"/>
      <c r="U274" s="6"/>
      <c r="V274" s="6"/>
      <c r="W274" s="6"/>
      <c r="X274" s="26"/>
      <c r="Y274" s="6"/>
      <c r="Z274" s="6"/>
      <c r="AA274" s="6"/>
      <c r="AB274" s="6"/>
      <c r="AC274" s="5"/>
      <c r="AD274" s="5"/>
      <c r="AE274" s="5"/>
      <c r="AF274" s="27">
        <f t="shared" si="58"/>
        <v>0</v>
      </c>
    </row>
    <row r="275" spans="1:32">
      <c r="A275" s="2">
        <f t="shared" si="59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41"/>
      <c r="T275" s="2"/>
      <c r="U275" s="4"/>
      <c r="V275" s="4"/>
      <c r="W275" s="4"/>
      <c r="X275" s="83"/>
      <c r="Y275" s="4"/>
      <c r="Z275" s="4"/>
      <c r="AA275" s="4"/>
      <c r="AB275" s="4"/>
      <c r="AC275" s="2"/>
      <c r="AD275" s="2"/>
      <c r="AE275" s="2"/>
      <c r="AF275" s="27">
        <f t="shared" si="58"/>
        <v>0</v>
      </c>
    </row>
    <row r="276" spans="1:32">
      <c r="A276" s="2">
        <f t="shared" si="59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41">
        <f>((F276+R276)+((G276+H276+I276+J276+K276+L276+M276+N276+O276+P276+Q276)*2))/24</f>
        <v>0</v>
      </c>
      <c r="T276" s="2"/>
      <c r="U276" s="4"/>
      <c r="V276" s="4"/>
      <c r="W276" s="4">
        <f t="shared" ref="W276:W293" si="61">+S276</f>
        <v>0</v>
      </c>
      <c r="X276" s="83"/>
      <c r="Y276" s="4"/>
      <c r="Z276" s="4"/>
      <c r="AA276" s="4"/>
      <c r="AB276" s="4"/>
      <c r="AC276" s="82">
        <f t="shared" ref="AC276:AC293" si="62">+S276</f>
        <v>0</v>
      </c>
      <c r="AD276" s="2"/>
      <c r="AE276" s="2"/>
      <c r="AF276" s="27">
        <f t="shared" si="58"/>
        <v>0</v>
      </c>
    </row>
    <row r="277" spans="1:32">
      <c r="A277" s="2">
        <f t="shared" si="59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41">
        <f>((F277+R277)+((G277+H277+I277+J277+K277+L277+M277+N277+O277+P277+Q277)*2))/24</f>
        <v>0</v>
      </c>
      <c r="T277" s="2"/>
      <c r="U277" s="4"/>
      <c r="V277" s="4"/>
      <c r="W277" s="4">
        <f t="shared" si="61"/>
        <v>0</v>
      </c>
      <c r="X277" s="83"/>
      <c r="Y277" s="4"/>
      <c r="Z277" s="4"/>
      <c r="AA277" s="4"/>
      <c r="AB277" s="4"/>
      <c r="AC277" s="82">
        <f t="shared" si="62"/>
        <v>0</v>
      </c>
      <c r="AD277" s="2"/>
      <c r="AE277" s="2"/>
      <c r="AF277" s="27">
        <f t="shared" si="58"/>
        <v>0</v>
      </c>
    </row>
    <row r="278" spans="1:32">
      <c r="A278" s="2">
        <f t="shared" si="59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41"/>
      <c r="T278" s="2"/>
      <c r="U278" s="4"/>
      <c r="V278" s="4"/>
      <c r="W278" s="4">
        <f t="shared" si="61"/>
        <v>0</v>
      </c>
      <c r="X278" s="83"/>
      <c r="Y278" s="4"/>
      <c r="Z278" s="4"/>
      <c r="AA278" s="4"/>
      <c r="AB278" s="4"/>
      <c r="AC278" s="82">
        <f t="shared" si="62"/>
        <v>0</v>
      </c>
      <c r="AD278" s="2"/>
      <c r="AE278" s="2"/>
      <c r="AF278" s="27">
        <f t="shared" si="58"/>
        <v>0</v>
      </c>
    </row>
    <row r="279" spans="1:32">
      <c r="A279" s="2">
        <f t="shared" si="59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>((F279+R279)+((G279+H279+I279+J279+K279+L279+M279+N279+O279+P279+Q279)*2))/24</f>
        <v>104363.22583333334</v>
      </c>
      <c r="T279" s="2"/>
      <c r="U279" s="4"/>
      <c r="V279" s="4"/>
      <c r="W279" s="4">
        <f t="shared" si="61"/>
        <v>104363.22583333334</v>
      </c>
      <c r="X279" s="83"/>
      <c r="Y279" s="4"/>
      <c r="Z279" s="4"/>
      <c r="AA279" s="4"/>
      <c r="AB279" s="4"/>
      <c r="AC279" s="82">
        <f t="shared" si="62"/>
        <v>104363.22583333334</v>
      </c>
      <c r="AD279" s="2"/>
      <c r="AE279" s="2"/>
      <c r="AF279" s="27">
        <f t="shared" si="58"/>
        <v>0</v>
      </c>
    </row>
    <row r="280" spans="1:32">
      <c r="A280" s="2">
        <f t="shared" si="59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ref="S280:S292" si="63">((F280+R280)+((G280+H280+I280+J280+K280+L280+M280+N280+O280+P280+Q280)*2))/24</f>
        <v>275556.81124999997</v>
      </c>
      <c r="T280" s="2"/>
      <c r="U280" s="4"/>
      <c r="V280" s="4"/>
      <c r="W280" s="4">
        <f t="shared" si="61"/>
        <v>275556.81124999997</v>
      </c>
      <c r="X280" s="83"/>
      <c r="Y280" s="4"/>
      <c r="Z280" s="4"/>
      <c r="AA280" s="4"/>
      <c r="AB280" s="4"/>
      <c r="AC280" s="82">
        <f t="shared" si="62"/>
        <v>275556.81124999997</v>
      </c>
      <c r="AD280" s="2"/>
      <c r="AE280" s="2"/>
      <c r="AF280" s="27">
        <f t="shared" si="58"/>
        <v>0</v>
      </c>
    </row>
    <row r="281" spans="1:32">
      <c r="A281" s="2">
        <f t="shared" si="59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63"/>
        <v>6225403.3820833331</v>
      </c>
      <c r="T281" s="2"/>
      <c r="U281" s="4"/>
      <c r="V281" s="4"/>
      <c r="W281" s="4">
        <f t="shared" si="61"/>
        <v>6225403.3820833331</v>
      </c>
      <c r="X281" s="83"/>
      <c r="Y281" s="4"/>
      <c r="Z281" s="4"/>
      <c r="AA281" s="4"/>
      <c r="AB281" s="4"/>
      <c r="AC281" s="82">
        <f t="shared" si="62"/>
        <v>6225403.3820833331</v>
      </c>
      <c r="AD281" s="2"/>
      <c r="AE281" s="2"/>
      <c r="AF281" s="27">
        <f t="shared" si="58"/>
        <v>0</v>
      </c>
    </row>
    <row r="282" spans="1:32">
      <c r="A282" s="2">
        <f t="shared" si="59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63"/>
        <v>5036947.9233333329</v>
      </c>
      <c r="T282" s="2"/>
      <c r="U282" s="4"/>
      <c r="V282" s="4"/>
      <c r="W282" s="4">
        <f t="shared" si="61"/>
        <v>5036947.9233333329</v>
      </c>
      <c r="X282" s="83"/>
      <c r="Y282" s="4"/>
      <c r="Z282" s="4"/>
      <c r="AA282" s="4"/>
      <c r="AB282" s="4"/>
      <c r="AC282" s="82">
        <f t="shared" si="62"/>
        <v>5036947.9233333329</v>
      </c>
      <c r="AD282" s="2"/>
      <c r="AE282" s="2"/>
      <c r="AF282" s="27">
        <f t="shared" si="58"/>
        <v>0</v>
      </c>
    </row>
    <row r="283" spans="1:32">
      <c r="A283" s="2">
        <f t="shared" si="59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63"/>
        <v>46550.012083333335</v>
      </c>
      <c r="T283" s="2"/>
      <c r="U283" s="4"/>
      <c r="V283" s="4"/>
      <c r="W283" s="4">
        <f t="shared" si="61"/>
        <v>46550.012083333335</v>
      </c>
      <c r="X283" s="83"/>
      <c r="Y283" s="4"/>
      <c r="Z283" s="4"/>
      <c r="AA283" s="4"/>
      <c r="AB283" s="4"/>
      <c r="AC283" s="82">
        <f t="shared" si="62"/>
        <v>46550.012083333335</v>
      </c>
      <c r="AD283" s="2"/>
      <c r="AE283" s="2"/>
      <c r="AF283" s="27">
        <f t="shared" si="58"/>
        <v>0</v>
      </c>
    </row>
    <row r="284" spans="1:32">
      <c r="A284" s="2">
        <f t="shared" si="59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63"/>
        <v>815018.06374999986</v>
      </c>
      <c r="T284" s="2"/>
      <c r="U284" s="4"/>
      <c r="V284" s="4"/>
      <c r="W284" s="4">
        <f t="shared" si="61"/>
        <v>815018.06374999986</v>
      </c>
      <c r="X284" s="83"/>
      <c r="Y284" s="4"/>
      <c r="Z284" s="4"/>
      <c r="AA284" s="4"/>
      <c r="AB284" s="4"/>
      <c r="AC284" s="82">
        <f t="shared" si="62"/>
        <v>815018.06374999986</v>
      </c>
      <c r="AD284" s="2"/>
      <c r="AE284" s="2"/>
      <c r="AF284" s="27">
        <f t="shared" si="58"/>
        <v>0</v>
      </c>
    </row>
    <row r="285" spans="1:32">
      <c r="A285" s="2">
        <f t="shared" si="59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63"/>
        <v>129315.84666666668</v>
      </c>
      <c r="T285" s="2"/>
      <c r="U285" s="4"/>
      <c r="V285" s="4"/>
      <c r="W285" s="4">
        <f t="shared" si="61"/>
        <v>129315.84666666668</v>
      </c>
      <c r="X285" s="83"/>
      <c r="Y285" s="4"/>
      <c r="Z285" s="4"/>
      <c r="AA285" s="4"/>
      <c r="AB285" s="4"/>
      <c r="AC285" s="82">
        <f t="shared" si="62"/>
        <v>129315.84666666668</v>
      </c>
      <c r="AD285" s="2"/>
      <c r="AE285" s="2"/>
      <c r="AF285" s="27">
        <f t="shared" si="58"/>
        <v>0</v>
      </c>
    </row>
    <row r="286" spans="1:32">
      <c r="A286" s="2">
        <f t="shared" si="59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63"/>
        <v>695955.92041666666</v>
      </c>
      <c r="T286" s="2"/>
      <c r="U286" s="4"/>
      <c r="V286" s="4"/>
      <c r="W286" s="4">
        <f t="shared" si="61"/>
        <v>695955.92041666666</v>
      </c>
      <c r="X286" s="83"/>
      <c r="Y286" s="4"/>
      <c r="Z286" s="4"/>
      <c r="AA286" s="4"/>
      <c r="AB286" s="4"/>
      <c r="AC286" s="82">
        <f t="shared" si="62"/>
        <v>695955.92041666666</v>
      </c>
      <c r="AD286" s="2"/>
      <c r="AE286" s="2"/>
      <c r="AF286" s="27">
        <f t="shared" si="58"/>
        <v>0</v>
      </c>
    </row>
    <row r="287" spans="1:32">
      <c r="A287" s="2">
        <f t="shared" si="59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63"/>
        <v>150690.58583333332</v>
      </c>
      <c r="T287" s="2"/>
      <c r="U287" s="4"/>
      <c r="V287" s="4"/>
      <c r="W287" s="4">
        <f t="shared" si="61"/>
        <v>150690.58583333332</v>
      </c>
      <c r="X287" s="83"/>
      <c r="Y287" s="4"/>
      <c r="Z287" s="4"/>
      <c r="AA287" s="4"/>
      <c r="AB287" s="4"/>
      <c r="AC287" s="82">
        <f t="shared" si="62"/>
        <v>150690.58583333332</v>
      </c>
      <c r="AD287" s="2"/>
      <c r="AE287" s="2"/>
      <c r="AF287" s="27">
        <f t="shared" si="58"/>
        <v>0</v>
      </c>
    </row>
    <row r="288" spans="1:32">
      <c r="A288" s="2">
        <f t="shared" si="59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>((F288+R288)+((G288+H288+I288+J288+K288+L288+M288+N288+O288+P288+Q288)*2))/24</f>
        <v>852031.0183333332</v>
      </c>
      <c r="T288" s="2"/>
      <c r="U288" s="4"/>
      <c r="V288" s="4"/>
      <c r="W288" s="4">
        <f t="shared" si="61"/>
        <v>852031.0183333332</v>
      </c>
      <c r="X288" s="83"/>
      <c r="Y288" s="4"/>
      <c r="Z288" s="4"/>
      <c r="AA288" s="4"/>
      <c r="AB288" s="4"/>
      <c r="AC288" s="82">
        <f t="shared" si="62"/>
        <v>852031.0183333332</v>
      </c>
      <c r="AD288" s="2"/>
      <c r="AE288" s="2"/>
      <c r="AF288" s="27">
        <f t="shared" si="58"/>
        <v>0</v>
      </c>
    </row>
    <row r="289" spans="1:32">
      <c r="A289" s="2">
        <f t="shared" si="59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63"/>
        <v>1326209.7529166667</v>
      </c>
      <c r="T289" s="2"/>
      <c r="U289" s="4"/>
      <c r="V289" s="4"/>
      <c r="W289" s="4">
        <f t="shared" si="61"/>
        <v>1326209.7529166667</v>
      </c>
      <c r="X289" s="83"/>
      <c r="Y289" s="4"/>
      <c r="Z289" s="4"/>
      <c r="AA289" s="4"/>
      <c r="AB289" s="4"/>
      <c r="AC289" s="82">
        <f t="shared" si="62"/>
        <v>1326209.7529166667</v>
      </c>
      <c r="AD289" s="2"/>
      <c r="AE289" s="2"/>
      <c r="AF289" s="27">
        <f t="shared" si="58"/>
        <v>0</v>
      </c>
    </row>
    <row r="290" spans="1:32">
      <c r="A290" s="2">
        <f t="shared" si="59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63"/>
        <v>1357.769583333333</v>
      </c>
      <c r="T290" s="2"/>
      <c r="U290" s="4"/>
      <c r="V290" s="4"/>
      <c r="W290" s="4">
        <f t="shared" si="61"/>
        <v>1357.769583333333</v>
      </c>
      <c r="X290" s="83"/>
      <c r="Y290" s="4"/>
      <c r="Z290" s="4"/>
      <c r="AA290" s="4"/>
      <c r="AB290" s="4"/>
      <c r="AC290" s="82">
        <f t="shared" si="62"/>
        <v>1357.769583333333</v>
      </c>
      <c r="AD290" s="2"/>
      <c r="AE290" s="2"/>
      <c r="AF290" s="27">
        <f t="shared" si="58"/>
        <v>0</v>
      </c>
    </row>
    <row r="291" spans="1:32">
      <c r="A291" s="2">
        <f t="shared" si="59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63"/>
        <v>9991.9837499999994</v>
      </c>
      <c r="T291" s="2"/>
      <c r="U291" s="4"/>
      <c r="V291" s="4"/>
      <c r="W291" s="4">
        <f t="shared" si="61"/>
        <v>9991.9837499999994</v>
      </c>
      <c r="X291" s="83"/>
      <c r="Y291" s="4"/>
      <c r="Z291" s="4"/>
      <c r="AA291" s="4"/>
      <c r="AB291" s="4"/>
      <c r="AC291" s="82">
        <f t="shared" si="62"/>
        <v>9991.9837499999994</v>
      </c>
      <c r="AD291" s="2"/>
      <c r="AE291" s="2"/>
      <c r="AF291" s="27">
        <f t="shared" si="58"/>
        <v>0</v>
      </c>
    </row>
    <row r="292" spans="1:32">
      <c r="A292" s="2">
        <f t="shared" si="59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63"/>
        <v>21733.037083333333</v>
      </c>
      <c r="T292" s="2"/>
      <c r="U292" s="4"/>
      <c r="V292" s="4"/>
      <c r="W292" s="4">
        <f t="shared" si="61"/>
        <v>21733.037083333333</v>
      </c>
      <c r="X292" s="83"/>
      <c r="Y292" s="4"/>
      <c r="Z292" s="4"/>
      <c r="AA292" s="4"/>
      <c r="AB292" s="4"/>
      <c r="AC292" s="82">
        <f t="shared" si="62"/>
        <v>21733.037083333333</v>
      </c>
      <c r="AD292" s="2"/>
      <c r="AE292" s="2"/>
      <c r="AF292" s="27">
        <f t="shared" si="58"/>
        <v>0</v>
      </c>
    </row>
    <row r="293" spans="1:32">
      <c r="A293" s="2">
        <f t="shared" si="59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>((F293+R293)+((G293+H293+I293+J293+K293+L293+M293+N293+O293+P293+Q293)*2))/24</f>
        <v>1283478.3099999998</v>
      </c>
      <c r="T293" s="2"/>
      <c r="U293" s="4"/>
      <c r="V293" s="4"/>
      <c r="W293" s="4">
        <f t="shared" si="61"/>
        <v>1283478.3099999998</v>
      </c>
      <c r="X293" s="83"/>
      <c r="Y293" s="4"/>
      <c r="Z293" s="4"/>
      <c r="AA293" s="4"/>
      <c r="AB293" s="4"/>
      <c r="AC293" s="82">
        <f t="shared" si="62"/>
        <v>1283478.3099999998</v>
      </c>
      <c r="AD293" s="2"/>
      <c r="AE293" s="2"/>
      <c r="AF293" s="27">
        <f t="shared" si="58"/>
        <v>0</v>
      </c>
    </row>
    <row r="294" spans="1:32">
      <c r="A294" s="2">
        <f t="shared" si="59"/>
        <v>280</v>
      </c>
      <c r="B294" s="2"/>
      <c r="C294" s="2"/>
      <c r="D294" s="2"/>
      <c r="E294" s="50" t="s">
        <v>484</v>
      </c>
      <c r="F294" s="28">
        <f t="shared" ref="F294:S294" si="64">SUM(F279:F293)</f>
        <v>29055993.149999999</v>
      </c>
      <c r="G294" s="28">
        <f t="shared" si="64"/>
        <v>4110746.9500000007</v>
      </c>
      <c r="H294" s="28">
        <f t="shared" si="64"/>
        <v>7568028.5200000005</v>
      </c>
      <c r="I294" s="28">
        <f t="shared" si="64"/>
        <v>11015883.790000001</v>
      </c>
      <c r="J294" s="28">
        <f t="shared" si="64"/>
        <v>13592270.760000002</v>
      </c>
      <c r="K294" s="28">
        <f t="shared" si="64"/>
        <v>15418443.92</v>
      </c>
      <c r="L294" s="28">
        <f t="shared" si="64"/>
        <v>16918084.170000002</v>
      </c>
      <c r="M294" s="28">
        <f t="shared" si="64"/>
        <v>18289571.93</v>
      </c>
      <c r="N294" s="28">
        <f t="shared" si="64"/>
        <v>19409871.52</v>
      </c>
      <c r="O294" s="28">
        <f t="shared" si="64"/>
        <v>20812513.030000001</v>
      </c>
      <c r="P294" s="28">
        <f t="shared" si="64"/>
        <v>22691143.969999999</v>
      </c>
      <c r="Q294" s="28">
        <f t="shared" si="64"/>
        <v>25125535.849999998</v>
      </c>
      <c r="R294" s="28">
        <f t="shared" si="64"/>
        <v>28430305.460000001</v>
      </c>
      <c r="S294" s="29">
        <f t="shared" si="64"/>
        <v>16974603.642916668</v>
      </c>
      <c r="T294" s="2"/>
      <c r="U294" s="4"/>
      <c r="V294" s="4"/>
      <c r="W294" s="4"/>
      <c r="X294" s="83"/>
      <c r="Y294" s="4"/>
      <c r="Z294" s="4"/>
      <c r="AA294" s="4"/>
      <c r="AB294" s="4"/>
      <c r="AC294" s="2"/>
      <c r="AD294" s="2"/>
      <c r="AE294" s="2"/>
      <c r="AF294" s="27">
        <f t="shared" si="58"/>
        <v>0</v>
      </c>
    </row>
    <row r="295" spans="1:32">
      <c r="A295" s="2">
        <f t="shared" si="59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41"/>
      <c r="T295" s="5"/>
      <c r="U295" s="6"/>
      <c r="V295" s="6"/>
      <c r="W295" s="6"/>
      <c r="X295" s="26"/>
      <c r="Y295" s="6"/>
      <c r="Z295" s="6"/>
      <c r="AA295" s="6"/>
      <c r="AB295" s="6"/>
      <c r="AC295" s="5"/>
      <c r="AD295" s="5"/>
      <c r="AE295" s="5"/>
      <c r="AF295" s="27">
        <f t="shared" si="58"/>
        <v>0</v>
      </c>
    </row>
    <row r="296" spans="1:32">
      <c r="A296" s="2">
        <f t="shared" si="59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41">
        <f>((F296+R296)+((G296+H296+I296+J296+K296+L296+M296+N296+O296+P296+Q296)*2))/24</f>
        <v>13921493.911250001</v>
      </c>
      <c r="T296" s="5"/>
      <c r="U296" s="6"/>
      <c r="V296" s="6"/>
      <c r="W296" s="6">
        <f>+S296</f>
        <v>13921493.911250001</v>
      </c>
      <c r="X296" s="26"/>
      <c r="Y296" s="6"/>
      <c r="Z296" s="6"/>
      <c r="AA296" s="6"/>
      <c r="AB296" s="6"/>
      <c r="AC296" s="82">
        <f>+S296</f>
        <v>13921493.911250001</v>
      </c>
      <c r="AD296" s="5"/>
      <c r="AE296" s="5"/>
      <c r="AF296" s="27">
        <f t="shared" si="58"/>
        <v>0</v>
      </c>
    </row>
    <row r="297" spans="1:32">
      <c r="A297" s="2">
        <f t="shared" si="59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41">
        <f>((F297+R297)+((G297+H297+I297+J297+K297+L297+M297+N297+O297+P297+Q297)*2))/24</f>
        <v>1839131.5487500001</v>
      </c>
      <c r="T297" s="5"/>
      <c r="U297" s="6"/>
      <c r="V297" s="6"/>
      <c r="W297" s="6">
        <f>+S297</f>
        <v>1839131.5487500001</v>
      </c>
      <c r="X297" s="26"/>
      <c r="Y297" s="6"/>
      <c r="Z297" s="6"/>
      <c r="AA297" s="6"/>
      <c r="AB297" s="6"/>
      <c r="AC297" s="82">
        <f>+S297</f>
        <v>1839131.5487500001</v>
      </c>
      <c r="AD297" s="5"/>
      <c r="AE297" s="5"/>
      <c r="AF297" s="27">
        <f t="shared" si="58"/>
        <v>0</v>
      </c>
    </row>
    <row r="298" spans="1:32">
      <c r="A298" s="2">
        <f t="shared" si="59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1">
        <f>((F298+R298)+((G298+H298+I298+J298+K298+L298+M298+N298+O298+P298+Q298)*2))/24</f>
        <v>0</v>
      </c>
      <c r="T298" s="5"/>
      <c r="U298" s="6"/>
      <c r="V298" s="6"/>
      <c r="W298" s="6">
        <f>+S298</f>
        <v>0</v>
      </c>
      <c r="X298" s="26"/>
      <c r="Y298" s="6"/>
      <c r="Z298" s="6"/>
      <c r="AA298" s="6"/>
      <c r="AB298" s="6"/>
      <c r="AC298" s="82">
        <f>+S298</f>
        <v>0</v>
      </c>
      <c r="AD298" s="5"/>
      <c r="AE298" s="5"/>
      <c r="AF298" s="27">
        <f t="shared" si="58"/>
        <v>0</v>
      </c>
    </row>
    <row r="299" spans="1:32">
      <c r="A299" s="2">
        <f t="shared" si="59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S299" si="65">SUM(G296:G298)</f>
        <v>2394888.83</v>
      </c>
      <c r="H299" s="28">
        <f t="shared" si="65"/>
        <v>4798923.55</v>
      </c>
      <c r="I299" s="28">
        <f t="shared" si="65"/>
        <v>7210168.9900000002</v>
      </c>
      <c r="J299" s="28">
        <f t="shared" si="65"/>
        <v>9629797.2799999993</v>
      </c>
      <c r="K299" s="28">
        <f t="shared" si="65"/>
        <v>12062190.43</v>
      </c>
      <c r="L299" s="28">
        <f t="shared" si="65"/>
        <v>14509338.830000002</v>
      </c>
      <c r="M299" s="28">
        <f t="shared" si="65"/>
        <v>16982990.59</v>
      </c>
      <c r="N299" s="28">
        <f t="shared" si="65"/>
        <v>19472445.800000001</v>
      </c>
      <c r="O299" s="28">
        <f t="shared" si="65"/>
        <v>21990386.379999999</v>
      </c>
      <c r="P299" s="28">
        <f t="shared" si="65"/>
        <v>24538386.02</v>
      </c>
      <c r="Q299" s="28">
        <f t="shared" si="65"/>
        <v>27119736.559999999</v>
      </c>
      <c r="R299" s="28">
        <f t="shared" si="65"/>
        <v>29789773.009999998</v>
      </c>
      <c r="S299" s="97">
        <f t="shared" si="65"/>
        <v>15760625.460000001</v>
      </c>
      <c r="T299" s="5"/>
      <c r="U299" s="6"/>
      <c r="V299" s="6"/>
      <c r="W299" s="6"/>
      <c r="X299" s="26"/>
      <c r="Y299" s="6"/>
      <c r="Z299" s="6"/>
      <c r="AA299" s="6"/>
      <c r="AB299" s="6"/>
      <c r="AC299" s="5"/>
      <c r="AD299" s="5"/>
      <c r="AE299" s="5"/>
      <c r="AF299" s="27">
        <f t="shared" si="58"/>
        <v>0</v>
      </c>
    </row>
    <row r="300" spans="1:32">
      <c r="A300" s="2">
        <f t="shared" si="59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41"/>
      <c r="T300" s="5"/>
      <c r="U300" s="6"/>
      <c r="V300" s="6"/>
      <c r="W300" s="6"/>
      <c r="X300" s="26"/>
      <c r="Y300" s="6"/>
      <c r="Z300" s="6"/>
      <c r="AA300" s="6"/>
      <c r="AB300" s="6"/>
      <c r="AC300" s="5"/>
      <c r="AD300" s="5"/>
      <c r="AE300" s="5"/>
      <c r="AF300" s="27">
        <f t="shared" si="58"/>
        <v>0</v>
      </c>
    </row>
    <row r="301" spans="1:32">
      <c r="A301" s="2">
        <f t="shared" si="59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>((F301+R301)+((G301+H301+I301+J301+K301+L301+M301+N301+O301+P301+Q301)*2))/24</f>
        <v>0</v>
      </c>
      <c r="T301" s="5"/>
      <c r="U301" s="6"/>
      <c r="V301" s="6"/>
      <c r="W301" s="6"/>
      <c r="X301" s="26"/>
      <c r="Y301" s="6"/>
      <c r="Z301" s="6"/>
      <c r="AA301" s="6"/>
      <c r="AB301" s="6"/>
      <c r="AC301" s="5"/>
      <c r="AD301" s="5"/>
      <c r="AE301" s="5"/>
      <c r="AF301" s="27">
        <f t="shared" si="58"/>
        <v>0</v>
      </c>
    </row>
    <row r="302" spans="1:32">
      <c r="A302" s="2">
        <f t="shared" si="59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>((F302+R302)+((G302+H302+I302+J302+K302+L302+M302+N302+O302+P302+Q302)*2))/24</f>
        <v>6034035.2058333335</v>
      </c>
      <c r="T302" s="5"/>
      <c r="U302" s="6"/>
      <c r="V302" s="6"/>
      <c r="W302" s="6">
        <f t="shared" ref="W302:W312" si="66">+S302</f>
        <v>6034035.2058333335</v>
      </c>
      <c r="X302" s="26"/>
      <c r="Y302" s="6"/>
      <c r="Z302" s="6"/>
      <c r="AA302" s="6"/>
      <c r="AB302" s="6"/>
      <c r="AC302" s="82">
        <f t="shared" ref="AC302:AC312" si="67">+S302</f>
        <v>6034035.2058333335</v>
      </c>
      <c r="AD302" s="5"/>
      <c r="AE302" s="5"/>
      <c r="AF302" s="27">
        <f t="shared" si="58"/>
        <v>0</v>
      </c>
    </row>
    <row r="303" spans="1:32">
      <c r="A303" s="2">
        <f t="shared" si="59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>((F303+R303)+((G303+H303+I303+J303+K303+L303+M303+N303+O303+P303+Q303)*2))/24</f>
        <v>179342.71166666667</v>
      </c>
      <c r="T303" s="5"/>
      <c r="U303" s="6"/>
      <c r="V303" s="6"/>
      <c r="W303" s="6">
        <f t="shared" si="66"/>
        <v>179342.71166666667</v>
      </c>
      <c r="X303" s="26"/>
      <c r="Y303" s="6"/>
      <c r="Z303" s="6"/>
      <c r="AA303" s="6"/>
      <c r="AB303" s="6"/>
      <c r="AC303" s="82">
        <f t="shared" si="67"/>
        <v>179342.71166666667</v>
      </c>
      <c r="AD303" s="5"/>
      <c r="AE303" s="5"/>
      <c r="AF303" s="27">
        <f t="shared" si="58"/>
        <v>0</v>
      </c>
    </row>
    <row r="304" spans="1:32">
      <c r="A304" s="2">
        <f t="shared" si="59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>((F304+R304)+((G304+H304+I304+J304+K304+L304+M304+N304+O304+P304+Q304)*2))/24</f>
        <v>50864.462916666664</v>
      </c>
      <c r="T304" s="5"/>
      <c r="U304" s="6"/>
      <c r="V304" s="6"/>
      <c r="W304" s="6">
        <f t="shared" si="66"/>
        <v>50864.462916666664</v>
      </c>
      <c r="X304" s="26"/>
      <c r="Y304" s="6"/>
      <c r="Z304" s="6"/>
      <c r="AA304" s="6"/>
      <c r="AB304" s="6"/>
      <c r="AC304" s="82">
        <f t="shared" si="67"/>
        <v>50864.462916666664</v>
      </c>
      <c r="AD304" s="5"/>
      <c r="AE304" s="5"/>
      <c r="AF304" s="27">
        <f t="shared" si="58"/>
        <v>0</v>
      </c>
    </row>
    <row r="305" spans="1:32">
      <c r="A305" s="2">
        <f t="shared" si="59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ref="S305:S310" si="68">((F305+R305)+((G305+H305+I305+J305+K305+L305+M305+N305+O305+P305+Q305)*2))/24</f>
        <v>777.6875</v>
      </c>
      <c r="T305" s="5"/>
      <c r="U305" s="6"/>
      <c r="V305" s="6"/>
      <c r="W305" s="6">
        <f t="shared" si="66"/>
        <v>777.6875</v>
      </c>
      <c r="X305" s="26"/>
      <c r="Y305" s="6"/>
      <c r="Z305" s="6"/>
      <c r="AA305" s="6"/>
      <c r="AB305" s="6"/>
      <c r="AC305" s="82">
        <f t="shared" si="67"/>
        <v>777.6875</v>
      </c>
      <c r="AD305" s="5"/>
      <c r="AE305" s="5"/>
      <c r="AF305" s="27">
        <f t="shared" si="58"/>
        <v>0</v>
      </c>
    </row>
    <row r="306" spans="1:32">
      <c r="A306" s="2">
        <f t="shared" si="59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68"/>
        <v>89410.956666666665</v>
      </c>
      <c r="T306" s="5"/>
      <c r="U306" s="6"/>
      <c r="V306" s="6"/>
      <c r="W306" s="6">
        <f t="shared" si="66"/>
        <v>89410.956666666665</v>
      </c>
      <c r="X306" s="26"/>
      <c r="Y306" s="6"/>
      <c r="Z306" s="6"/>
      <c r="AA306" s="6"/>
      <c r="AB306" s="6"/>
      <c r="AC306" s="82">
        <f t="shared" si="67"/>
        <v>89410.956666666665</v>
      </c>
      <c r="AD306" s="5"/>
      <c r="AE306" s="5"/>
      <c r="AF306" s="27">
        <f t="shared" si="58"/>
        <v>0</v>
      </c>
    </row>
    <row r="307" spans="1:32">
      <c r="A307" s="2">
        <f t="shared" si="59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68"/>
        <v>27349.307916666668</v>
      </c>
      <c r="T307" s="5"/>
      <c r="U307" s="6"/>
      <c r="V307" s="6"/>
      <c r="W307" s="6">
        <f t="shared" si="66"/>
        <v>27349.307916666668</v>
      </c>
      <c r="X307" s="26"/>
      <c r="Y307" s="6"/>
      <c r="Z307" s="6"/>
      <c r="AA307" s="6"/>
      <c r="AB307" s="6"/>
      <c r="AC307" s="82">
        <f t="shared" si="67"/>
        <v>27349.307916666668</v>
      </c>
      <c r="AD307" s="5"/>
      <c r="AE307" s="5"/>
      <c r="AF307" s="27">
        <f t="shared" si="58"/>
        <v>0</v>
      </c>
    </row>
    <row r="308" spans="1:32">
      <c r="A308" s="2">
        <f t="shared" si="59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68"/>
        <v>2948.0245833333333</v>
      </c>
      <c r="T308" s="5"/>
      <c r="U308" s="6"/>
      <c r="V308" s="6"/>
      <c r="W308" s="6">
        <f t="shared" si="66"/>
        <v>2948.0245833333333</v>
      </c>
      <c r="X308" s="26"/>
      <c r="Y308" s="6"/>
      <c r="Z308" s="6"/>
      <c r="AA308" s="6"/>
      <c r="AB308" s="6"/>
      <c r="AC308" s="82">
        <f t="shared" si="67"/>
        <v>2948.0245833333333</v>
      </c>
      <c r="AD308" s="5"/>
      <c r="AE308" s="5"/>
      <c r="AF308" s="27">
        <f t="shared" si="58"/>
        <v>0</v>
      </c>
    </row>
    <row r="309" spans="1:32">
      <c r="A309" s="2">
        <f t="shared" si="59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68"/>
        <v>44.089583333333337</v>
      </c>
      <c r="T309" s="5"/>
      <c r="U309" s="6"/>
      <c r="V309" s="6"/>
      <c r="W309" s="6">
        <f t="shared" si="66"/>
        <v>44.089583333333337</v>
      </c>
      <c r="X309" s="26"/>
      <c r="Y309" s="6"/>
      <c r="Z309" s="6"/>
      <c r="AA309" s="6"/>
      <c r="AB309" s="6"/>
      <c r="AC309" s="82">
        <f t="shared" si="67"/>
        <v>44.089583333333337</v>
      </c>
      <c r="AD309" s="5"/>
      <c r="AE309" s="5"/>
      <c r="AF309" s="27">
        <f t="shared" si="58"/>
        <v>0</v>
      </c>
    </row>
    <row r="310" spans="1:32">
      <c r="A310" s="2">
        <f t="shared" si="59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68"/>
        <v>39131.61541666666</v>
      </c>
      <c r="T310" s="5"/>
      <c r="U310" s="6"/>
      <c r="V310" s="6"/>
      <c r="W310" s="6">
        <f t="shared" si="66"/>
        <v>39131.61541666666</v>
      </c>
      <c r="X310" s="26"/>
      <c r="Y310" s="6"/>
      <c r="Z310" s="6"/>
      <c r="AA310" s="6"/>
      <c r="AB310" s="6"/>
      <c r="AC310" s="82">
        <f t="shared" si="67"/>
        <v>39131.61541666666</v>
      </c>
      <c r="AD310" s="5"/>
      <c r="AE310" s="5"/>
      <c r="AF310" s="27">
        <f t="shared" si="58"/>
        <v>0</v>
      </c>
    </row>
    <row r="311" spans="1:32">
      <c r="A311" s="2">
        <f t="shared" si="59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>((F311+R311)+((G311+H311+I311+J311+K311+L311+M311+N311+O311+P311+Q311)*2))/24</f>
        <v>118870.21041666665</v>
      </c>
      <c r="T311" s="5"/>
      <c r="U311" s="6"/>
      <c r="V311" s="6"/>
      <c r="W311" s="6">
        <f t="shared" si="66"/>
        <v>118870.21041666665</v>
      </c>
      <c r="X311" s="26"/>
      <c r="Y311" s="6"/>
      <c r="Z311" s="6"/>
      <c r="AA311" s="6"/>
      <c r="AB311" s="6"/>
      <c r="AC311" s="82">
        <f t="shared" si="67"/>
        <v>118870.21041666665</v>
      </c>
      <c r="AD311" s="5"/>
      <c r="AE311" s="5"/>
      <c r="AF311" s="27">
        <f t="shared" si="58"/>
        <v>0</v>
      </c>
    </row>
    <row r="312" spans="1:32">
      <c r="A312" s="2">
        <f t="shared" si="59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>((F312+R312)+((G312+H312+I312+J312+K312+L312+M312+N312+O312+P312+Q312)*2))/24</f>
        <v>22192.429999999997</v>
      </c>
      <c r="T312" s="5"/>
      <c r="U312" s="6"/>
      <c r="V312" s="6"/>
      <c r="W312" s="6">
        <f t="shared" si="66"/>
        <v>22192.429999999997</v>
      </c>
      <c r="X312" s="26"/>
      <c r="Y312" s="6"/>
      <c r="Z312" s="6"/>
      <c r="AA312" s="6"/>
      <c r="AB312" s="6"/>
      <c r="AC312" s="82">
        <f t="shared" si="67"/>
        <v>22192.429999999997</v>
      </c>
      <c r="AD312" s="5"/>
      <c r="AE312" s="5"/>
      <c r="AF312" s="27">
        <f t="shared" si="58"/>
        <v>0</v>
      </c>
    </row>
    <row r="313" spans="1:32">
      <c r="A313" s="2">
        <f t="shared" si="59"/>
        <v>299</v>
      </c>
      <c r="B313" s="2"/>
      <c r="C313" s="2"/>
      <c r="D313" s="2"/>
      <c r="E313" s="23" t="s">
        <v>509</v>
      </c>
      <c r="F313" s="28">
        <f t="shared" ref="F313:S313" si="69">SUM(F301:F312)</f>
        <v>12404036.090000002</v>
      </c>
      <c r="G313" s="28">
        <f t="shared" si="69"/>
        <v>1017346.6499999999</v>
      </c>
      <c r="H313" s="28">
        <f t="shared" si="69"/>
        <v>2009984.89</v>
      </c>
      <c r="I313" s="28">
        <f t="shared" si="69"/>
        <v>3009291.6700000004</v>
      </c>
      <c r="J313" s="28">
        <f t="shared" si="69"/>
        <v>4001668.7199999997</v>
      </c>
      <c r="K313" s="28">
        <f t="shared" si="69"/>
        <v>4998259.129999999</v>
      </c>
      <c r="L313" s="28">
        <f t="shared" si="69"/>
        <v>5989631.7300000004</v>
      </c>
      <c r="M313" s="28">
        <f t="shared" si="69"/>
        <v>6997855.7299999995</v>
      </c>
      <c r="N313" s="28">
        <f t="shared" si="69"/>
        <v>8040735.2799999993</v>
      </c>
      <c r="O313" s="28">
        <f t="shared" si="69"/>
        <v>9092823.1299999971</v>
      </c>
      <c r="P313" s="28">
        <f t="shared" si="69"/>
        <v>10107771.119999999</v>
      </c>
      <c r="Q313" s="28">
        <f t="shared" si="69"/>
        <v>11168005.91</v>
      </c>
      <c r="R313" s="28">
        <f t="shared" si="69"/>
        <v>12288416.85</v>
      </c>
      <c r="S313" s="29">
        <f t="shared" si="69"/>
        <v>6564966.7024999997</v>
      </c>
      <c r="T313" s="5"/>
      <c r="U313" s="6"/>
      <c r="V313" s="6"/>
      <c r="W313" s="6"/>
      <c r="X313" s="26"/>
      <c r="Y313" s="6"/>
      <c r="Z313" s="6"/>
      <c r="AA313" s="6"/>
      <c r="AB313" s="6"/>
      <c r="AC313" s="5"/>
      <c r="AD313" s="5"/>
      <c r="AE313" s="5"/>
      <c r="AF313" s="27">
        <f t="shared" si="58"/>
        <v>0</v>
      </c>
    </row>
    <row r="314" spans="1:32">
      <c r="A314" s="2">
        <f t="shared" si="59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41"/>
      <c r="T314" s="5"/>
      <c r="U314" s="6"/>
      <c r="V314" s="6"/>
      <c r="W314" s="6"/>
      <c r="X314" s="26"/>
      <c r="Y314" s="6"/>
      <c r="Z314" s="6"/>
      <c r="AA314" s="6"/>
      <c r="AB314" s="6"/>
      <c r="AC314" s="5"/>
      <c r="AD314" s="5"/>
      <c r="AE314" s="5"/>
      <c r="AF314" s="27">
        <f t="shared" si="58"/>
        <v>0</v>
      </c>
    </row>
    <row r="315" spans="1:32">
      <c r="A315" s="2">
        <f t="shared" si="59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ref="S315:S335" si="70">((F315+R315)+((G315+H315+I315+J315+K315+L315+M315+N315+O315+P315+Q315)*2))/24</f>
        <v>604818.81041666667</v>
      </c>
      <c r="T315" s="5"/>
      <c r="U315" s="6"/>
      <c r="V315" s="6"/>
      <c r="W315" s="6">
        <f t="shared" ref="W315:W335" si="71">+S315</f>
        <v>604818.81041666667</v>
      </c>
      <c r="X315" s="26"/>
      <c r="Y315" s="6"/>
      <c r="Z315" s="6"/>
      <c r="AA315" s="6"/>
      <c r="AB315" s="6"/>
      <c r="AC315" s="82">
        <f t="shared" ref="AC315:AC335" si="72">+S315</f>
        <v>604818.81041666667</v>
      </c>
      <c r="AD315" s="5"/>
      <c r="AE315" s="5"/>
      <c r="AF315" s="27">
        <f t="shared" si="58"/>
        <v>0</v>
      </c>
    </row>
    <row r="316" spans="1:32">
      <c r="A316" s="2">
        <f t="shared" si="59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70"/>
        <v>277588.69208333333</v>
      </c>
      <c r="T316" s="5"/>
      <c r="U316" s="6"/>
      <c r="V316" s="6"/>
      <c r="W316" s="6">
        <f t="shared" si="71"/>
        <v>277588.69208333333</v>
      </c>
      <c r="X316" s="26"/>
      <c r="Y316" s="6"/>
      <c r="Z316" s="6"/>
      <c r="AA316" s="6"/>
      <c r="AB316" s="6"/>
      <c r="AC316" s="82">
        <f t="shared" si="72"/>
        <v>277588.69208333333</v>
      </c>
      <c r="AD316" s="5"/>
      <c r="AE316" s="5"/>
      <c r="AF316" s="27">
        <f t="shared" si="58"/>
        <v>0</v>
      </c>
    </row>
    <row r="317" spans="1:32">
      <c r="A317" s="2">
        <f t="shared" si="59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70"/>
        <v>2476017.6133333337</v>
      </c>
      <c r="T317" s="5"/>
      <c r="U317" s="6"/>
      <c r="V317" s="6"/>
      <c r="W317" s="6">
        <f t="shared" si="71"/>
        <v>2476017.6133333337</v>
      </c>
      <c r="X317" s="26"/>
      <c r="Y317" s="6"/>
      <c r="Z317" s="6"/>
      <c r="AA317" s="6"/>
      <c r="AB317" s="6"/>
      <c r="AC317" s="82">
        <f t="shared" si="72"/>
        <v>2476017.6133333337</v>
      </c>
      <c r="AD317" s="5"/>
      <c r="AE317" s="5"/>
      <c r="AF317" s="27">
        <f t="shared" si="58"/>
        <v>0</v>
      </c>
    </row>
    <row r="318" spans="1:32">
      <c r="A318" s="2">
        <f t="shared" si="59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70"/>
        <v>-71612.404583333337</v>
      </c>
      <c r="T318" s="5"/>
      <c r="U318" s="6"/>
      <c r="V318" s="6"/>
      <c r="W318" s="6">
        <f t="shared" si="71"/>
        <v>-71612.404583333337</v>
      </c>
      <c r="X318" s="26"/>
      <c r="Y318" s="6"/>
      <c r="Z318" s="6"/>
      <c r="AA318" s="6"/>
      <c r="AB318" s="6"/>
      <c r="AC318" s="82">
        <f t="shared" si="72"/>
        <v>-71612.404583333337</v>
      </c>
      <c r="AD318" s="5"/>
      <c r="AE318" s="5"/>
      <c r="AF318" s="27">
        <f t="shared" si="58"/>
        <v>0</v>
      </c>
    </row>
    <row r="319" spans="1:32">
      <c r="A319" s="2">
        <f t="shared" si="59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70"/>
        <v>-8449.8283333333329</v>
      </c>
      <c r="T319" s="5"/>
      <c r="U319" s="6"/>
      <c r="V319" s="6"/>
      <c r="W319" s="6">
        <f t="shared" si="71"/>
        <v>-8449.8283333333329</v>
      </c>
      <c r="X319" s="26"/>
      <c r="Y319" s="6"/>
      <c r="Z319" s="6"/>
      <c r="AA319" s="6"/>
      <c r="AB319" s="6"/>
      <c r="AC319" s="82">
        <f t="shared" si="72"/>
        <v>-8449.8283333333329</v>
      </c>
      <c r="AD319" s="5"/>
      <c r="AE319" s="5"/>
      <c r="AF319" s="27">
        <f t="shared" si="58"/>
        <v>0</v>
      </c>
    </row>
    <row r="320" spans="1:32">
      <c r="A320" s="2">
        <f t="shared" si="59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70"/>
        <v>-1744.97875</v>
      </c>
      <c r="T320" s="5"/>
      <c r="U320" s="6"/>
      <c r="V320" s="6"/>
      <c r="W320" s="6">
        <f t="shared" si="71"/>
        <v>-1744.97875</v>
      </c>
      <c r="X320" s="26"/>
      <c r="Y320" s="6"/>
      <c r="Z320" s="6"/>
      <c r="AA320" s="6"/>
      <c r="AB320" s="6"/>
      <c r="AC320" s="82">
        <f t="shared" si="72"/>
        <v>-1744.97875</v>
      </c>
      <c r="AD320" s="5"/>
      <c r="AE320" s="5"/>
      <c r="AF320" s="27">
        <f t="shared" si="58"/>
        <v>0</v>
      </c>
    </row>
    <row r="321" spans="1:32">
      <c r="A321" s="2">
        <f t="shared" si="59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70"/>
        <v>-7593.702916666668</v>
      </c>
      <c r="T321" s="5"/>
      <c r="U321" s="6"/>
      <c r="V321" s="6"/>
      <c r="W321" s="6">
        <f t="shared" si="71"/>
        <v>-7593.702916666668</v>
      </c>
      <c r="X321" s="26"/>
      <c r="Y321" s="6"/>
      <c r="Z321" s="6"/>
      <c r="AA321" s="6"/>
      <c r="AB321" s="6"/>
      <c r="AC321" s="82">
        <f t="shared" si="72"/>
        <v>-7593.702916666668</v>
      </c>
      <c r="AD321" s="5"/>
      <c r="AE321" s="5"/>
      <c r="AF321" s="27">
        <f t="shared" si="58"/>
        <v>0</v>
      </c>
    </row>
    <row r="322" spans="1:32">
      <c r="A322" s="2">
        <f t="shared" si="59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70"/>
        <v>-329738.92249999999</v>
      </c>
      <c r="T322" s="5"/>
      <c r="U322" s="6"/>
      <c r="V322" s="6"/>
      <c r="W322" s="6">
        <f t="shared" si="71"/>
        <v>-329738.92249999999</v>
      </c>
      <c r="X322" s="26"/>
      <c r="Y322" s="6"/>
      <c r="Z322" s="6"/>
      <c r="AA322" s="6"/>
      <c r="AB322" s="6"/>
      <c r="AC322" s="82">
        <f t="shared" si="72"/>
        <v>-329738.92249999999</v>
      </c>
      <c r="AD322" s="5"/>
      <c r="AE322" s="5"/>
      <c r="AF322" s="27">
        <f t="shared" si="58"/>
        <v>0</v>
      </c>
    </row>
    <row r="323" spans="1:32">
      <c r="A323" s="2">
        <f t="shared" si="59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70"/>
        <v>-52311.645833333343</v>
      </c>
      <c r="T323" s="5"/>
      <c r="U323" s="6"/>
      <c r="V323" s="6"/>
      <c r="W323" s="6">
        <f t="shared" si="71"/>
        <v>-52311.645833333343</v>
      </c>
      <c r="X323" s="26"/>
      <c r="Y323" s="6"/>
      <c r="Z323" s="6"/>
      <c r="AA323" s="6"/>
      <c r="AB323" s="6"/>
      <c r="AC323" s="82">
        <f t="shared" si="72"/>
        <v>-52311.645833333343</v>
      </c>
      <c r="AD323" s="5"/>
      <c r="AE323" s="5"/>
      <c r="AF323" s="27">
        <f t="shared" si="58"/>
        <v>0</v>
      </c>
    </row>
    <row r="324" spans="1:32">
      <c r="A324" s="2">
        <f t="shared" si="59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70"/>
        <v>-1609115.5899999999</v>
      </c>
      <c r="T324" s="5"/>
      <c r="U324" s="6"/>
      <c r="V324" s="6"/>
      <c r="W324" s="6">
        <f t="shared" si="71"/>
        <v>-1609115.5899999999</v>
      </c>
      <c r="X324" s="26"/>
      <c r="Y324" s="6"/>
      <c r="Z324" s="6"/>
      <c r="AA324" s="6"/>
      <c r="AB324" s="6"/>
      <c r="AC324" s="82">
        <f t="shared" si="72"/>
        <v>-1609115.5899999999</v>
      </c>
      <c r="AD324" s="5"/>
      <c r="AE324" s="5"/>
      <c r="AF324" s="27">
        <f t="shared" si="58"/>
        <v>0</v>
      </c>
    </row>
    <row r="325" spans="1:32">
      <c r="A325" s="2">
        <f t="shared" si="59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70"/>
        <v>-14201.018749999997</v>
      </c>
      <c r="T325" s="5"/>
      <c r="U325" s="6"/>
      <c r="V325" s="6"/>
      <c r="W325" s="6">
        <f t="shared" si="71"/>
        <v>-14201.018749999997</v>
      </c>
      <c r="X325" s="26"/>
      <c r="Y325" s="6"/>
      <c r="Z325" s="6"/>
      <c r="AA325" s="6"/>
      <c r="AB325" s="6"/>
      <c r="AC325" s="82">
        <f t="shared" si="72"/>
        <v>-14201.018749999997</v>
      </c>
      <c r="AD325" s="5"/>
      <c r="AE325" s="5"/>
      <c r="AF325" s="27">
        <f t="shared" si="58"/>
        <v>0</v>
      </c>
    </row>
    <row r="326" spans="1:32">
      <c r="A326" s="2">
        <f t="shared" si="59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70"/>
        <v>4464.3862500000005</v>
      </c>
      <c r="T326" s="5"/>
      <c r="U326" s="6"/>
      <c r="V326" s="6"/>
      <c r="W326" s="6">
        <f t="shared" si="71"/>
        <v>4464.3862500000005</v>
      </c>
      <c r="X326" s="26"/>
      <c r="Y326" s="6"/>
      <c r="Z326" s="6"/>
      <c r="AA326" s="6"/>
      <c r="AB326" s="6"/>
      <c r="AC326" s="82">
        <f t="shared" si="72"/>
        <v>4464.3862500000005</v>
      </c>
      <c r="AD326" s="5"/>
      <c r="AE326" s="5"/>
      <c r="AF326" s="27">
        <f t="shared" si="58"/>
        <v>0</v>
      </c>
    </row>
    <row r="327" spans="1:32">
      <c r="A327" s="2">
        <f t="shared" si="59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70"/>
        <v>1500.0574999999999</v>
      </c>
      <c r="T327" s="5"/>
      <c r="U327" s="6"/>
      <c r="V327" s="6"/>
      <c r="W327" s="6">
        <f t="shared" si="71"/>
        <v>1500.0574999999999</v>
      </c>
      <c r="X327" s="26"/>
      <c r="Y327" s="6"/>
      <c r="Z327" s="6"/>
      <c r="AA327" s="6"/>
      <c r="AB327" s="6"/>
      <c r="AC327" s="82">
        <f t="shared" si="72"/>
        <v>1500.0574999999999</v>
      </c>
      <c r="AD327" s="5"/>
      <c r="AE327" s="5"/>
      <c r="AF327" s="27">
        <f t="shared" si="58"/>
        <v>0</v>
      </c>
    </row>
    <row r="328" spans="1:32">
      <c r="A328" s="2">
        <f t="shared" si="59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70"/>
        <v>-846.6137500000001</v>
      </c>
      <c r="T328" s="5"/>
      <c r="U328" s="6"/>
      <c r="V328" s="6"/>
      <c r="W328" s="6">
        <f t="shared" si="71"/>
        <v>-846.6137500000001</v>
      </c>
      <c r="X328" s="26"/>
      <c r="Y328" s="6"/>
      <c r="Z328" s="6"/>
      <c r="AA328" s="6"/>
      <c r="AB328" s="6"/>
      <c r="AC328" s="82">
        <f t="shared" si="72"/>
        <v>-846.6137500000001</v>
      </c>
      <c r="AD328" s="5"/>
      <c r="AE328" s="5"/>
      <c r="AF328" s="27">
        <f t="shared" si="58"/>
        <v>0</v>
      </c>
    </row>
    <row r="329" spans="1:32">
      <c r="A329" s="2">
        <f t="shared" si="59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70"/>
        <v>-73040.072499999995</v>
      </c>
      <c r="T329" s="5"/>
      <c r="U329" s="6"/>
      <c r="V329" s="6"/>
      <c r="W329" s="6">
        <f t="shared" si="71"/>
        <v>-73040.072499999995</v>
      </c>
      <c r="X329" s="26"/>
      <c r="Y329" s="6"/>
      <c r="Z329" s="6"/>
      <c r="AA329" s="6"/>
      <c r="AB329" s="6"/>
      <c r="AC329" s="82">
        <f t="shared" si="72"/>
        <v>-73040.072499999995</v>
      </c>
      <c r="AD329" s="5"/>
      <c r="AE329" s="5"/>
      <c r="AF329" s="27">
        <f t="shared" si="58"/>
        <v>0</v>
      </c>
    </row>
    <row r="330" spans="1:32">
      <c r="A330" s="2">
        <f t="shared" si="59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70"/>
        <v>-25153.960416666669</v>
      </c>
      <c r="T330" s="5"/>
      <c r="U330" s="6"/>
      <c r="V330" s="6"/>
      <c r="W330" s="6">
        <f t="shared" si="71"/>
        <v>-25153.960416666669</v>
      </c>
      <c r="X330" s="26"/>
      <c r="Y330" s="6"/>
      <c r="Z330" s="6"/>
      <c r="AA330" s="6"/>
      <c r="AB330" s="6"/>
      <c r="AC330" s="82">
        <f t="shared" si="72"/>
        <v>-25153.960416666669</v>
      </c>
      <c r="AD330" s="5"/>
      <c r="AE330" s="5"/>
      <c r="AF330" s="27">
        <f t="shared" si="58"/>
        <v>0</v>
      </c>
    </row>
    <row r="331" spans="1:32">
      <c r="A331" s="2">
        <f t="shared" si="59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70"/>
        <v>-349824.32791666663</v>
      </c>
      <c r="T331" s="5"/>
      <c r="U331" s="6"/>
      <c r="V331" s="6"/>
      <c r="W331" s="6">
        <f t="shared" si="71"/>
        <v>-349824.32791666663</v>
      </c>
      <c r="X331" s="26"/>
      <c r="Y331" s="6"/>
      <c r="Z331" s="6"/>
      <c r="AA331" s="6"/>
      <c r="AB331" s="6"/>
      <c r="AC331" s="82">
        <f t="shared" si="72"/>
        <v>-349824.32791666663</v>
      </c>
      <c r="AD331" s="5"/>
      <c r="AE331" s="5"/>
      <c r="AF331" s="27">
        <f t="shared" si="58"/>
        <v>0</v>
      </c>
    </row>
    <row r="332" spans="1:32">
      <c r="A332" s="2">
        <f t="shared" si="59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70"/>
        <v>-1129.8704166666666</v>
      </c>
      <c r="T332" s="5"/>
      <c r="U332" s="6"/>
      <c r="V332" s="6"/>
      <c r="W332" s="6">
        <f t="shared" si="71"/>
        <v>-1129.8704166666666</v>
      </c>
      <c r="X332" s="26"/>
      <c r="Y332" s="6"/>
      <c r="Z332" s="6"/>
      <c r="AA332" s="6"/>
      <c r="AB332" s="6"/>
      <c r="AC332" s="82">
        <f t="shared" si="72"/>
        <v>-1129.8704166666666</v>
      </c>
      <c r="AD332" s="5"/>
      <c r="AE332" s="5"/>
      <c r="AF332" s="27">
        <f t="shared" si="58"/>
        <v>0</v>
      </c>
    </row>
    <row r="333" spans="1:32">
      <c r="A333" s="2">
        <f t="shared" si="59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70"/>
        <v>-267.51041666666669</v>
      </c>
      <c r="T333" s="5"/>
      <c r="U333" s="6"/>
      <c r="V333" s="6"/>
      <c r="W333" s="6">
        <f t="shared" si="71"/>
        <v>-267.51041666666669</v>
      </c>
      <c r="X333" s="26"/>
      <c r="Y333" s="6"/>
      <c r="Z333" s="6"/>
      <c r="AA333" s="6"/>
      <c r="AB333" s="6"/>
      <c r="AC333" s="82">
        <f t="shared" si="72"/>
        <v>-267.51041666666669</v>
      </c>
      <c r="AD333" s="5"/>
      <c r="AE333" s="5"/>
      <c r="AF333" s="27">
        <f t="shared" si="58"/>
        <v>0</v>
      </c>
    </row>
    <row r="334" spans="1:32">
      <c r="A334" s="2">
        <f t="shared" si="59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70"/>
        <v>-3362.6579166666666</v>
      </c>
      <c r="T334" s="5"/>
      <c r="U334" s="6"/>
      <c r="V334" s="6"/>
      <c r="W334" s="6">
        <f t="shared" si="71"/>
        <v>-3362.6579166666666</v>
      </c>
      <c r="X334" s="26"/>
      <c r="Y334" s="6"/>
      <c r="Z334" s="6"/>
      <c r="AA334" s="6"/>
      <c r="AB334" s="6"/>
      <c r="AC334" s="82">
        <f t="shared" si="72"/>
        <v>-3362.6579166666666</v>
      </c>
      <c r="AD334" s="5"/>
      <c r="AE334" s="5"/>
      <c r="AF334" s="27">
        <f t="shared" si="58"/>
        <v>0</v>
      </c>
    </row>
    <row r="335" spans="1:32">
      <c r="A335" s="2">
        <f t="shared" si="59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70"/>
        <v>-22919.8125</v>
      </c>
      <c r="T335" s="5"/>
      <c r="U335" s="6"/>
      <c r="V335" s="6"/>
      <c r="W335" s="6">
        <f t="shared" si="71"/>
        <v>-22919.8125</v>
      </c>
      <c r="X335" s="26"/>
      <c r="Y335" s="6"/>
      <c r="Z335" s="6"/>
      <c r="AA335" s="6"/>
      <c r="AB335" s="6"/>
      <c r="AC335" s="82">
        <f t="shared" si="72"/>
        <v>-22919.8125</v>
      </c>
      <c r="AD335" s="5"/>
      <c r="AE335" s="5"/>
      <c r="AF335" s="27">
        <f t="shared" ref="AF335:AF398" si="73">+U335+V335-AD335</f>
        <v>0</v>
      </c>
    </row>
    <row r="336" spans="1:32">
      <c r="A336" s="2">
        <f t="shared" si="59"/>
        <v>322</v>
      </c>
      <c r="B336" s="2"/>
      <c r="C336" s="2"/>
      <c r="D336" s="2"/>
      <c r="E336" s="23" t="s">
        <v>532</v>
      </c>
      <c r="F336" s="28">
        <f t="shared" ref="F336:S336" si="74">SUM(F315:F335)</f>
        <v>8732811.5300000012</v>
      </c>
      <c r="G336" s="28">
        <f t="shared" si="74"/>
        <v>1357344.91</v>
      </c>
      <c r="H336" s="28">
        <f t="shared" si="74"/>
        <v>2455923.0800000005</v>
      </c>
      <c r="I336" s="28">
        <f t="shared" si="74"/>
        <v>2920498.4399999995</v>
      </c>
      <c r="J336" s="28">
        <f t="shared" si="74"/>
        <v>2745431.5599999996</v>
      </c>
      <c r="K336" s="28">
        <f t="shared" si="74"/>
        <v>1875291.6999999997</v>
      </c>
      <c r="L336" s="28">
        <f t="shared" si="74"/>
        <v>825967.32000000018</v>
      </c>
      <c r="M336" s="28">
        <f t="shared" si="74"/>
        <v>-203434.80999999901</v>
      </c>
      <c r="N336" s="28">
        <f t="shared" si="74"/>
        <v>-1179674.96</v>
      </c>
      <c r="O336" s="28">
        <f t="shared" si="74"/>
        <v>-2147272.77</v>
      </c>
      <c r="P336" s="28">
        <f t="shared" si="74"/>
        <v>-2302304.4000000004</v>
      </c>
      <c r="Q336" s="28">
        <f t="shared" si="74"/>
        <v>-1308131.1799999985</v>
      </c>
      <c r="R336" s="28">
        <f t="shared" si="74"/>
        <v>221750.09999999934</v>
      </c>
      <c r="S336" s="29">
        <f t="shared" si="74"/>
        <v>793076.64208333392</v>
      </c>
      <c r="T336" s="2"/>
      <c r="U336" s="4"/>
      <c r="V336" s="4"/>
      <c r="W336" s="4"/>
      <c r="X336" s="83"/>
      <c r="Y336" s="4"/>
      <c r="Z336" s="4"/>
      <c r="AA336" s="4"/>
      <c r="AB336" s="4"/>
      <c r="AC336" s="2"/>
      <c r="AD336" s="2"/>
      <c r="AE336" s="2"/>
      <c r="AF336" s="27">
        <f t="shared" si="73"/>
        <v>0</v>
      </c>
    </row>
    <row r="337" spans="1:32">
      <c r="A337" s="2">
        <f t="shared" ref="A337:A400" si="75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41"/>
      <c r="T337" s="2"/>
      <c r="U337" s="4"/>
      <c r="V337" s="4"/>
      <c r="W337" s="4"/>
      <c r="X337" s="83"/>
      <c r="Y337" s="4"/>
      <c r="Z337" s="4"/>
      <c r="AA337" s="4"/>
      <c r="AB337" s="4"/>
      <c r="AC337" s="2"/>
      <c r="AD337" s="2"/>
      <c r="AE337" s="2"/>
      <c r="AF337" s="27">
        <f t="shared" si="73"/>
        <v>0</v>
      </c>
    </row>
    <row r="338" spans="1:32">
      <c r="A338" s="2">
        <f t="shared" si="75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41"/>
      <c r="T338" s="2"/>
      <c r="U338" s="4"/>
      <c r="V338" s="4"/>
      <c r="W338" s="4"/>
      <c r="X338" s="83"/>
      <c r="Y338" s="4"/>
      <c r="Z338" s="4"/>
      <c r="AA338" s="4"/>
      <c r="AB338" s="4"/>
      <c r="AC338" s="2"/>
      <c r="AD338" s="2"/>
      <c r="AE338" s="2"/>
      <c r="AF338" s="27">
        <f t="shared" si="73"/>
        <v>0</v>
      </c>
    </row>
    <row r="339" spans="1:32">
      <c r="A339" s="2">
        <f t="shared" si="75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ref="S339:S348" si="76">((F339+R339)+((G339+H339+I339+J339+K339+L339+M339+N339+O339+P339+Q339)*2))/24</f>
        <v>0</v>
      </c>
      <c r="T339" s="2"/>
      <c r="U339" s="4"/>
      <c r="V339" s="4"/>
      <c r="W339" s="4">
        <f t="shared" ref="W339:W347" si="77">+S339</f>
        <v>0</v>
      </c>
      <c r="X339" s="83"/>
      <c r="Y339" s="4"/>
      <c r="Z339" s="4"/>
      <c r="AA339" s="4"/>
      <c r="AB339" s="4"/>
      <c r="AC339" s="82">
        <f t="shared" ref="AC339:AC348" si="78">+S339</f>
        <v>0</v>
      </c>
      <c r="AD339" s="2"/>
      <c r="AE339" s="2"/>
      <c r="AF339" s="27">
        <f t="shared" si="73"/>
        <v>0</v>
      </c>
    </row>
    <row r="340" spans="1:32">
      <c r="A340" s="2">
        <f t="shared" si="75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76"/>
        <v>0</v>
      </c>
      <c r="T340" s="2"/>
      <c r="U340" s="4"/>
      <c r="V340" s="4"/>
      <c r="W340" s="4">
        <f t="shared" si="77"/>
        <v>0</v>
      </c>
      <c r="X340" s="83"/>
      <c r="Y340" s="4"/>
      <c r="Z340" s="4"/>
      <c r="AA340" s="4"/>
      <c r="AB340" s="4"/>
      <c r="AC340" s="82">
        <f t="shared" si="78"/>
        <v>0</v>
      </c>
      <c r="AD340" s="2"/>
      <c r="AE340" s="2"/>
      <c r="AF340" s="27">
        <f t="shared" si="73"/>
        <v>0</v>
      </c>
    </row>
    <row r="341" spans="1:32">
      <c r="A341" s="2">
        <f t="shared" si="75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76"/>
        <v>118516.81541666666</v>
      </c>
      <c r="T341" s="2"/>
      <c r="U341" s="4"/>
      <c r="V341" s="4"/>
      <c r="W341" s="4">
        <f t="shared" si="77"/>
        <v>118516.81541666666</v>
      </c>
      <c r="X341" s="83"/>
      <c r="Y341" s="4"/>
      <c r="Z341" s="4"/>
      <c r="AA341" s="4"/>
      <c r="AB341" s="4"/>
      <c r="AC341" s="82">
        <f t="shared" si="78"/>
        <v>118516.81541666666</v>
      </c>
      <c r="AD341" s="2"/>
      <c r="AE341" s="2"/>
      <c r="AF341" s="27">
        <f t="shared" si="73"/>
        <v>0</v>
      </c>
    </row>
    <row r="342" spans="1:32">
      <c r="A342" s="2">
        <f t="shared" si="75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76"/>
        <v>-204509.45625000002</v>
      </c>
      <c r="T342" s="2"/>
      <c r="U342" s="4"/>
      <c r="V342" s="4"/>
      <c r="W342" s="4">
        <f t="shared" si="77"/>
        <v>-204509.45625000002</v>
      </c>
      <c r="X342" s="83"/>
      <c r="Y342" s="4"/>
      <c r="Z342" s="4"/>
      <c r="AA342" s="4"/>
      <c r="AB342" s="4"/>
      <c r="AC342" s="82">
        <f t="shared" si="78"/>
        <v>-204509.45625000002</v>
      </c>
      <c r="AD342" s="2"/>
      <c r="AE342" s="2"/>
      <c r="AF342" s="27">
        <f t="shared" si="73"/>
        <v>0</v>
      </c>
    </row>
    <row r="343" spans="1:32">
      <c r="A343" s="2">
        <f t="shared" si="75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76"/>
        <v>23.265000000000001</v>
      </c>
      <c r="T343" s="2"/>
      <c r="U343" s="4"/>
      <c r="V343" s="4"/>
      <c r="W343" s="4">
        <f t="shared" si="77"/>
        <v>23.265000000000001</v>
      </c>
      <c r="X343" s="83"/>
      <c r="Y343" s="4"/>
      <c r="Z343" s="4"/>
      <c r="AA343" s="4"/>
      <c r="AB343" s="4"/>
      <c r="AC343" s="82">
        <f t="shared" si="78"/>
        <v>23.265000000000001</v>
      </c>
      <c r="AD343" s="2"/>
      <c r="AE343" s="2"/>
      <c r="AF343" s="27">
        <f t="shared" si="73"/>
        <v>0</v>
      </c>
    </row>
    <row r="344" spans="1:32">
      <c r="A344" s="2">
        <f t="shared" si="75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76"/>
        <v>83269.924583333326</v>
      </c>
      <c r="T344" s="2"/>
      <c r="U344" s="4"/>
      <c r="V344" s="4"/>
      <c r="W344" s="4">
        <f t="shared" si="77"/>
        <v>83269.924583333326</v>
      </c>
      <c r="X344" s="83"/>
      <c r="Y344" s="4"/>
      <c r="Z344" s="4"/>
      <c r="AA344" s="4"/>
      <c r="AB344" s="4"/>
      <c r="AC344" s="82">
        <f t="shared" si="78"/>
        <v>83269.924583333326</v>
      </c>
      <c r="AD344" s="2"/>
      <c r="AE344" s="2"/>
      <c r="AF344" s="27">
        <f t="shared" si="73"/>
        <v>0</v>
      </c>
    </row>
    <row r="345" spans="1:32">
      <c r="A345" s="2">
        <f t="shared" si="75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76"/>
        <v>515424.05083333328</v>
      </c>
      <c r="T345" s="2"/>
      <c r="U345" s="4"/>
      <c r="V345" s="4"/>
      <c r="W345" s="4">
        <f t="shared" si="77"/>
        <v>515424.05083333328</v>
      </c>
      <c r="X345" s="83"/>
      <c r="Y345" s="4"/>
      <c r="Z345" s="4"/>
      <c r="AA345" s="4"/>
      <c r="AB345" s="4"/>
      <c r="AC345" s="82">
        <f t="shared" si="78"/>
        <v>515424.05083333328</v>
      </c>
      <c r="AD345" s="2"/>
      <c r="AE345" s="2"/>
      <c r="AF345" s="27">
        <f t="shared" si="73"/>
        <v>0</v>
      </c>
    </row>
    <row r="346" spans="1:32">
      <c r="A346" s="2">
        <f t="shared" si="75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76"/>
        <v>0</v>
      </c>
      <c r="T346" s="2"/>
      <c r="U346" s="4"/>
      <c r="V346" s="4"/>
      <c r="W346" s="4">
        <f t="shared" si="77"/>
        <v>0</v>
      </c>
      <c r="X346" s="83"/>
      <c r="Y346" s="4"/>
      <c r="Z346" s="4"/>
      <c r="AA346" s="4"/>
      <c r="AB346" s="4"/>
      <c r="AC346" s="82">
        <f t="shared" si="78"/>
        <v>0</v>
      </c>
      <c r="AD346" s="2"/>
      <c r="AE346" s="2"/>
      <c r="AF346" s="27">
        <f t="shared" si="73"/>
        <v>0</v>
      </c>
    </row>
    <row r="347" spans="1:32">
      <c r="A347" s="2">
        <f t="shared" si="75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76"/>
        <v>0</v>
      </c>
      <c r="T347" s="2"/>
      <c r="U347" s="4"/>
      <c r="V347" s="4"/>
      <c r="W347" s="4">
        <f t="shared" si="77"/>
        <v>0</v>
      </c>
      <c r="X347" s="83"/>
      <c r="Y347" s="4"/>
      <c r="Z347" s="4"/>
      <c r="AA347" s="4"/>
      <c r="AB347" s="4"/>
      <c r="AC347" s="82">
        <f t="shared" si="78"/>
        <v>0</v>
      </c>
      <c r="AD347" s="2"/>
      <c r="AE347" s="2"/>
      <c r="AF347" s="27">
        <f t="shared" si="73"/>
        <v>0</v>
      </c>
    </row>
    <row r="348" spans="1:32">
      <c r="A348" s="2">
        <f t="shared" si="75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76"/>
        <v>666.10958333333338</v>
      </c>
      <c r="T348" s="2"/>
      <c r="U348" s="4"/>
      <c r="V348" s="4"/>
      <c r="W348" s="4">
        <f>+S348</f>
        <v>666.10958333333338</v>
      </c>
      <c r="X348" s="83"/>
      <c r="Y348" s="4"/>
      <c r="Z348" s="4"/>
      <c r="AA348" s="4"/>
      <c r="AB348" s="4"/>
      <c r="AC348" s="82">
        <f t="shared" si="78"/>
        <v>666.10958333333338</v>
      </c>
      <c r="AD348" s="2"/>
      <c r="AE348" s="2"/>
      <c r="AF348" s="27">
        <f t="shared" si="73"/>
        <v>0</v>
      </c>
    </row>
    <row r="349" spans="1:32">
      <c r="A349" s="2">
        <f t="shared" si="75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S349" si="79">SUM(G339:G348)</f>
        <v>-43358.83</v>
      </c>
      <c r="H349" s="28">
        <f t="shared" si="79"/>
        <v>296047.94</v>
      </c>
      <c r="I349" s="28">
        <f t="shared" si="79"/>
        <v>-275821.55</v>
      </c>
      <c r="J349" s="28">
        <f t="shared" si="79"/>
        <v>-153889.18</v>
      </c>
      <c r="K349" s="28">
        <f t="shared" si="79"/>
        <v>780436.14</v>
      </c>
      <c r="L349" s="28">
        <f t="shared" si="79"/>
        <v>811712.05999999994</v>
      </c>
      <c r="M349" s="28">
        <f t="shared" si="79"/>
        <v>811949.08</v>
      </c>
      <c r="N349" s="28">
        <f t="shared" si="79"/>
        <v>747892.35000000009</v>
      </c>
      <c r="O349" s="28">
        <f t="shared" si="79"/>
        <v>406424.87000000005</v>
      </c>
      <c r="P349" s="28">
        <f t="shared" si="79"/>
        <v>1018160.4400000001</v>
      </c>
      <c r="Q349" s="28">
        <f t="shared" si="79"/>
        <v>1000493.1</v>
      </c>
      <c r="R349" s="28">
        <f t="shared" si="79"/>
        <v>1382743.1300000001</v>
      </c>
      <c r="S349" s="29">
        <f t="shared" si="79"/>
        <v>513390.70916666655</v>
      </c>
      <c r="T349" s="2"/>
      <c r="U349" s="4"/>
      <c r="V349" s="4"/>
      <c r="W349" s="4"/>
      <c r="X349" s="83"/>
      <c r="Y349" s="4"/>
      <c r="Z349" s="4"/>
      <c r="AA349" s="4"/>
      <c r="AB349" s="4"/>
      <c r="AC349" s="2"/>
      <c r="AD349" s="2"/>
      <c r="AE349" s="2"/>
      <c r="AF349" s="27">
        <f t="shared" si="73"/>
        <v>0</v>
      </c>
    </row>
    <row r="350" spans="1:32">
      <c r="A350" s="2">
        <f t="shared" si="75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41"/>
      <c r="T350" s="2"/>
      <c r="U350" s="4"/>
      <c r="V350" s="4"/>
      <c r="W350" s="4"/>
      <c r="X350" s="83"/>
      <c r="Y350" s="4"/>
      <c r="Z350" s="4"/>
      <c r="AA350" s="4"/>
      <c r="AB350" s="4"/>
      <c r="AC350" s="2"/>
      <c r="AD350" s="2"/>
      <c r="AE350" s="2"/>
      <c r="AF350" s="27">
        <f t="shared" si="73"/>
        <v>0</v>
      </c>
    </row>
    <row r="351" spans="1:32">
      <c r="A351" s="2">
        <f t="shared" si="75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>((F351+R351)+((G351+H351+I351+J351+K351+L351+M351+N351+O351+P351+Q351)*2))/24</f>
        <v>5701250</v>
      </c>
      <c r="T351" s="2"/>
      <c r="U351" s="4"/>
      <c r="V351" s="4"/>
      <c r="W351" s="4">
        <f>+S351</f>
        <v>5701250</v>
      </c>
      <c r="X351" s="83"/>
      <c r="Y351" s="4"/>
      <c r="Z351" s="4"/>
      <c r="AA351" s="4"/>
      <c r="AB351" s="4"/>
      <c r="AC351" s="82">
        <f>+S351</f>
        <v>5701250</v>
      </c>
      <c r="AD351" s="2"/>
      <c r="AE351" s="2"/>
      <c r="AF351" s="27">
        <f t="shared" si="73"/>
        <v>0</v>
      </c>
    </row>
    <row r="352" spans="1:32">
      <c r="A352" s="2">
        <f t="shared" si="75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S352" si="80">+G351</f>
        <v>0</v>
      </c>
      <c r="H352" s="28">
        <f t="shared" si="80"/>
        <v>2550000</v>
      </c>
      <c r="I352" s="28">
        <f t="shared" si="80"/>
        <v>2550000</v>
      </c>
      <c r="J352" s="28">
        <f t="shared" si="80"/>
        <v>2550000</v>
      </c>
      <c r="K352" s="28">
        <f t="shared" si="80"/>
        <v>5100000</v>
      </c>
      <c r="L352" s="28">
        <f t="shared" si="80"/>
        <v>5100000</v>
      </c>
      <c r="M352" s="28">
        <f t="shared" si="80"/>
        <v>5100000</v>
      </c>
      <c r="N352" s="28">
        <f t="shared" si="80"/>
        <v>7650000</v>
      </c>
      <c r="O352" s="28">
        <f t="shared" si="80"/>
        <v>7650000</v>
      </c>
      <c r="P352" s="28">
        <f t="shared" si="80"/>
        <v>7650000</v>
      </c>
      <c r="Q352" s="28">
        <f t="shared" si="80"/>
        <v>10610000</v>
      </c>
      <c r="R352" s="28">
        <f t="shared" si="80"/>
        <v>10610000</v>
      </c>
      <c r="S352" s="29">
        <f t="shared" si="80"/>
        <v>5701250</v>
      </c>
      <c r="T352" s="2"/>
      <c r="U352" s="4"/>
      <c r="V352" s="4"/>
      <c r="W352" s="4"/>
      <c r="X352" s="83"/>
      <c r="Y352" s="4"/>
      <c r="Z352" s="4"/>
      <c r="AA352" s="4"/>
      <c r="AB352" s="4"/>
      <c r="AC352" s="2"/>
      <c r="AD352" s="2"/>
      <c r="AE352" s="2"/>
      <c r="AF352" s="27">
        <f t="shared" si="73"/>
        <v>0</v>
      </c>
    </row>
    <row r="353" spans="1:32">
      <c r="A353" s="2">
        <f t="shared" si="75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41"/>
      <c r="T353" s="2"/>
      <c r="U353" s="4"/>
      <c r="V353" s="4"/>
      <c r="W353" s="4"/>
      <c r="X353" s="83"/>
      <c r="Y353" s="4"/>
      <c r="Z353" s="4"/>
      <c r="AA353" s="4"/>
      <c r="AB353" s="4"/>
      <c r="AC353" s="2"/>
      <c r="AD353" s="2"/>
      <c r="AE353" s="2"/>
      <c r="AF353" s="27">
        <f t="shared" si="73"/>
        <v>0</v>
      </c>
    </row>
    <row r="354" spans="1:32" ht="15.75" thickBot="1">
      <c r="A354" s="2">
        <f t="shared" si="75"/>
        <v>340</v>
      </c>
      <c r="B354" s="104"/>
      <c r="C354" s="104"/>
      <c r="D354" s="104"/>
      <c r="E354" s="105" t="s">
        <v>557</v>
      </c>
      <c r="F354" s="106">
        <f t="shared" ref="F354:S354" si="81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81"/>
        <v>755596030.13999987</v>
      </c>
      <c r="H354" s="106">
        <f t="shared" si="81"/>
        <v>785949713.56999993</v>
      </c>
      <c r="I354" s="106">
        <f t="shared" si="81"/>
        <v>809849531.25999987</v>
      </c>
      <c r="J354" s="106">
        <f t="shared" si="81"/>
        <v>821119251.98000026</v>
      </c>
      <c r="K354" s="106">
        <f t="shared" si="81"/>
        <v>834114722.88999987</v>
      </c>
      <c r="L354" s="106">
        <f t="shared" si="81"/>
        <v>850558705.20000017</v>
      </c>
      <c r="M354" s="106">
        <f t="shared" si="81"/>
        <v>868721350.27999997</v>
      </c>
      <c r="N354" s="106">
        <f t="shared" si="81"/>
        <v>891100472.71000004</v>
      </c>
      <c r="O354" s="106">
        <f t="shared" si="81"/>
        <v>918592888.94000041</v>
      </c>
      <c r="P354" s="106">
        <f t="shared" si="81"/>
        <v>955424093.4599998</v>
      </c>
      <c r="Q354" s="106">
        <f t="shared" si="81"/>
        <v>1022043333.5399998</v>
      </c>
      <c r="R354" s="106">
        <f t="shared" si="81"/>
        <v>1117173255.4100006</v>
      </c>
      <c r="S354" s="106">
        <f t="shared" si="81"/>
        <v>881390507.67708349</v>
      </c>
      <c r="T354" s="104"/>
      <c r="U354" s="107"/>
      <c r="V354" s="107"/>
      <c r="W354" s="107"/>
      <c r="X354" s="108"/>
      <c r="Y354" s="107"/>
      <c r="Z354" s="107"/>
      <c r="AA354" s="107"/>
      <c r="AB354" s="107"/>
      <c r="AC354" s="104"/>
      <c r="AD354" s="104"/>
      <c r="AE354" s="104"/>
      <c r="AF354" s="27">
        <f t="shared" si="73"/>
        <v>0</v>
      </c>
    </row>
    <row r="355" spans="1:32" ht="15.75" thickTop="1">
      <c r="A355" s="2">
        <f t="shared" si="75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41"/>
      <c r="T355" s="2"/>
      <c r="U355" s="4"/>
      <c r="V355" s="4"/>
      <c r="W355" s="4"/>
      <c r="X355" s="83"/>
      <c r="Y355" s="4"/>
      <c r="Z355" s="4"/>
      <c r="AA355" s="4"/>
      <c r="AB355" s="4"/>
      <c r="AC355" s="2"/>
      <c r="AD355" s="2"/>
      <c r="AE355" s="2"/>
      <c r="AF355" s="27">
        <f t="shared" si="73"/>
        <v>0</v>
      </c>
    </row>
    <row r="356" spans="1:32">
      <c r="A356" s="2">
        <f t="shared" si="75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41"/>
      <c r="T356" s="5"/>
      <c r="U356" s="6"/>
      <c r="V356" s="6"/>
      <c r="W356" s="6"/>
      <c r="X356" s="26"/>
      <c r="Y356" s="6"/>
      <c r="Z356" s="6"/>
      <c r="AA356" s="6"/>
      <c r="AB356" s="6"/>
      <c r="AC356" s="5"/>
      <c r="AD356" s="5"/>
      <c r="AE356" s="5"/>
      <c r="AF356" s="27">
        <f t="shared" si="73"/>
        <v>0</v>
      </c>
    </row>
    <row r="357" spans="1:32">
      <c r="A357" s="2">
        <f t="shared" si="75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>((F357+R357)+((G357+H357+I357+J357+K357+L357+M357+N357+O357+P357+Q357)*2))/24</f>
        <v>-1000</v>
      </c>
      <c r="T357" s="5"/>
      <c r="U357" s="6"/>
      <c r="V357" s="6"/>
      <c r="W357" s="6">
        <f>+S357</f>
        <v>-1000</v>
      </c>
      <c r="X357" s="26"/>
      <c r="Y357" s="6"/>
      <c r="Z357" s="6"/>
      <c r="AA357" s="6"/>
      <c r="AB357" s="6"/>
      <c r="AC357" s="84">
        <f>+S357</f>
        <v>-1000</v>
      </c>
      <c r="AD357" s="5"/>
      <c r="AE357" s="5"/>
      <c r="AF357" s="27">
        <f t="shared" si="73"/>
        <v>0</v>
      </c>
    </row>
    <row r="358" spans="1:32">
      <c r="A358" s="2">
        <f t="shared" si="75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>((F358+R358)+((G358+H358+I358+J358+K358+L358+M358+N358+O358+P358+Q358)*2))/24</f>
        <v>-30737166.685416657</v>
      </c>
      <c r="T358" s="5"/>
      <c r="U358" s="6"/>
      <c r="V358" s="6"/>
      <c r="W358" s="6">
        <f>+S358</f>
        <v>-30737166.685416657</v>
      </c>
      <c r="X358" s="26"/>
      <c r="Y358" s="6"/>
      <c r="Z358" s="6"/>
      <c r="AA358" s="6"/>
      <c r="AB358" s="6"/>
      <c r="AC358" s="84">
        <f>+W358</f>
        <v>-30737166.685416657</v>
      </c>
      <c r="AD358" s="5"/>
      <c r="AE358" s="5"/>
      <c r="AF358" s="27">
        <f t="shared" si="73"/>
        <v>0</v>
      </c>
    </row>
    <row r="359" spans="1:32">
      <c r="A359" s="2">
        <f t="shared" si="75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ref="S359:S413" si="82">((F359+R359)+((G359+H359+I359+J359+K359+L359+M359+N359+O359+P359+Q359)*2))/24</f>
        <v>0</v>
      </c>
      <c r="T359" s="5"/>
      <c r="U359" s="6"/>
      <c r="V359" s="6"/>
      <c r="W359" s="6">
        <f>+S359</f>
        <v>0</v>
      </c>
      <c r="X359" s="26"/>
      <c r="Y359" s="6"/>
      <c r="Z359" s="6"/>
      <c r="AA359" s="6"/>
      <c r="AB359" s="6"/>
      <c r="AC359" s="84">
        <f t="shared" ref="AC359:AC365" si="83">+S359</f>
        <v>0</v>
      </c>
      <c r="AD359" s="5"/>
      <c r="AE359" s="5"/>
      <c r="AF359" s="27">
        <f t="shared" si="73"/>
        <v>0</v>
      </c>
    </row>
    <row r="360" spans="1:32">
      <c r="A360" s="2">
        <f t="shared" si="75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82"/>
        <v>221962.63249999998</v>
      </c>
      <c r="T360" s="5"/>
      <c r="U360" s="6"/>
      <c r="V360" s="6"/>
      <c r="W360" s="6">
        <f t="shared" ref="W360:W365" si="84">+S360</f>
        <v>221962.63249999998</v>
      </c>
      <c r="X360" s="26"/>
      <c r="Y360" s="6"/>
      <c r="Z360" s="6"/>
      <c r="AA360" s="6"/>
      <c r="AB360" s="6"/>
      <c r="AC360" s="84">
        <f t="shared" si="83"/>
        <v>221962.63249999998</v>
      </c>
      <c r="AD360" s="5"/>
      <c r="AE360" s="5"/>
      <c r="AF360" s="27">
        <f t="shared" si="73"/>
        <v>0</v>
      </c>
    </row>
    <row r="361" spans="1:32">
      <c r="A361" s="2">
        <f t="shared" si="75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82"/>
        <v>0</v>
      </c>
      <c r="T361" s="5"/>
      <c r="U361" s="6"/>
      <c r="V361" s="6"/>
      <c r="W361" s="6">
        <f t="shared" si="84"/>
        <v>0</v>
      </c>
      <c r="X361" s="26"/>
      <c r="Y361" s="6"/>
      <c r="Z361" s="6"/>
      <c r="AA361" s="6"/>
      <c r="AB361" s="6"/>
      <c r="AC361" s="84">
        <f t="shared" si="83"/>
        <v>0</v>
      </c>
      <c r="AD361" s="5"/>
      <c r="AE361" s="5"/>
      <c r="AF361" s="27">
        <f t="shared" si="73"/>
        <v>0</v>
      </c>
    </row>
    <row r="362" spans="1:32">
      <c r="A362" s="2">
        <f t="shared" si="75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>((F362+R362)+((G362+H362+I362+J362+K362+L362+M362+N362+O362+P362+Q362)*2))/24</f>
        <v>-200921986.13125002</v>
      </c>
      <c r="T362" s="5"/>
      <c r="U362" s="6"/>
      <c r="V362" s="6"/>
      <c r="W362" s="6">
        <f t="shared" si="84"/>
        <v>-200921986.13125002</v>
      </c>
      <c r="X362" s="26"/>
      <c r="Y362" s="6"/>
      <c r="Z362" s="6"/>
      <c r="AA362" s="6"/>
      <c r="AB362" s="6"/>
      <c r="AC362" s="84">
        <f t="shared" si="83"/>
        <v>-200921986.13125002</v>
      </c>
      <c r="AD362" s="5"/>
      <c r="AE362" s="5"/>
      <c r="AF362" s="27">
        <f t="shared" si="73"/>
        <v>0</v>
      </c>
    </row>
    <row r="363" spans="1:32">
      <c r="A363" s="2">
        <f t="shared" si="75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82"/>
        <v>34210.063750000001</v>
      </c>
      <c r="T363" s="5"/>
      <c r="U363" s="6"/>
      <c r="V363" s="6"/>
      <c r="W363" s="6">
        <f t="shared" si="84"/>
        <v>34210.063750000001</v>
      </c>
      <c r="X363" s="26"/>
      <c r="Y363" s="6"/>
      <c r="Z363" s="6"/>
      <c r="AA363" s="6"/>
      <c r="AB363" s="6"/>
      <c r="AC363" s="84">
        <f t="shared" si="83"/>
        <v>34210.063750000001</v>
      </c>
      <c r="AD363" s="5"/>
      <c r="AE363" s="5"/>
      <c r="AF363" s="27">
        <f t="shared" si="73"/>
        <v>0</v>
      </c>
    </row>
    <row r="364" spans="1:32">
      <c r="A364" s="2">
        <f t="shared" si="75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82"/>
        <v>-1795301.2741666669</v>
      </c>
      <c r="T364" s="5"/>
      <c r="U364" s="6"/>
      <c r="V364" s="6"/>
      <c r="W364" s="6">
        <f t="shared" si="84"/>
        <v>-1795301.2741666669</v>
      </c>
      <c r="X364" s="26"/>
      <c r="Y364" s="6"/>
      <c r="Z364" s="6"/>
      <c r="AA364" s="6"/>
      <c r="AB364" s="6"/>
      <c r="AC364" s="84">
        <f t="shared" si="83"/>
        <v>-1795301.2741666669</v>
      </c>
      <c r="AD364" s="5"/>
      <c r="AE364" s="5"/>
      <c r="AF364" s="27">
        <f t="shared" si="73"/>
        <v>0</v>
      </c>
    </row>
    <row r="365" spans="1:32">
      <c r="A365" s="2">
        <f t="shared" si="75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49">
        <f t="shared" si="82"/>
        <v>252915.48</v>
      </c>
      <c r="T365" s="5"/>
      <c r="U365" s="6"/>
      <c r="V365" s="6"/>
      <c r="W365" s="6">
        <f t="shared" si="84"/>
        <v>252915.48</v>
      </c>
      <c r="X365" s="26"/>
      <c r="Y365" s="6"/>
      <c r="Z365" s="6"/>
      <c r="AA365" s="6"/>
      <c r="AB365" s="6"/>
      <c r="AC365" s="84">
        <f t="shared" si="83"/>
        <v>252915.48</v>
      </c>
      <c r="AD365" s="5"/>
      <c r="AE365" s="5"/>
      <c r="AF365" s="27">
        <f t="shared" si="73"/>
        <v>0</v>
      </c>
    </row>
    <row r="366" spans="1:32">
      <c r="A366" s="2">
        <f t="shared" si="75"/>
        <v>352</v>
      </c>
      <c r="B366" s="2"/>
      <c r="C366" s="2"/>
      <c r="D366" s="2"/>
      <c r="E366" s="50" t="s">
        <v>575</v>
      </c>
      <c r="F366" s="28">
        <f t="shared" ref="F366:S366" si="85">SUM(F357:F365)</f>
        <v>-225638946.18000001</v>
      </c>
      <c r="G366" s="28">
        <f t="shared" si="85"/>
        <v>-224510927.53</v>
      </c>
      <c r="H366" s="28">
        <f t="shared" si="85"/>
        <v>-224073041.16000003</v>
      </c>
      <c r="I366" s="28">
        <f t="shared" si="85"/>
        <v>-224070618.16000003</v>
      </c>
      <c r="J366" s="28">
        <f t="shared" si="85"/>
        <v>-224068195.16000003</v>
      </c>
      <c r="K366" s="28">
        <f t="shared" si="85"/>
        <v>-224065772.16000003</v>
      </c>
      <c r="L366" s="28">
        <f t="shared" si="85"/>
        <v>-224063349.16000003</v>
      </c>
      <c r="M366" s="28">
        <f t="shared" si="85"/>
        <v>-224060926.16000003</v>
      </c>
      <c r="N366" s="28">
        <f t="shared" si="85"/>
        <v>-224058503.16000003</v>
      </c>
      <c r="O366" s="28">
        <f t="shared" si="85"/>
        <v>-254056080.16000003</v>
      </c>
      <c r="P366" s="28">
        <f t="shared" si="85"/>
        <v>-254053657.16000003</v>
      </c>
      <c r="Q366" s="28">
        <f t="shared" si="85"/>
        <v>-254051234.16000003</v>
      </c>
      <c r="R366" s="28">
        <f t="shared" si="85"/>
        <v>-254809227.50999999</v>
      </c>
      <c r="S366" s="29">
        <f t="shared" si="85"/>
        <v>-232946365.91458336</v>
      </c>
      <c r="T366" s="5"/>
      <c r="U366" s="6"/>
      <c r="V366" s="6"/>
      <c r="W366" s="6"/>
      <c r="X366" s="26"/>
      <c r="Y366" s="6"/>
      <c r="Z366" s="6"/>
      <c r="AA366" s="6"/>
      <c r="AB366" s="6"/>
      <c r="AC366" s="5"/>
      <c r="AD366" s="5"/>
      <c r="AE366" s="5"/>
      <c r="AF366" s="27">
        <f t="shared" si="73"/>
        <v>0</v>
      </c>
    </row>
    <row r="367" spans="1:32">
      <c r="A367" s="2">
        <f t="shared" si="75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41"/>
      <c r="T367" s="5"/>
      <c r="U367" s="6"/>
      <c r="V367" s="6"/>
      <c r="W367" s="6"/>
      <c r="X367" s="26"/>
      <c r="Y367" s="6"/>
      <c r="Z367" s="6"/>
      <c r="AA367" s="6"/>
      <c r="AB367" s="6"/>
      <c r="AC367" s="5"/>
      <c r="AD367" s="5"/>
      <c r="AE367" s="5"/>
      <c r="AF367" s="27">
        <f t="shared" si="73"/>
        <v>0</v>
      </c>
    </row>
    <row r="368" spans="1:32">
      <c r="A368" s="2">
        <f t="shared" si="75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82"/>
        <v>-20000000</v>
      </c>
      <c r="T368" s="5"/>
      <c r="U368" s="6"/>
      <c r="V368" s="6"/>
      <c r="W368" s="6">
        <f t="shared" ref="W368:W380" si="86">+S368</f>
        <v>-20000000</v>
      </c>
      <c r="X368" s="26"/>
      <c r="Y368" s="6"/>
      <c r="Z368" s="6"/>
      <c r="AA368" s="6"/>
      <c r="AB368" s="6"/>
      <c r="AC368" s="82">
        <f t="shared" ref="AC368:AC380" si="87">+S368</f>
        <v>-20000000</v>
      </c>
      <c r="AD368" s="5"/>
      <c r="AE368" s="5"/>
      <c r="AF368" s="27">
        <f t="shared" si="73"/>
        <v>0</v>
      </c>
    </row>
    <row r="369" spans="1:32">
      <c r="A369" s="2">
        <f t="shared" si="75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82"/>
        <v>-15000000</v>
      </c>
      <c r="T369" s="5"/>
      <c r="U369" s="6"/>
      <c r="V369" s="6"/>
      <c r="W369" s="6">
        <f t="shared" si="86"/>
        <v>-15000000</v>
      </c>
      <c r="X369" s="26"/>
      <c r="Y369" s="6"/>
      <c r="Z369" s="6"/>
      <c r="AA369" s="6"/>
      <c r="AB369" s="6"/>
      <c r="AC369" s="82">
        <f t="shared" si="87"/>
        <v>-15000000</v>
      </c>
      <c r="AD369" s="5"/>
      <c r="AE369" s="5"/>
      <c r="AF369" s="27">
        <f t="shared" si="73"/>
        <v>0</v>
      </c>
    </row>
    <row r="370" spans="1:32">
      <c r="A370" s="2">
        <f t="shared" si="75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82"/>
        <v>-24401000</v>
      </c>
      <c r="T370" s="5"/>
      <c r="U370" s="6"/>
      <c r="V370" s="6"/>
      <c r="W370" s="6">
        <f t="shared" si="86"/>
        <v>-24401000</v>
      </c>
      <c r="X370" s="26"/>
      <c r="Y370" s="6"/>
      <c r="Z370" s="6"/>
      <c r="AA370" s="6"/>
      <c r="AB370" s="6"/>
      <c r="AC370" s="82">
        <f t="shared" si="87"/>
        <v>-24401000</v>
      </c>
      <c r="AD370" s="5"/>
      <c r="AE370" s="5"/>
      <c r="AF370" s="27">
        <f t="shared" si="73"/>
        <v>0</v>
      </c>
    </row>
    <row r="371" spans="1:32">
      <c r="A371" s="2">
        <f t="shared" si="75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82"/>
        <v>-15000000</v>
      </c>
      <c r="T371" s="5"/>
      <c r="U371" s="6"/>
      <c r="V371" s="6"/>
      <c r="W371" s="6">
        <f t="shared" si="86"/>
        <v>-15000000</v>
      </c>
      <c r="X371" s="26"/>
      <c r="Y371" s="6"/>
      <c r="Z371" s="6"/>
      <c r="AA371" s="6"/>
      <c r="AB371" s="6"/>
      <c r="AC371" s="82">
        <f t="shared" si="87"/>
        <v>-15000000</v>
      </c>
      <c r="AD371" s="5"/>
      <c r="AE371" s="5"/>
      <c r="AF371" s="27">
        <f t="shared" si="73"/>
        <v>0</v>
      </c>
    </row>
    <row r="372" spans="1:32">
      <c r="A372" s="2">
        <f t="shared" si="75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82"/>
        <v>-40000000</v>
      </c>
      <c r="T372" s="5"/>
      <c r="U372" s="6"/>
      <c r="V372" s="6"/>
      <c r="W372" s="6">
        <f t="shared" si="86"/>
        <v>-40000000</v>
      </c>
      <c r="X372" s="26"/>
      <c r="Y372" s="6"/>
      <c r="Z372" s="6"/>
      <c r="AA372" s="6"/>
      <c r="AB372" s="6"/>
      <c r="AC372" s="82">
        <f t="shared" si="87"/>
        <v>-40000000</v>
      </c>
      <c r="AD372" s="5"/>
      <c r="AE372" s="5"/>
      <c r="AF372" s="27">
        <f t="shared" si="73"/>
        <v>0</v>
      </c>
    </row>
    <row r="373" spans="1:32">
      <c r="A373" s="2">
        <f t="shared" si="75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82"/>
        <v>-25000000</v>
      </c>
      <c r="T373" s="5"/>
      <c r="U373" s="6"/>
      <c r="V373" s="6"/>
      <c r="W373" s="6">
        <f t="shared" si="86"/>
        <v>-25000000</v>
      </c>
      <c r="X373" s="26"/>
      <c r="Y373" s="6"/>
      <c r="Z373" s="6"/>
      <c r="AA373" s="6"/>
      <c r="AB373" s="6"/>
      <c r="AC373" s="82">
        <f t="shared" si="87"/>
        <v>-25000000</v>
      </c>
      <c r="AD373" s="5"/>
      <c r="AE373" s="5"/>
      <c r="AF373" s="27">
        <f t="shared" si="73"/>
        <v>0</v>
      </c>
    </row>
    <row r="374" spans="1:32">
      <c r="A374" s="2">
        <f t="shared" si="75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82"/>
        <v>-25000000</v>
      </c>
      <c r="T374" s="5"/>
      <c r="U374" s="6"/>
      <c r="V374" s="6"/>
      <c r="W374" s="6">
        <f t="shared" si="86"/>
        <v>-25000000</v>
      </c>
      <c r="X374" s="26"/>
      <c r="Y374" s="6"/>
      <c r="Z374" s="6"/>
      <c r="AA374" s="6"/>
      <c r="AB374" s="6"/>
      <c r="AC374" s="82">
        <f t="shared" si="87"/>
        <v>-25000000</v>
      </c>
      <c r="AD374" s="5"/>
      <c r="AE374" s="5"/>
      <c r="AF374" s="27">
        <f t="shared" si="73"/>
        <v>0</v>
      </c>
    </row>
    <row r="375" spans="1:32">
      <c r="A375" s="2">
        <f t="shared" si="75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82"/>
        <v>-12500000</v>
      </c>
      <c r="T375" s="5"/>
      <c r="U375" s="6"/>
      <c r="V375" s="6"/>
      <c r="W375" s="6">
        <f t="shared" si="86"/>
        <v>-12500000</v>
      </c>
      <c r="X375" s="26"/>
      <c r="Y375" s="6"/>
      <c r="Z375" s="6"/>
      <c r="AA375" s="6"/>
      <c r="AB375" s="6"/>
      <c r="AC375" s="82">
        <f t="shared" si="87"/>
        <v>-12500000</v>
      </c>
      <c r="AD375" s="5"/>
      <c r="AE375" s="5"/>
      <c r="AF375" s="27">
        <f t="shared" si="73"/>
        <v>0</v>
      </c>
    </row>
    <row r="376" spans="1:32">
      <c r="A376" s="2">
        <f t="shared" si="75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82"/>
        <v>-12500000</v>
      </c>
      <c r="T376" s="5"/>
      <c r="U376" s="6"/>
      <c r="V376" s="6"/>
      <c r="W376" s="6">
        <f t="shared" si="86"/>
        <v>-12500000</v>
      </c>
      <c r="X376" s="26"/>
      <c r="Y376" s="6"/>
      <c r="Z376" s="6"/>
      <c r="AA376" s="6"/>
      <c r="AB376" s="6"/>
      <c r="AC376" s="82">
        <f t="shared" si="87"/>
        <v>-12500000</v>
      </c>
      <c r="AD376" s="5"/>
      <c r="AE376" s="5"/>
      <c r="AF376" s="27">
        <f t="shared" si="73"/>
        <v>0</v>
      </c>
    </row>
    <row r="377" spans="1:32">
      <c r="A377" s="2">
        <f t="shared" si="75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82"/>
        <v>-12500000</v>
      </c>
      <c r="T377" s="5"/>
      <c r="U377" s="6"/>
      <c r="V377" s="6"/>
      <c r="W377" s="6">
        <f t="shared" si="86"/>
        <v>-12500000</v>
      </c>
      <c r="X377" s="26"/>
      <c r="Y377" s="6"/>
      <c r="Z377" s="6"/>
      <c r="AA377" s="6"/>
      <c r="AB377" s="6"/>
      <c r="AC377" s="82">
        <f t="shared" si="87"/>
        <v>-12500000</v>
      </c>
      <c r="AD377" s="5"/>
      <c r="AE377" s="5"/>
      <c r="AF377" s="27">
        <f t="shared" si="73"/>
        <v>0</v>
      </c>
    </row>
    <row r="378" spans="1:32">
      <c r="A378" s="2">
        <f t="shared" si="75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82"/>
        <v>-12500000</v>
      </c>
      <c r="T378" s="5"/>
      <c r="U378" s="6"/>
      <c r="V378" s="6"/>
      <c r="W378" s="6">
        <f t="shared" si="86"/>
        <v>-12500000</v>
      </c>
      <c r="X378" s="26"/>
      <c r="Y378" s="6"/>
      <c r="Z378" s="6"/>
      <c r="AA378" s="6"/>
      <c r="AB378" s="6"/>
      <c r="AC378" s="82">
        <f t="shared" si="87"/>
        <v>-12500000</v>
      </c>
      <c r="AD378" s="5"/>
      <c r="AE378" s="5"/>
      <c r="AF378" s="27">
        <f t="shared" si="73"/>
        <v>0</v>
      </c>
    </row>
    <row r="379" spans="1:32">
      <c r="A379" s="2">
        <f t="shared" si="75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82"/>
        <v>1586531.3204166668</v>
      </c>
      <c r="T379" s="5"/>
      <c r="U379" s="6"/>
      <c r="V379" s="6"/>
      <c r="W379" s="6">
        <f t="shared" si="86"/>
        <v>1586531.3204166668</v>
      </c>
      <c r="X379" s="26"/>
      <c r="Y379" s="6"/>
      <c r="Z379" s="6"/>
      <c r="AA379" s="6"/>
      <c r="AB379" s="6"/>
      <c r="AC379" s="82">
        <f t="shared" si="87"/>
        <v>1586531.3204166668</v>
      </c>
      <c r="AD379" s="5"/>
      <c r="AE379" s="5"/>
      <c r="AF379" s="27">
        <f t="shared" si="73"/>
        <v>0</v>
      </c>
    </row>
    <row r="380" spans="1:32">
      <c r="A380" s="2">
        <f t="shared" si="75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49">
        <f>((F380+R380)+((G380+H380+I380+J380+K380+L380+M380+N380+O380+P380+Q380)*2))/24</f>
        <v>-14593750</v>
      </c>
      <c r="T380" s="5"/>
      <c r="U380" s="6"/>
      <c r="V380" s="6"/>
      <c r="W380" s="6">
        <f t="shared" si="86"/>
        <v>-14593750</v>
      </c>
      <c r="X380" s="26"/>
      <c r="Y380" s="6"/>
      <c r="Z380" s="6"/>
      <c r="AA380" s="6"/>
      <c r="AB380" s="6"/>
      <c r="AC380" s="84">
        <f t="shared" si="87"/>
        <v>-14593750</v>
      </c>
      <c r="AD380" s="5"/>
      <c r="AE380" s="5"/>
      <c r="AF380" s="27">
        <f t="shared" si="73"/>
        <v>0</v>
      </c>
    </row>
    <row r="381" spans="1:32">
      <c r="A381" s="2">
        <f t="shared" si="75"/>
        <v>367</v>
      </c>
      <c r="B381" s="2"/>
      <c r="C381" s="2"/>
      <c r="D381" s="2"/>
      <c r="E381" s="50" t="s">
        <v>591</v>
      </c>
      <c r="F381" s="28">
        <f t="shared" ref="F381:S381" si="88">SUM(F368:F380)</f>
        <v>-230084028.38999999</v>
      </c>
      <c r="G381" s="28">
        <f t="shared" si="88"/>
        <v>-228943922.84999999</v>
      </c>
      <c r="H381" s="28">
        <f t="shared" si="88"/>
        <v>-227079737.68000001</v>
      </c>
      <c r="I381" s="28">
        <f t="shared" si="88"/>
        <v>-218689627.59999999</v>
      </c>
      <c r="J381" s="28">
        <f t="shared" si="88"/>
        <v>-216999517.52000001</v>
      </c>
      <c r="K381" s="28">
        <f t="shared" si="88"/>
        <v>-214854588.80000001</v>
      </c>
      <c r="L381" s="28">
        <f t="shared" si="88"/>
        <v>-217364477.81999999</v>
      </c>
      <c r="M381" s="28">
        <f t="shared" si="88"/>
        <v>-223224366.84</v>
      </c>
      <c r="N381" s="28">
        <f t="shared" si="88"/>
        <v>-234684255.86000001</v>
      </c>
      <c r="O381" s="28">
        <f t="shared" si="88"/>
        <v>-219894144.88</v>
      </c>
      <c r="P381" s="28">
        <f t="shared" si="88"/>
        <v>-232104033.90000001</v>
      </c>
      <c r="Q381" s="28">
        <f t="shared" si="88"/>
        <v>-246675330.22</v>
      </c>
      <c r="R381" s="28">
        <f t="shared" si="88"/>
        <v>-266685211.97999999</v>
      </c>
      <c r="S381" s="29">
        <f t="shared" si="88"/>
        <v>-227408218.67958334</v>
      </c>
      <c r="T381" s="5"/>
      <c r="U381" s="6"/>
      <c r="V381" s="6"/>
      <c r="W381" s="6"/>
      <c r="X381" s="26"/>
      <c r="Y381" s="6"/>
      <c r="Z381" s="6"/>
      <c r="AA381" s="6"/>
      <c r="AB381" s="6"/>
      <c r="AC381" s="5"/>
      <c r="AD381" s="5"/>
      <c r="AE381" s="5"/>
      <c r="AF381" s="27">
        <f t="shared" si="73"/>
        <v>0</v>
      </c>
    </row>
    <row r="382" spans="1:32">
      <c r="A382" s="2">
        <f t="shared" si="75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41"/>
      <c r="T382" s="2"/>
      <c r="U382" s="4"/>
      <c r="V382" s="4"/>
      <c r="W382" s="4"/>
      <c r="X382" s="83"/>
      <c r="Y382" s="4"/>
      <c r="Z382" s="4"/>
      <c r="AA382" s="4"/>
      <c r="AB382" s="4"/>
      <c r="AC382" s="2"/>
      <c r="AD382" s="2"/>
      <c r="AE382" s="2"/>
      <c r="AF382" s="27">
        <f t="shared" si="73"/>
        <v>0</v>
      </c>
    </row>
    <row r="383" spans="1:32">
      <c r="A383" s="2">
        <f t="shared" si="75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41">
        <f t="shared" si="82"/>
        <v>0</v>
      </c>
      <c r="T383" s="2"/>
      <c r="U383" s="4"/>
      <c r="V383" s="4"/>
      <c r="W383" s="4">
        <f>+S383</f>
        <v>0</v>
      </c>
      <c r="X383" s="83"/>
      <c r="Y383" s="4"/>
      <c r="Z383" s="4"/>
      <c r="AA383" s="4"/>
      <c r="AB383" s="4"/>
      <c r="AC383" s="84">
        <f>+S383</f>
        <v>0</v>
      </c>
      <c r="AD383" s="2"/>
      <c r="AE383" s="2"/>
      <c r="AF383" s="27">
        <f t="shared" si="73"/>
        <v>0</v>
      </c>
    </row>
    <row r="384" spans="1:32">
      <c r="A384" s="2">
        <f t="shared" si="75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41">
        <f t="shared" si="82"/>
        <v>0</v>
      </c>
      <c r="T384" s="2"/>
      <c r="U384" s="4"/>
      <c r="V384" s="4"/>
      <c r="W384" s="4">
        <f>+S384</f>
        <v>0</v>
      </c>
      <c r="X384" s="83"/>
      <c r="Y384" s="4"/>
      <c r="Z384" s="4"/>
      <c r="AA384" s="4"/>
      <c r="AB384" s="4"/>
      <c r="AC384" s="84">
        <f>+S384</f>
        <v>0</v>
      </c>
      <c r="AD384" s="2"/>
      <c r="AE384" s="2"/>
      <c r="AF384" s="27">
        <f t="shared" si="73"/>
        <v>0</v>
      </c>
    </row>
    <row r="385" spans="1:32">
      <c r="A385" s="2">
        <f t="shared" si="75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41"/>
      <c r="T385" s="2"/>
      <c r="U385" s="4"/>
      <c r="V385" s="4"/>
      <c r="W385" s="4"/>
      <c r="X385" s="83"/>
      <c r="Y385" s="4"/>
      <c r="Z385" s="4"/>
      <c r="AA385" s="4"/>
      <c r="AB385" s="4"/>
      <c r="AC385" s="2"/>
      <c r="AD385" s="2"/>
      <c r="AE385" s="2"/>
      <c r="AF385" s="27">
        <f t="shared" si="73"/>
        <v>0</v>
      </c>
    </row>
    <row r="386" spans="1:32">
      <c r="A386" s="2">
        <f t="shared" si="75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82"/>
        <v>-3401392.791666666</v>
      </c>
      <c r="T386" s="2"/>
      <c r="U386" s="4"/>
      <c r="V386" s="4">
        <f t="shared" ref="V386:V398" si="89">+S386</f>
        <v>-3401392.791666666</v>
      </c>
      <c r="W386" s="4"/>
      <c r="X386" s="83"/>
      <c r="Y386" s="4"/>
      <c r="Z386" s="4"/>
      <c r="AA386" s="4"/>
      <c r="AB386" s="4"/>
      <c r="AC386" s="2"/>
      <c r="AD386" s="84">
        <f t="shared" ref="AD386:AD399" si="90">+V386</f>
        <v>-3401392.791666666</v>
      </c>
      <c r="AE386" s="2"/>
      <c r="AF386" s="27">
        <f t="shared" si="73"/>
        <v>0</v>
      </c>
    </row>
    <row r="387" spans="1:32">
      <c r="A387" s="2">
        <f t="shared" si="75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82"/>
        <v>-304818.82999999996</v>
      </c>
      <c r="T387" s="5"/>
      <c r="U387" s="6"/>
      <c r="V387" s="6">
        <f t="shared" si="89"/>
        <v>-304818.82999999996</v>
      </c>
      <c r="W387" s="6"/>
      <c r="X387" s="26"/>
      <c r="Y387" s="6"/>
      <c r="Z387" s="6"/>
      <c r="AA387" s="6"/>
      <c r="AB387" s="6"/>
      <c r="AC387" s="5"/>
      <c r="AD387" s="84">
        <f t="shared" si="90"/>
        <v>-304818.82999999996</v>
      </c>
      <c r="AE387" s="5"/>
      <c r="AF387" s="27">
        <f t="shared" si="73"/>
        <v>0</v>
      </c>
    </row>
    <row r="388" spans="1:32">
      <c r="A388" s="2">
        <f t="shared" si="75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82"/>
        <v>-13406107.843333334</v>
      </c>
      <c r="T388" s="5"/>
      <c r="U388" s="6"/>
      <c r="V388" s="6">
        <f t="shared" si="89"/>
        <v>-13406107.843333334</v>
      </c>
      <c r="W388" s="6"/>
      <c r="X388" s="26"/>
      <c r="Y388" s="6"/>
      <c r="Z388" s="6"/>
      <c r="AA388" s="6"/>
      <c r="AB388" s="6"/>
      <c r="AC388" s="5"/>
      <c r="AD388" s="84">
        <f t="shared" si="90"/>
        <v>-13406107.843333334</v>
      </c>
      <c r="AE388" s="5"/>
      <c r="AF388" s="27">
        <f t="shared" si="73"/>
        <v>0</v>
      </c>
    </row>
    <row r="389" spans="1:32">
      <c r="A389" s="2">
        <f t="shared" si="75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82"/>
        <v>-135944.435</v>
      </c>
      <c r="T389" s="5"/>
      <c r="U389" s="6"/>
      <c r="V389" s="6">
        <f t="shared" si="89"/>
        <v>-135944.435</v>
      </c>
      <c r="W389" s="6"/>
      <c r="X389" s="26"/>
      <c r="Y389" s="6"/>
      <c r="Z389" s="6"/>
      <c r="AA389" s="6"/>
      <c r="AB389" s="6"/>
      <c r="AC389" s="5"/>
      <c r="AD389" s="84">
        <f t="shared" si="90"/>
        <v>-135944.435</v>
      </c>
      <c r="AE389" s="5"/>
      <c r="AF389" s="27">
        <f t="shared" si="73"/>
        <v>0</v>
      </c>
    </row>
    <row r="390" spans="1:32">
      <c r="A390" s="2">
        <f t="shared" si="75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82"/>
        <v>-4758454.9929166669</v>
      </c>
      <c r="T390" s="5"/>
      <c r="U390" s="6"/>
      <c r="V390" s="6">
        <f t="shared" si="89"/>
        <v>-4758454.9929166669</v>
      </c>
      <c r="W390" s="6"/>
      <c r="X390" s="26"/>
      <c r="Y390" s="6"/>
      <c r="Z390" s="6"/>
      <c r="AA390" s="6"/>
      <c r="AB390" s="6"/>
      <c r="AC390" s="5"/>
      <c r="AD390" s="84">
        <f t="shared" si="90"/>
        <v>-4758454.9929166669</v>
      </c>
      <c r="AE390" s="5"/>
      <c r="AF390" s="27">
        <f t="shared" si="73"/>
        <v>0</v>
      </c>
    </row>
    <row r="391" spans="1:32">
      <c r="A391" s="2">
        <f t="shared" si="75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82"/>
        <v>-721241.54458333331</v>
      </c>
      <c r="T391" s="5"/>
      <c r="U391" s="6"/>
      <c r="V391" s="6">
        <f t="shared" si="89"/>
        <v>-721241.54458333331</v>
      </c>
      <c r="W391" s="6"/>
      <c r="X391" s="26"/>
      <c r="Y391" s="6"/>
      <c r="Z391" s="6"/>
      <c r="AA391" s="6"/>
      <c r="AB391" s="6"/>
      <c r="AC391" s="5"/>
      <c r="AD391" s="84">
        <f t="shared" si="90"/>
        <v>-721241.54458333331</v>
      </c>
      <c r="AE391" s="5"/>
      <c r="AF391" s="27">
        <f t="shared" si="73"/>
        <v>0</v>
      </c>
    </row>
    <row r="392" spans="1:32">
      <c r="A392" s="2">
        <f t="shared" si="75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82"/>
        <v>-4114.1866666666665</v>
      </c>
      <c r="T392" s="5"/>
      <c r="U392" s="6"/>
      <c r="V392" s="6">
        <f t="shared" si="89"/>
        <v>-4114.1866666666665</v>
      </c>
      <c r="W392" s="6"/>
      <c r="X392" s="26"/>
      <c r="Y392" s="6"/>
      <c r="Z392" s="6"/>
      <c r="AA392" s="6"/>
      <c r="AB392" s="6"/>
      <c r="AC392" s="5"/>
      <c r="AD392" s="84">
        <f t="shared" si="90"/>
        <v>-4114.1866666666665</v>
      </c>
      <c r="AE392" s="5"/>
      <c r="AF392" s="27">
        <f t="shared" si="73"/>
        <v>0</v>
      </c>
    </row>
    <row r="393" spans="1:32">
      <c r="A393" s="2">
        <f t="shared" si="75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82"/>
        <v>8.27</v>
      </c>
      <c r="T393" s="5"/>
      <c r="U393" s="6"/>
      <c r="V393" s="6">
        <f t="shared" si="89"/>
        <v>8.27</v>
      </c>
      <c r="W393" s="6"/>
      <c r="X393" s="26"/>
      <c r="Y393" s="6"/>
      <c r="Z393" s="6"/>
      <c r="AA393" s="6"/>
      <c r="AB393" s="6"/>
      <c r="AC393" s="5"/>
      <c r="AD393" s="84">
        <f t="shared" si="90"/>
        <v>8.27</v>
      </c>
      <c r="AE393" s="5"/>
      <c r="AF393" s="27">
        <f t="shared" si="73"/>
        <v>0</v>
      </c>
    </row>
    <row r="394" spans="1:32">
      <c r="A394" s="2">
        <f t="shared" si="75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82"/>
        <v>-64430.861666666664</v>
      </c>
      <c r="T394" s="5"/>
      <c r="U394" s="6"/>
      <c r="V394" s="6">
        <f t="shared" si="89"/>
        <v>-64430.861666666664</v>
      </c>
      <c r="W394" s="6"/>
      <c r="X394" s="26"/>
      <c r="Y394" s="6"/>
      <c r="Z394" s="6"/>
      <c r="AA394" s="6"/>
      <c r="AB394" s="6"/>
      <c r="AC394" s="5"/>
      <c r="AD394" s="84">
        <f t="shared" si="90"/>
        <v>-64430.861666666664</v>
      </c>
      <c r="AE394" s="5"/>
      <c r="AF394" s="27">
        <f t="shared" si="73"/>
        <v>0</v>
      </c>
    </row>
    <row r="395" spans="1:32">
      <c r="A395" s="2">
        <f t="shared" si="75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82"/>
        <v>-16627.887500000001</v>
      </c>
      <c r="T395" s="5"/>
      <c r="U395" s="6"/>
      <c r="V395" s="6">
        <f t="shared" si="89"/>
        <v>-16627.887500000001</v>
      </c>
      <c r="W395" s="6"/>
      <c r="X395" s="26"/>
      <c r="Y395" s="6"/>
      <c r="Z395" s="6"/>
      <c r="AA395" s="6"/>
      <c r="AB395" s="6"/>
      <c r="AC395" s="5"/>
      <c r="AD395" s="84">
        <f t="shared" si="90"/>
        <v>-16627.887500000001</v>
      </c>
      <c r="AE395" s="5"/>
      <c r="AF395" s="27">
        <f t="shared" si="73"/>
        <v>0</v>
      </c>
    </row>
    <row r="396" spans="1:32">
      <c r="A396" s="2">
        <f t="shared" si="75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82"/>
        <v>-1789.925</v>
      </c>
      <c r="T396" s="5"/>
      <c r="U396" s="6"/>
      <c r="V396" s="6">
        <f t="shared" si="89"/>
        <v>-1789.925</v>
      </c>
      <c r="W396" s="6"/>
      <c r="X396" s="26"/>
      <c r="Y396" s="6"/>
      <c r="Z396" s="6"/>
      <c r="AA396" s="6"/>
      <c r="AB396" s="6"/>
      <c r="AC396" s="5"/>
      <c r="AD396" s="84">
        <f t="shared" si="90"/>
        <v>-1789.925</v>
      </c>
      <c r="AE396" s="5"/>
      <c r="AF396" s="27">
        <f t="shared" si="73"/>
        <v>0</v>
      </c>
    </row>
    <row r="397" spans="1:32">
      <c r="A397" s="2">
        <f t="shared" si="75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82"/>
        <v>-13305.582499999999</v>
      </c>
      <c r="T397" s="5"/>
      <c r="U397" s="6"/>
      <c r="V397" s="6">
        <f t="shared" si="89"/>
        <v>-13305.582499999999</v>
      </c>
      <c r="W397" s="6"/>
      <c r="X397" s="26"/>
      <c r="Y397" s="6"/>
      <c r="Z397" s="6"/>
      <c r="AA397" s="6"/>
      <c r="AB397" s="6"/>
      <c r="AC397" s="5"/>
      <c r="AD397" s="84">
        <f t="shared" si="90"/>
        <v>-13305.582499999999</v>
      </c>
      <c r="AE397" s="5"/>
      <c r="AF397" s="27">
        <f t="shared" si="73"/>
        <v>0</v>
      </c>
    </row>
    <row r="398" spans="1:32">
      <c r="A398" s="2">
        <f t="shared" si="75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82"/>
        <v>-922440.33583333332</v>
      </c>
      <c r="T398" s="5"/>
      <c r="U398" s="6"/>
      <c r="V398" s="6">
        <f t="shared" si="89"/>
        <v>-922440.33583333332</v>
      </c>
      <c r="W398" s="6"/>
      <c r="X398" s="26"/>
      <c r="Y398" s="6"/>
      <c r="Z398" s="6"/>
      <c r="AA398" s="6"/>
      <c r="AB398" s="6"/>
      <c r="AC398" s="5"/>
      <c r="AD398" s="84">
        <f t="shared" si="90"/>
        <v>-922440.33583333332</v>
      </c>
      <c r="AE398" s="5"/>
      <c r="AF398" s="27">
        <f t="shared" si="73"/>
        <v>0</v>
      </c>
    </row>
    <row r="399" spans="1:32">
      <c r="A399" s="2">
        <f t="shared" si="75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/>
      <c r="T399" s="5"/>
      <c r="U399" s="6"/>
      <c r="V399" s="6"/>
      <c r="W399" s="6"/>
      <c r="X399" s="26"/>
      <c r="Y399" s="6"/>
      <c r="Z399" s="6"/>
      <c r="AA399" s="6"/>
      <c r="AB399" s="6"/>
      <c r="AC399" s="5"/>
      <c r="AD399" s="84">
        <f t="shared" si="90"/>
        <v>0</v>
      </c>
      <c r="AE399" s="5"/>
      <c r="AF399" s="27">
        <f t="shared" ref="AF399:AF462" si="91">+U399+V399-AD399</f>
        <v>0</v>
      </c>
    </row>
    <row r="400" spans="1:32">
      <c r="A400" s="2">
        <f t="shared" si="75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si="82"/>
        <v>-1344395.5683333334</v>
      </c>
      <c r="T400" s="5"/>
      <c r="U400" s="6"/>
      <c r="V400" s="6"/>
      <c r="W400" s="6"/>
      <c r="X400" s="26">
        <f>+S400</f>
        <v>-1344395.5683333334</v>
      </c>
      <c r="Y400" s="6"/>
      <c r="Z400" s="6"/>
      <c r="AA400" s="6"/>
      <c r="AB400" s="4">
        <f t="shared" ref="AB400:AB407" si="92">+S400</f>
        <v>-1344395.5683333334</v>
      </c>
      <c r="AC400" s="5"/>
      <c r="AD400" s="82"/>
      <c r="AE400" s="5"/>
      <c r="AF400" s="27">
        <f t="shared" si="91"/>
        <v>0</v>
      </c>
    </row>
    <row r="401" spans="1:32">
      <c r="A401" s="2">
        <f t="shared" ref="A401:A464" si="93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82"/>
        <v>-260.60750000000002</v>
      </c>
      <c r="T401" s="5"/>
      <c r="U401" s="6"/>
      <c r="V401" s="6"/>
      <c r="W401" s="6"/>
      <c r="X401" s="26">
        <f t="shared" ref="X401:X407" si="94">+S401</f>
        <v>-260.60750000000002</v>
      </c>
      <c r="Y401" s="6"/>
      <c r="Z401" s="6"/>
      <c r="AA401" s="6"/>
      <c r="AB401" s="4">
        <f t="shared" si="92"/>
        <v>-260.60750000000002</v>
      </c>
      <c r="AC401" s="5"/>
      <c r="AD401" s="82"/>
      <c r="AE401" s="5"/>
      <c r="AF401" s="27">
        <f t="shared" si="91"/>
        <v>0</v>
      </c>
    </row>
    <row r="402" spans="1:32">
      <c r="A402" s="2">
        <f t="shared" si="93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82"/>
        <v>-316149.56125000009</v>
      </c>
      <c r="T402" s="5"/>
      <c r="U402" s="6"/>
      <c r="V402" s="6"/>
      <c r="W402" s="6"/>
      <c r="X402" s="26">
        <f t="shared" si="94"/>
        <v>-316149.56125000009</v>
      </c>
      <c r="Y402" s="6"/>
      <c r="Z402" s="6"/>
      <c r="AA402" s="6"/>
      <c r="AB402" s="4">
        <f t="shared" si="92"/>
        <v>-316149.56125000009</v>
      </c>
      <c r="AC402" s="5"/>
      <c r="AD402" s="82"/>
      <c r="AE402" s="5"/>
      <c r="AF402" s="27">
        <f t="shared" si="91"/>
        <v>0</v>
      </c>
    </row>
    <row r="403" spans="1:32">
      <c r="A403" s="2">
        <f t="shared" si="93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82"/>
        <v>-6902.2316666666666</v>
      </c>
      <c r="T403" s="5"/>
      <c r="U403" s="6"/>
      <c r="V403" s="6"/>
      <c r="W403" s="6"/>
      <c r="X403" s="26">
        <f t="shared" si="94"/>
        <v>-6902.2316666666666</v>
      </c>
      <c r="Y403" s="6"/>
      <c r="Z403" s="6"/>
      <c r="AA403" s="6"/>
      <c r="AB403" s="4">
        <f t="shared" si="92"/>
        <v>-6902.2316666666666</v>
      </c>
      <c r="AC403" s="5"/>
      <c r="AD403" s="82"/>
      <c r="AE403" s="5"/>
      <c r="AF403" s="27">
        <f t="shared" si="91"/>
        <v>0</v>
      </c>
    </row>
    <row r="404" spans="1:32">
      <c r="A404" s="2">
        <f t="shared" si="93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82"/>
        <v>-2570.7545833333338</v>
      </c>
      <c r="T404" s="5"/>
      <c r="U404" s="6"/>
      <c r="V404" s="6"/>
      <c r="W404" s="6"/>
      <c r="X404" s="26">
        <f t="shared" si="94"/>
        <v>-2570.7545833333338</v>
      </c>
      <c r="Y404" s="6"/>
      <c r="Z404" s="6"/>
      <c r="AA404" s="6"/>
      <c r="AB404" s="4">
        <f t="shared" si="92"/>
        <v>-2570.7545833333338</v>
      </c>
      <c r="AC404" s="5"/>
      <c r="AD404" s="82"/>
      <c r="AE404" s="5"/>
      <c r="AF404" s="27">
        <f t="shared" si="91"/>
        <v>0</v>
      </c>
    </row>
    <row r="405" spans="1:32">
      <c r="A405" s="2">
        <f t="shared" si="93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82"/>
        <v>0</v>
      </c>
      <c r="T405" s="5"/>
      <c r="U405" s="6"/>
      <c r="V405" s="6"/>
      <c r="W405" s="6"/>
      <c r="X405" s="26">
        <f t="shared" si="94"/>
        <v>0</v>
      </c>
      <c r="Y405" s="6"/>
      <c r="Z405" s="6"/>
      <c r="AA405" s="6"/>
      <c r="AB405" s="4">
        <f t="shared" si="92"/>
        <v>0</v>
      </c>
      <c r="AC405" s="5"/>
      <c r="AD405" s="82"/>
      <c r="AE405" s="5"/>
      <c r="AF405" s="27">
        <f t="shared" si="91"/>
        <v>0</v>
      </c>
    </row>
    <row r="406" spans="1:32">
      <c r="A406" s="2">
        <f t="shared" si="93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/>
      <c r="T406" s="5"/>
      <c r="U406" s="6"/>
      <c r="V406" s="6"/>
      <c r="W406" s="6"/>
      <c r="X406" s="26"/>
      <c r="Y406" s="6"/>
      <c r="Z406" s="6"/>
      <c r="AA406" s="6"/>
      <c r="AB406" s="4"/>
      <c r="AC406" s="5"/>
      <c r="AD406" s="82"/>
      <c r="AE406" s="5"/>
      <c r="AF406" s="27">
        <f t="shared" si="91"/>
        <v>0</v>
      </c>
    </row>
    <row r="407" spans="1:32">
      <c r="A407" s="2">
        <f t="shared" si="93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82"/>
        <v>-155055.28874999998</v>
      </c>
      <c r="T407" s="5"/>
      <c r="U407" s="6"/>
      <c r="V407" s="6"/>
      <c r="W407" s="6"/>
      <c r="X407" s="26">
        <f t="shared" si="94"/>
        <v>-155055.28874999998</v>
      </c>
      <c r="Y407" s="6"/>
      <c r="Z407" s="6"/>
      <c r="AA407" s="6"/>
      <c r="AB407" s="4">
        <f t="shared" si="92"/>
        <v>-155055.28874999998</v>
      </c>
      <c r="AC407" s="5"/>
      <c r="AD407" s="82"/>
      <c r="AE407" s="5"/>
      <c r="AF407" s="27">
        <f t="shared" si="91"/>
        <v>0</v>
      </c>
    </row>
    <row r="408" spans="1:32">
      <c r="A408" s="2">
        <f t="shared" si="93"/>
        <v>394</v>
      </c>
      <c r="B408" s="2"/>
      <c r="C408" s="2"/>
      <c r="D408" s="2"/>
      <c r="E408" s="50" t="s">
        <v>635</v>
      </c>
      <c r="F408" s="28">
        <f t="shared" ref="F408:S408" si="95">SUM(F400:F407)</f>
        <v>-1690801.4200000002</v>
      </c>
      <c r="G408" s="28">
        <f t="shared" si="95"/>
        <v>-2793425.97</v>
      </c>
      <c r="H408" s="28">
        <f t="shared" si="95"/>
        <v>-3104151.63</v>
      </c>
      <c r="I408" s="28">
        <f t="shared" si="95"/>
        <v>-2720311.4400000004</v>
      </c>
      <c r="J408" s="28">
        <f t="shared" si="95"/>
        <v>-1572156.0900000003</v>
      </c>
      <c r="K408" s="28">
        <f t="shared" si="95"/>
        <v>-1420988.77</v>
      </c>
      <c r="L408" s="28">
        <f t="shared" si="95"/>
        <v>-1190608.6800000002</v>
      </c>
      <c r="M408" s="28">
        <f t="shared" si="95"/>
        <v>-1458686.4600000002</v>
      </c>
      <c r="N408" s="28">
        <f t="shared" si="95"/>
        <v>-1203535.3</v>
      </c>
      <c r="O408" s="28">
        <f t="shared" si="95"/>
        <v>-1281677.2000000004</v>
      </c>
      <c r="P408" s="28">
        <f t="shared" si="95"/>
        <v>-1682425.7300000004</v>
      </c>
      <c r="Q408" s="28">
        <f t="shared" si="95"/>
        <v>-1626851.58</v>
      </c>
      <c r="R408" s="28">
        <f t="shared" si="95"/>
        <v>-2007577.1700000002</v>
      </c>
      <c r="S408" s="29">
        <f t="shared" si="95"/>
        <v>-1825334.0120833335</v>
      </c>
      <c r="T408" s="5"/>
      <c r="U408" s="6"/>
      <c r="V408" s="6"/>
      <c r="W408" s="6"/>
      <c r="X408" s="26"/>
      <c r="Y408" s="6"/>
      <c r="Z408" s="6"/>
      <c r="AA408" s="6"/>
      <c r="AB408" s="4"/>
      <c r="AC408" s="5"/>
      <c r="AD408" s="5"/>
      <c r="AE408" s="5"/>
      <c r="AF408" s="27">
        <f t="shared" si="91"/>
        <v>0</v>
      </c>
    </row>
    <row r="409" spans="1:32">
      <c r="A409" s="2">
        <f t="shared" si="93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41"/>
      <c r="T409" s="5"/>
      <c r="U409" s="6"/>
      <c r="V409" s="6"/>
      <c r="W409" s="6"/>
      <c r="X409" s="26"/>
      <c r="Y409" s="6"/>
      <c r="Z409" s="6"/>
      <c r="AA409" s="6"/>
      <c r="AB409" s="4"/>
      <c r="AC409" s="5"/>
      <c r="AD409" s="5"/>
      <c r="AE409" s="5"/>
      <c r="AF409" s="27">
        <f t="shared" si="91"/>
        <v>0</v>
      </c>
    </row>
    <row r="410" spans="1:32">
      <c r="A410" s="2">
        <f t="shared" si="93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82"/>
        <v>-3325.7625000000003</v>
      </c>
      <c r="T410" s="5"/>
      <c r="U410" s="6"/>
      <c r="V410" s="6">
        <f>+S410</f>
        <v>-3325.7625000000003</v>
      </c>
      <c r="W410" s="6"/>
      <c r="X410" s="26"/>
      <c r="Y410" s="6"/>
      <c r="Z410" s="6"/>
      <c r="AA410" s="6"/>
      <c r="AB410" s="6"/>
      <c r="AC410" s="5"/>
      <c r="AD410" s="82">
        <f>+V410</f>
        <v>-3325.7625000000003</v>
      </c>
      <c r="AE410" s="5"/>
      <c r="AF410" s="27">
        <f t="shared" si="91"/>
        <v>0</v>
      </c>
    </row>
    <row r="411" spans="1:32">
      <c r="A411" s="2">
        <f t="shared" si="93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82"/>
        <v>-424.40124999999995</v>
      </c>
      <c r="T411" s="5"/>
      <c r="U411" s="6"/>
      <c r="V411" s="6">
        <f>+S411</f>
        <v>-424.40124999999995</v>
      </c>
      <c r="W411" s="6"/>
      <c r="X411" s="26"/>
      <c r="Y411" s="6"/>
      <c r="Z411" s="6"/>
      <c r="AA411" s="6"/>
      <c r="AB411" s="6"/>
      <c r="AC411" s="5"/>
      <c r="AD411" s="82">
        <f>+V411</f>
        <v>-424.40124999999995</v>
      </c>
      <c r="AE411" s="5"/>
      <c r="AF411" s="27">
        <f t="shared" si="91"/>
        <v>0</v>
      </c>
    </row>
    <row r="412" spans="1:32">
      <c r="A412" s="2">
        <f t="shared" si="93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82"/>
        <v>-26341.013333333336</v>
      </c>
      <c r="T412" s="5"/>
      <c r="U412" s="6"/>
      <c r="V412" s="6">
        <f>+S412</f>
        <v>-26341.013333333336</v>
      </c>
      <c r="W412" s="6"/>
      <c r="X412" s="26"/>
      <c r="Y412" s="6"/>
      <c r="Z412" s="6"/>
      <c r="AA412" s="6"/>
      <c r="AB412" s="6"/>
      <c r="AC412" s="5"/>
      <c r="AD412" s="82">
        <f>+V412</f>
        <v>-26341.013333333336</v>
      </c>
      <c r="AE412" s="5"/>
      <c r="AF412" s="27">
        <f t="shared" si="91"/>
        <v>0</v>
      </c>
    </row>
    <row r="413" spans="1:32">
      <c r="A413" s="2">
        <f t="shared" si="93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82"/>
        <v>-19044.015833333331</v>
      </c>
      <c r="T413" s="5"/>
      <c r="U413" s="6"/>
      <c r="V413" s="6">
        <f>+S413</f>
        <v>-19044.015833333331</v>
      </c>
      <c r="W413" s="6"/>
      <c r="X413" s="26"/>
      <c r="Y413" s="6"/>
      <c r="Z413" s="6"/>
      <c r="AA413" s="6"/>
      <c r="AB413" s="6"/>
      <c r="AC413" s="5"/>
      <c r="AD413" s="82">
        <f>+V413</f>
        <v>-19044.015833333331</v>
      </c>
      <c r="AE413" s="5"/>
      <c r="AF413" s="27">
        <f t="shared" si="91"/>
        <v>0</v>
      </c>
    </row>
    <row r="414" spans="1:32">
      <c r="A414" s="2">
        <f t="shared" si="93"/>
        <v>400</v>
      </c>
      <c r="B414" s="2"/>
      <c r="C414" s="2"/>
      <c r="D414" s="2"/>
      <c r="E414" s="50" t="s">
        <v>643</v>
      </c>
      <c r="F414" s="28">
        <f t="shared" ref="F414:S414" si="96">SUM(F410:F413)</f>
        <v>-2.2737367544323201E-13</v>
      </c>
      <c r="G414" s="28">
        <f t="shared" si="96"/>
        <v>0</v>
      </c>
      <c r="H414" s="28">
        <f t="shared" si="96"/>
        <v>0</v>
      </c>
      <c r="I414" s="28">
        <f t="shared" si="96"/>
        <v>0</v>
      </c>
      <c r="J414" s="28">
        <f t="shared" si="96"/>
        <v>-614.49</v>
      </c>
      <c r="K414" s="28">
        <f t="shared" si="96"/>
        <v>0</v>
      </c>
      <c r="L414" s="28">
        <f t="shared" si="96"/>
        <v>-15863.33</v>
      </c>
      <c r="M414" s="28">
        <f t="shared" si="96"/>
        <v>-142404.87</v>
      </c>
      <c r="N414" s="28">
        <f t="shared" si="96"/>
        <v>-212875.15</v>
      </c>
      <c r="O414" s="28">
        <f t="shared" si="96"/>
        <v>-214592.15000000002</v>
      </c>
      <c r="P414" s="28">
        <f t="shared" si="96"/>
        <v>-442.86999999999819</v>
      </c>
      <c r="Q414" s="28">
        <f t="shared" si="96"/>
        <v>-2174.9299999999976</v>
      </c>
      <c r="R414" s="28">
        <f t="shared" si="96"/>
        <v>-1309.0499999999981</v>
      </c>
      <c r="S414" s="29">
        <f t="shared" si="96"/>
        <v>-49135.192916666667</v>
      </c>
      <c r="T414" s="2"/>
      <c r="U414" s="4"/>
      <c r="V414" s="4"/>
      <c r="W414" s="4"/>
      <c r="X414" s="83"/>
      <c r="Y414" s="4"/>
      <c r="Z414" s="4"/>
      <c r="AA414" s="4"/>
      <c r="AB414" s="4"/>
      <c r="AC414" s="2"/>
      <c r="AD414" s="2"/>
      <c r="AE414" s="2"/>
      <c r="AF414" s="27">
        <f t="shared" si="91"/>
        <v>0</v>
      </c>
    </row>
    <row r="415" spans="1:32">
      <c r="A415" s="2">
        <f t="shared" si="93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41"/>
      <c r="T415" s="2"/>
      <c r="U415" s="4"/>
      <c r="V415" s="4"/>
      <c r="W415" s="4"/>
      <c r="X415" s="83"/>
      <c r="Y415" s="4"/>
      <c r="Z415" s="4"/>
      <c r="AA415" s="4"/>
      <c r="AB415" s="4"/>
      <c r="AC415" s="2"/>
      <c r="AD415" s="2"/>
      <c r="AE415" s="2"/>
      <c r="AF415" s="27">
        <f t="shared" si="91"/>
        <v>0</v>
      </c>
    </row>
    <row r="416" spans="1:32">
      <c r="A416" s="2">
        <f t="shared" si="93"/>
        <v>402</v>
      </c>
      <c r="B416" s="2"/>
      <c r="C416" s="2"/>
      <c r="D416" s="2"/>
      <c r="E416" s="50" t="s">
        <v>644</v>
      </c>
      <c r="F416" s="28">
        <f t="shared" ref="F416:S416" si="97">SUM(F383:F398)+F408+F414</f>
        <v>-31459521.429999996</v>
      </c>
      <c r="G416" s="28">
        <f t="shared" si="97"/>
        <v>-27602827.529999994</v>
      </c>
      <c r="H416" s="28">
        <f t="shared" si="97"/>
        <v>-21733270.999999996</v>
      </c>
      <c r="I416" s="28">
        <f t="shared" si="97"/>
        <v>-20434359.57</v>
      </c>
      <c r="J416" s="28">
        <f t="shared" si="97"/>
        <v>-17870109.389999997</v>
      </c>
      <c r="K416" s="28">
        <f t="shared" si="97"/>
        <v>-17947259.619999997</v>
      </c>
      <c r="L416" s="28">
        <f t="shared" si="97"/>
        <v>-17318553.23</v>
      </c>
      <c r="M416" s="28">
        <f t="shared" si="97"/>
        <v>-21992960.800000004</v>
      </c>
      <c r="N416" s="28">
        <f t="shared" si="97"/>
        <v>-24394393.989999998</v>
      </c>
      <c r="O416" s="28">
        <f t="shared" si="97"/>
        <v>-22848267.510000002</v>
      </c>
      <c r="P416" s="28">
        <f t="shared" si="97"/>
        <v>-25618007.370000005</v>
      </c>
      <c r="Q416" s="28">
        <f t="shared" si="97"/>
        <v>-39787788.860000007</v>
      </c>
      <c r="R416" s="28">
        <f t="shared" si="97"/>
        <v>-68448004.469999999</v>
      </c>
      <c r="S416" s="29">
        <f t="shared" si="97"/>
        <v>-25625130.151666664</v>
      </c>
      <c r="T416" s="2"/>
      <c r="U416" s="4"/>
      <c r="V416" s="4"/>
      <c r="W416" s="4"/>
      <c r="X416" s="83"/>
      <c r="Y416" s="4"/>
      <c r="Z416" s="4"/>
      <c r="AA416" s="4"/>
      <c r="AB416" s="4"/>
      <c r="AC416" s="2"/>
      <c r="AD416" s="2"/>
      <c r="AE416" s="2"/>
      <c r="AF416" s="27">
        <f t="shared" si="91"/>
        <v>0</v>
      </c>
    </row>
    <row r="417" spans="1:32">
      <c r="A417" s="2">
        <f t="shared" si="93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41"/>
      <c r="T417" s="5"/>
      <c r="U417" s="6"/>
      <c r="V417" s="6"/>
      <c r="W417" s="6"/>
      <c r="X417" s="26"/>
      <c r="Y417" s="6"/>
      <c r="Z417" s="6"/>
      <c r="AA417" s="6"/>
      <c r="AB417" s="6"/>
      <c r="AC417" s="5"/>
      <c r="AD417" s="5"/>
      <c r="AE417" s="5"/>
      <c r="AF417" s="27">
        <f t="shared" si="91"/>
        <v>0</v>
      </c>
    </row>
    <row r="418" spans="1:32">
      <c r="A418" s="2">
        <f t="shared" si="93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ref="S418:S618" si="98">((F418+R418)+((G418+H418+I418+J418+K418+L418+M418+N418+O418+P418+Q418)*2))/24</f>
        <v>0</v>
      </c>
      <c r="T418" s="5"/>
      <c r="U418" s="6"/>
      <c r="V418" s="6">
        <f t="shared" ref="V418:V439" si="99">+S418</f>
        <v>0</v>
      </c>
      <c r="W418" s="6"/>
      <c r="X418" s="26"/>
      <c r="Y418" s="6"/>
      <c r="Z418" s="6"/>
      <c r="AA418" s="6"/>
      <c r="AB418" s="6"/>
      <c r="AC418" s="5"/>
      <c r="AD418" s="82">
        <f t="shared" ref="AD418:AD435" si="100">+V418</f>
        <v>0</v>
      </c>
      <c r="AE418" s="5"/>
      <c r="AF418" s="27">
        <f t="shared" si="91"/>
        <v>0</v>
      </c>
    </row>
    <row r="419" spans="1:32">
      <c r="A419" s="2">
        <f t="shared" si="93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98"/>
        <v>-2394500.8766666669</v>
      </c>
      <c r="T419" s="5"/>
      <c r="U419" s="6"/>
      <c r="V419" s="6">
        <f t="shared" si="99"/>
        <v>-2394500.8766666669</v>
      </c>
      <c r="W419" s="6"/>
      <c r="X419" s="26"/>
      <c r="Y419" s="6"/>
      <c r="Z419" s="6"/>
      <c r="AA419" s="6"/>
      <c r="AB419" s="6"/>
      <c r="AC419" s="5"/>
      <c r="AD419" s="82">
        <f t="shared" si="100"/>
        <v>-2394500.8766666669</v>
      </c>
      <c r="AE419" s="5"/>
      <c r="AF419" s="27">
        <f t="shared" si="91"/>
        <v>0</v>
      </c>
    </row>
    <row r="420" spans="1:32">
      <c r="A420" s="2">
        <f t="shared" si="93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98"/>
        <v>-6860.2041666666692</v>
      </c>
      <c r="T420" s="5"/>
      <c r="U420" s="6"/>
      <c r="V420" s="6">
        <f t="shared" si="99"/>
        <v>-6860.2041666666692</v>
      </c>
      <c r="W420" s="6"/>
      <c r="X420" s="26"/>
      <c r="Y420" s="6"/>
      <c r="Z420" s="6"/>
      <c r="AA420" s="6"/>
      <c r="AB420" s="6"/>
      <c r="AC420" s="5"/>
      <c r="AD420" s="82">
        <f t="shared" si="100"/>
        <v>-6860.2041666666692</v>
      </c>
      <c r="AE420" s="5"/>
      <c r="AF420" s="27">
        <f t="shared" si="91"/>
        <v>0</v>
      </c>
    </row>
    <row r="421" spans="1:32">
      <c r="A421" s="2">
        <f t="shared" si="93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98"/>
        <v>-98228.188749999987</v>
      </c>
      <c r="T421" s="5"/>
      <c r="U421" s="6"/>
      <c r="V421" s="6">
        <f t="shared" si="99"/>
        <v>-98228.188749999987</v>
      </c>
      <c r="W421" s="6"/>
      <c r="X421" s="26"/>
      <c r="Y421" s="6"/>
      <c r="Z421" s="6"/>
      <c r="AA421" s="6"/>
      <c r="AB421" s="6"/>
      <c r="AC421" s="5"/>
      <c r="AD421" s="82">
        <f t="shared" si="100"/>
        <v>-98228.188749999987</v>
      </c>
      <c r="AE421" s="5"/>
      <c r="AF421" s="27">
        <f t="shared" si="91"/>
        <v>0</v>
      </c>
    </row>
    <row r="422" spans="1:32">
      <c r="A422" s="2">
        <f t="shared" si="93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98"/>
        <v>-56250.953333333338</v>
      </c>
      <c r="T422" s="5"/>
      <c r="U422" s="6"/>
      <c r="V422" s="6">
        <f t="shared" si="99"/>
        <v>-56250.953333333338</v>
      </c>
      <c r="W422" s="6"/>
      <c r="X422" s="26"/>
      <c r="Y422" s="6"/>
      <c r="Z422" s="6"/>
      <c r="AA422" s="6"/>
      <c r="AB422" s="6"/>
      <c r="AC422" s="5"/>
      <c r="AD422" s="82">
        <f t="shared" si="100"/>
        <v>-56250.953333333338</v>
      </c>
      <c r="AE422" s="5"/>
      <c r="AF422" s="27">
        <f t="shared" si="91"/>
        <v>0</v>
      </c>
    </row>
    <row r="423" spans="1:32">
      <c r="A423" s="2">
        <f t="shared" si="93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98"/>
        <v>-4886.12</v>
      </c>
      <c r="T423" s="5"/>
      <c r="U423" s="6"/>
      <c r="V423" s="6">
        <f t="shared" si="99"/>
        <v>-4886.12</v>
      </c>
      <c r="W423" s="6"/>
      <c r="X423" s="26"/>
      <c r="Y423" s="6"/>
      <c r="Z423" s="6"/>
      <c r="AA423" s="6"/>
      <c r="AB423" s="6"/>
      <c r="AC423" s="5"/>
      <c r="AD423" s="82">
        <f t="shared" si="100"/>
        <v>-4886.12</v>
      </c>
      <c r="AE423" s="5"/>
      <c r="AF423" s="27">
        <f t="shared" si="91"/>
        <v>0</v>
      </c>
    </row>
    <row r="424" spans="1:32">
      <c r="A424" s="2">
        <f t="shared" si="93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98"/>
        <v>-8365.7162499999995</v>
      </c>
      <c r="T424" s="5"/>
      <c r="U424" s="6"/>
      <c r="V424" s="6">
        <f t="shared" si="99"/>
        <v>-8365.7162499999995</v>
      </c>
      <c r="W424" s="6"/>
      <c r="X424" s="26"/>
      <c r="Y424" s="6"/>
      <c r="Z424" s="6"/>
      <c r="AA424" s="6"/>
      <c r="AB424" s="6"/>
      <c r="AC424" s="5"/>
      <c r="AD424" s="82">
        <f t="shared" si="100"/>
        <v>-8365.7162499999995</v>
      </c>
      <c r="AE424" s="5"/>
      <c r="AF424" s="27">
        <f t="shared" si="91"/>
        <v>0</v>
      </c>
    </row>
    <row r="425" spans="1:32">
      <c r="A425" s="2">
        <f t="shared" si="93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98"/>
        <v>1880.6849999999997</v>
      </c>
      <c r="T425" s="5"/>
      <c r="U425" s="6"/>
      <c r="V425" s="6">
        <f t="shared" si="99"/>
        <v>1880.6849999999997</v>
      </c>
      <c r="W425" s="6"/>
      <c r="X425" s="26"/>
      <c r="Y425" s="6"/>
      <c r="Z425" s="6"/>
      <c r="AA425" s="6"/>
      <c r="AB425" s="6"/>
      <c r="AC425" s="5"/>
      <c r="AD425" s="82">
        <f t="shared" si="100"/>
        <v>1880.6849999999997</v>
      </c>
      <c r="AE425" s="5"/>
      <c r="AF425" s="27">
        <f t="shared" si="91"/>
        <v>0</v>
      </c>
    </row>
    <row r="426" spans="1:32">
      <c r="A426" s="2">
        <f t="shared" si="93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98"/>
        <v>-992.0091666666666</v>
      </c>
      <c r="T426" s="5"/>
      <c r="U426" s="6"/>
      <c r="V426" s="6">
        <f t="shared" si="99"/>
        <v>-992.0091666666666</v>
      </c>
      <c r="W426" s="6"/>
      <c r="X426" s="26"/>
      <c r="Y426" s="6"/>
      <c r="Z426" s="6"/>
      <c r="AA426" s="6"/>
      <c r="AB426" s="6"/>
      <c r="AC426" s="5"/>
      <c r="AD426" s="82">
        <f t="shared" si="100"/>
        <v>-992.0091666666666</v>
      </c>
      <c r="AE426" s="5"/>
      <c r="AF426" s="27">
        <f t="shared" si="91"/>
        <v>0</v>
      </c>
    </row>
    <row r="427" spans="1:32">
      <c r="A427" s="2">
        <f t="shared" si="93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98"/>
        <v>-14055.709166666669</v>
      </c>
      <c r="T427" s="5"/>
      <c r="U427" s="6"/>
      <c r="V427" s="6">
        <f t="shared" si="99"/>
        <v>-14055.709166666669</v>
      </c>
      <c r="W427" s="6"/>
      <c r="X427" s="26"/>
      <c r="Y427" s="6"/>
      <c r="Z427" s="6"/>
      <c r="AA427" s="6"/>
      <c r="AB427" s="6"/>
      <c r="AC427" s="5"/>
      <c r="AD427" s="82">
        <f t="shared" si="100"/>
        <v>-14055.709166666669</v>
      </c>
      <c r="AE427" s="5"/>
      <c r="AF427" s="27">
        <f t="shared" si="91"/>
        <v>0</v>
      </c>
    </row>
    <row r="428" spans="1:32">
      <c r="A428" s="2">
        <f t="shared" si="93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98"/>
        <v>-25727.585416666669</v>
      </c>
      <c r="T428" s="5"/>
      <c r="U428" s="6"/>
      <c r="V428" s="6">
        <f t="shared" si="99"/>
        <v>-25727.585416666669</v>
      </c>
      <c r="W428" s="6"/>
      <c r="X428" s="26"/>
      <c r="Y428" s="6"/>
      <c r="Z428" s="6"/>
      <c r="AA428" s="6"/>
      <c r="AB428" s="6"/>
      <c r="AC428" s="5"/>
      <c r="AD428" s="82">
        <f t="shared" si="100"/>
        <v>-25727.585416666669</v>
      </c>
      <c r="AE428" s="5"/>
      <c r="AF428" s="27">
        <f t="shared" si="91"/>
        <v>0</v>
      </c>
    </row>
    <row r="429" spans="1:32">
      <c r="A429" s="2">
        <f t="shared" si="93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98"/>
        <v>-13957.039999999999</v>
      </c>
      <c r="T429" s="5"/>
      <c r="U429" s="6"/>
      <c r="V429" s="6">
        <f t="shared" si="99"/>
        <v>-13957.039999999999</v>
      </c>
      <c r="W429" s="6"/>
      <c r="X429" s="26"/>
      <c r="Y429" s="6"/>
      <c r="Z429" s="6"/>
      <c r="AA429" s="6"/>
      <c r="AB429" s="6"/>
      <c r="AC429" s="5"/>
      <c r="AD429" s="82">
        <f t="shared" si="100"/>
        <v>-13957.039999999999</v>
      </c>
      <c r="AE429" s="5"/>
      <c r="AF429" s="27">
        <f t="shared" si="91"/>
        <v>0</v>
      </c>
    </row>
    <row r="430" spans="1:32">
      <c r="A430" s="2">
        <f t="shared" si="93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98"/>
        <v>-19.469583333333333</v>
      </c>
      <c r="T430" s="5"/>
      <c r="U430" s="6"/>
      <c r="V430" s="6">
        <f t="shared" si="99"/>
        <v>-19.469583333333333</v>
      </c>
      <c r="W430" s="6"/>
      <c r="X430" s="26"/>
      <c r="Y430" s="6"/>
      <c r="Z430" s="6"/>
      <c r="AA430" s="6"/>
      <c r="AB430" s="6"/>
      <c r="AC430" s="5"/>
      <c r="AD430" s="82">
        <f t="shared" si="100"/>
        <v>-19.469583333333333</v>
      </c>
      <c r="AE430" s="5"/>
      <c r="AF430" s="27">
        <f t="shared" si="91"/>
        <v>0</v>
      </c>
    </row>
    <row r="431" spans="1:32">
      <c r="A431" s="2">
        <f t="shared" si="93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98"/>
        <v>-116933.33333333333</v>
      </c>
      <c r="T431" s="5"/>
      <c r="U431" s="6"/>
      <c r="V431" s="6">
        <f t="shared" si="99"/>
        <v>-116933.33333333333</v>
      </c>
      <c r="W431" s="6"/>
      <c r="X431" s="26"/>
      <c r="Y431" s="6"/>
      <c r="Z431" s="6"/>
      <c r="AA431" s="6"/>
      <c r="AB431" s="6"/>
      <c r="AC431" s="5"/>
      <c r="AD431" s="82">
        <f t="shared" si="100"/>
        <v>-116933.33333333333</v>
      </c>
      <c r="AE431" s="5"/>
      <c r="AF431" s="27">
        <f t="shared" si="91"/>
        <v>0</v>
      </c>
    </row>
    <row r="432" spans="1:32">
      <c r="A432" s="2">
        <f t="shared" si="93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98"/>
        <v>-434422.42250000004</v>
      </c>
      <c r="T432" s="5"/>
      <c r="U432" s="6"/>
      <c r="V432" s="6">
        <f t="shared" si="99"/>
        <v>-434422.42250000004</v>
      </c>
      <c r="W432" s="6"/>
      <c r="X432" s="26"/>
      <c r="Y432" s="6"/>
      <c r="Z432" s="6"/>
      <c r="AA432" s="6"/>
      <c r="AB432" s="6"/>
      <c r="AC432" s="5"/>
      <c r="AD432" s="82">
        <f t="shared" si="100"/>
        <v>-434422.42250000004</v>
      </c>
      <c r="AE432" s="5"/>
      <c r="AF432" s="27">
        <f t="shared" si="91"/>
        <v>0</v>
      </c>
    </row>
    <row r="433" spans="1:32">
      <c r="A433" s="2">
        <f t="shared" si="93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98"/>
        <v>-2605356.1512499996</v>
      </c>
      <c r="T433" s="5"/>
      <c r="U433" s="6"/>
      <c r="V433" s="6">
        <f t="shared" si="99"/>
        <v>-2605356.1512499996</v>
      </c>
      <c r="W433" s="6"/>
      <c r="X433" s="26"/>
      <c r="Y433" s="6"/>
      <c r="Z433" s="6"/>
      <c r="AA433" s="6"/>
      <c r="AB433" s="6"/>
      <c r="AC433" s="5"/>
      <c r="AD433" s="82">
        <f t="shared" si="100"/>
        <v>-2605356.1512499996</v>
      </c>
      <c r="AE433" s="5"/>
      <c r="AF433" s="27">
        <f t="shared" si="91"/>
        <v>0</v>
      </c>
    </row>
    <row r="434" spans="1:32">
      <c r="A434" s="2">
        <f t="shared" si="93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98"/>
        <v>-17051.919583333332</v>
      </c>
      <c r="T434" s="5"/>
      <c r="U434" s="6"/>
      <c r="V434" s="6">
        <f t="shared" si="99"/>
        <v>-17051.919583333332</v>
      </c>
      <c r="W434" s="6"/>
      <c r="X434" s="26"/>
      <c r="Y434" s="6"/>
      <c r="Z434" s="6"/>
      <c r="AA434" s="6"/>
      <c r="AB434" s="6"/>
      <c r="AC434" s="5"/>
      <c r="AD434" s="82">
        <f t="shared" si="100"/>
        <v>-17051.919583333332</v>
      </c>
      <c r="AE434" s="5"/>
      <c r="AF434" s="27">
        <f t="shared" si="91"/>
        <v>0</v>
      </c>
    </row>
    <row r="435" spans="1:32">
      <c r="A435" s="2">
        <f t="shared" si="93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98"/>
        <v>-996487.14791666681</v>
      </c>
      <c r="T435" s="5"/>
      <c r="U435" s="6"/>
      <c r="V435" s="6">
        <f t="shared" si="99"/>
        <v>-996487.14791666681</v>
      </c>
      <c r="W435" s="6"/>
      <c r="X435" s="26"/>
      <c r="Y435" s="6"/>
      <c r="Z435" s="6"/>
      <c r="AA435" s="6"/>
      <c r="AB435" s="6"/>
      <c r="AC435" s="5"/>
      <c r="AD435" s="82">
        <f t="shared" si="100"/>
        <v>-996487.14791666681</v>
      </c>
      <c r="AE435" s="5"/>
      <c r="AF435" s="27">
        <f t="shared" si="91"/>
        <v>0</v>
      </c>
    </row>
    <row r="436" spans="1:32">
      <c r="A436" s="2">
        <f t="shared" si="93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98"/>
        <v>-5882.4508333333324</v>
      </c>
      <c r="T436" s="2"/>
      <c r="U436" s="4"/>
      <c r="V436" s="6">
        <f t="shared" si="99"/>
        <v>-5882.4508333333324</v>
      </c>
      <c r="W436" s="4"/>
      <c r="X436" s="83"/>
      <c r="Y436" s="4"/>
      <c r="Z436" s="4"/>
      <c r="AA436" s="4"/>
      <c r="AB436" s="4"/>
      <c r="AC436" s="122"/>
      <c r="AD436" s="84">
        <f>+S436</f>
        <v>-5882.4508333333324</v>
      </c>
      <c r="AE436" s="2"/>
      <c r="AF436" s="27">
        <f t="shared" si="91"/>
        <v>0</v>
      </c>
    </row>
    <row r="437" spans="1:32">
      <c r="A437" s="2">
        <f t="shared" si="93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98"/>
        <v>-946.78541666666672</v>
      </c>
      <c r="T437" s="2"/>
      <c r="U437" s="4"/>
      <c r="V437" s="6">
        <f t="shared" si="99"/>
        <v>-946.78541666666672</v>
      </c>
      <c r="W437" s="4"/>
      <c r="X437" s="83"/>
      <c r="Y437" s="4"/>
      <c r="Z437" s="4"/>
      <c r="AA437" s="4"/>
      <c r="AB437" s="4"/>
      <c r="AC437" s="2"/>
      <c r="AD437" s="84">
        <f>+S437</f>
        <v>-946.78541666666672</v>
      </c>
      <c r="AE437" s="2"/>
      <c r="AF437" s="27">
        <f t="shared" si="91"/>
        <v>0</v>
      </c>
    </row>
    <row r="438" spans="1:32">
      <c r="A438" s="2">
        <f t="shared" si="93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98"/>
        <v>-406849.06416666665</v>
      </c>
      <c r="T438" s="2"/>
      <c r="U438" s="4"/>
      <c r="V438" s="6">
        <f t="shared" si="99"/>
        <v>-406849.06416666665</v>
      </c>
      <c r="W438" s="4"/>
      <c r="X438" s="83"/>
      <c r="Y438" s="4"/>
      <c r="Z438" s="4"/>
      <c r="AA438" s="4"/>
      <c r="AB438" s="4"/>
      <c r="AC438" s="2"/>
      <c r="AD438" s="84">
        <f>+S438</f>
        <v>-406849.06416666665</v>
      </c>
      <c r="AE438" s="2"/>
      <c r="AF438" s="27">
        <f t="shared" si="91"/>
        <v>0</v>
      </c>
    </row>
    <row r="439" spans="1:32">
      <c r="A439" s="2">
        <f t="shared" si="93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98"/>
        <v>-1197235.9370833333</v>
      </c>
      <c r="T439" s="5"/>
      <c r="U439" s="6"/>
      <c r="V439" s="6">
        <f t="shared" si="99"/>
        <v>-1197235.9370833333</v>
      </c>
      <c r="W439" s="6"/>
      <c r="X439" s="26"/>
      <c r="Y439" s="6"/>
      <c r="Z439" s="6"/>
      <c r="AA439" s="6"/>
      <c r="AB439" s="6"/>
      <c r="AC439" s="5"/>
      <c r="AD439" s="82">
        <f>+V439</f>
        <v>-1197235.9370833333</v>
      </c>
      <c r="AE439" s="5"/>
      <c r="AF439" s="27">
        <f t="shared" si="91"/>
        <v>0</v>
      </c>
    </row>
    <row r="440" spans="1:32">
      <c r="A440" s="2">
        <f t="shared" si="93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98"/>
        <v>-1782500</v>
      </c>
      <c r="T440" s="5"/>
      <c r="U440" s="6"/>
      <c r="W440" s="6">
        <f>+S440</f>
        <v>-1782500</v>
      </c>
      <c r="X440" s="26"/>
      <c r="Y440" s="6"/>
      <c r="Z440" s="6"/>
      <c r="AA440" s="6"/>
      <c r="AB440" s="4"/>
      <c r="AC440" s="84">
        <f>+W440</f>
        <v>-1782500</v>
      </c>
      <c r="AE440" s="5"/>
      <c r="AF440" s="27">
        <f t="shared" si="91"/>
        <v>0</v>
      </c>
    </row>
    <row r="441" spans="1:32">
      <c r="A441" s="2">
        <f t="shared" si="93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98"/>
        <v>-220852.29250000007</v>
      </c>
      <c r="T441" s="5"/>
      <c r="U441" s="6"/>
      <c r="W441" s="6"/>
      <c r="X441" s="6">
        <f>+S441</f>
        <v>-220852.29250000007</v>
      </c>
      <c r="Y441" s="6"/>
      <c r="Z441" s="6"/>
      <c r="AA441" s="6"/>
      <c r="AB441" s="84">
        <f>+X441</f>
        <v>-220852.29250000007</v>
      </c>
      <c r="AC441" s="2"/>
      <c r="AE441" s="5"/>
      <c r="AF441" s="27">
        <f t="shared" si="91"/>
        <v>0</v>
      </c>
    </row>
    <row r="442" spans="1:32">
      <c r="A442" s="2">
        <f t="shared" si="93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98"/>
        <v>-692721.44499999995</v>
      </c>
      <c r="T442" s="5"/>
      <c r="U442" s="6"/>
      <c r="W442" s="6"/>
      <c r="X442" s="6">
        <f>+S442</f>
        <v>-692721.44499999995</v>
      </c>
      <c r="Y442" s="6"/>
      <c r="Z442" s="6"/>
      <c r="AA442" s="6"/>
      <c r="AB442" s="84">
        <f>+X442</f>
        <v>-692721.44499999995</v>
      </c>
      <c r="AC442" s="2"/>
      <c r="AE442" s="5"/>
      <c r="AF442" s="27">
        <f t="shared" si="91"/>
        <v>0</v>
      </c>
    </row>
    <row r="443" spans="1:32">
      <c r="A443" s="2">
        <f t="shared" si="93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98"/>
        <v>-436333.33666666661</v>
      </c>
      <c r="T443" s="5"/>
      <c r="U443" s="6"/>
      <c r="V443" s="6">
        <f t="shared" ref="V443:V478" si="101">+S443</f>
        <v>-436333.33666666661</v>
      </c>
      <c r="W443" s="6"/>
      <c r="X443" s="26"/>
      <c r="Y443" s="6"/>
      <c r="Z443" s="6"/>
      <c r="AA443" s="6"/>
      <c r="AB443" s="6"/>
      <c r="AC443" s="5"/>
      <c r="AD443" s="82">
        <f t="shared" ref="AD443:AD493" si="102">+V443</f>
        <v>-436333.33666666661</v>
      </c>
      <c r="AE443" s="5"/>
      <c r="AF443" s="27">
        <f t="shared" si="91"/>
        <v>0</v>
      </c>
    </row>
    <row r="444" spans="1:32">
      <c r="A444" s="2">
        <f t="shared" si="93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98"/>
        <v>-310537.5</v>
      </c>
      <c r="T444" s="5"/>
      <c r="U444" s="6"/>
      <c r="V444" s="6">
        <f t="shared" si="101"/>
        <v>-310537.5</v>
      </c>
      <c r="W444" s="6"/>
      <c r="X444" s="26"/>
      <c r="Y444" s="6"/>
      <c r="Z444" s="6"/>
      <c r="AA444" s="6"/>
      <c r="AB444" s="6"/>
      <c r="AC444" s="5"/>
      <c r="AD444" s="82">
        <f t="shared" si="102"/>
        <v>-310537.5</v>
      </c>
      <c r="AE444" s="5"/>
      <c r="AF444" s="27">
        <f t="shared" si="91"/>
        <v>0</v>
      </c>
    </row>
    <row r="445" spans="1:32">
      <c r="A445" s="2">
        <f t="shared" si="93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98"/>
        <v>-213534.2775</v>
      </c>
      <c r="T445" s="5"/>
      <c r="U445" s="6"/>
      <c r="V445" s="6">
        <f t="shared" si="101"/>
        <v>-213534.2775</v>
      </c>
      <c r="W445" s="6"/>
      <c r="X445" s="26"/>
      <c r="Y445" s="6"/>
      <c r="Z445" s="6"/>
      <c r="AA445" s="6"/>
      <c r="AB445" s="6"/>
      <c r="AC445" s="5"/>
      <c r="AD445" s="82">
        <f t="shared" si="102"/>
        <v>-213534.2775</v>
      </c>
      <c r="AE445" s="5"/>
      <c r="AF445" s="27">
        <f t="shared" si="91"/>
        <v>0</v>
      </c>
    </row>
    <row r="446" spans="1:32">
      <c r="A446" s="2">
        <f t="shared" si="93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98"/>
        <v>-227937.5</v>
      </c>
      <c r="T446" s="5"/>
      <c r="U446" s="6"/>
      <c r="V446" s="6">
        <f t="shared" si="101"/>
        <v>-227937.5</v>
      </c>
      <c r="W446" s="6"/>
      <c r="X446" s="26"/>
      <c r="Y446" s="6"/>
      <c r="Z446" s="6"/>
      <c r="AA446" s="6"/>
      <c r="AB446" s="6"/>
      <c r="AC446" s="5"/>
      <c r="AD446" s="82">
        <f t="shared" si="102"/>
        <v>-227937.5</v>
      </c>
      <c r="AE446" s="5"/>
      <c r="AF446" s="27">
        <f t="shared" si="91"/>
        <v>0</v>
      </c>
    </row>
    <row r="447" spans="1:32">
      <c r="A447" s="2">
        <f t="shared" si="93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98"/>
        <v>-675500</v>
      </c>
      <c r="T447" s="5"/>
      <c r="U447" s="6"/>
      <c r="V447" s="6">
        <f t="shared" si="101"/>
        <v>-675500</v>
      </c>
      <c r="W447" s="6"/>
      <c r="X447" s="26"/>
      <c r="Y447" s="6"/>
      <c r="Z447" s="6"/>
      <c r="AA447" s="6"/>
      <c r="AB447" s="6"/>
      <c r="AC447" s="5"/>
      <c r="AD447" s="82">
        <f t="shared" si="102"/>
        <v>-675500</v>
      </c>
      <c r="AE447" s="5"/>
      <c r="AF447" s="27">
        <f t="shared" si="91"/>
        <v>0</v>
      </c>
    </row>
    <row r="448" spans="1:32">
      <c r="A448" s="2">
        <f t="shared" si="93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98"/>
        <v>-214062.5</v>
      </c>
      <c r="T448" s="5"/>
      <c r="U448" s="6"/>
      <c r="V448" s="6">
        <f t="shared" si="101"/>
        <v>-214062.5</v>
      </c>
      <c r="W448" s="6"/>
      <c r="X448" s="26"/>
      <c r="Y448" s="6"/>
      <c r="Z448" s="6"/>
      <c r="AA448" s="6"/>
      <c r="AB448" s="6"/>
      <c r="AC448" s="5"/>
      <c r="AD448" s="82">
        <f t="shared" si="102"/>
        <v>-214062.5</v>
      </c>
      <c r="AE448" s="5"/>
      <c r="AF448" s="27">
        <f t="shared" si="91"/>
        <v>0</v>
      </c>
    </row>
    <row r="449" spans="1:32">
      <c r="A449" s="2">
        <f t="shared" si="93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98"/>
        <v>-227083.32916666669</v>
      </c>
      <c r="T449" s="5"/>
      <c r="U449" s="6"/>
      <c r="V449" s="6">
        <f t="shared" si="101"/>
        <v>-227083.32916666669</v>
      </c>
      <c r="W449" s="6"/>
      <c r="X449" s="26"/>
      <c r="Y449" s="6"/>
      <c r="Z449" s="6"/>
      <c r="AA449" s="6"/>
      <c r="AB449" s="6"/>
      <c r="AC449" s="5"/>
      <c r="AD449" s="82">
        <f t="shared" si="102"/>
        <v>-227083.32916666669</v>
      </c>
      <c r="AE449" s="5"/>
      <c r="AF449" s="27">
        <f t="shared" si="91"/>
        <v>0</v>
      </c>
    </row>
    <row r="450" spans="1:32">
      <c r="A450" s="2">
        <f t="shared" si="93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98"/>
        <v>-106510.42</v>
      </c>
      <c r="T450" s="5"/>
      <c r="U450" s="6"/>
      <c r="V450" s="6">
        <f t="shared" si="101"/>
        <v>-106510.42</v>
      </c>
      <c r="W450" s="6"/>
      <c r="X450" s="26"/>
      <c r="Y450" s="6"/>
      <c r="Z450" s="6"/>
      <c r="AA450" s="6"/>
      <c r="AB450" s="6"/>
      <c r="AC450" s="5"/>
      <c r="AD450" s="82">
        <f t="shared" si="102"/>
        <v>-106510.42</v>
      </c>
      <c r="AE450" s="5"/>
      <c r="AF450" s="27">
        <f t="shared" si="91"/>
        <v>0</v>
      </c>
    </row>
    <row r="451" spans="1:32">
      <c r="A451" s="2">
        <f t="shared" si="93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98"/>
        <v>-110416.67</v>
      </c>
      <c r="T451" s="5"/>
      <c r="U451" s="6"/>
      <c r="V451" s="6">
        <f t="shared" si="101"/>
        <v>-110416.67</v>
      </c>
      <c r="W451" s="6"/>
      <c r="X451" s="26"/>
      <c r="Y451" s="6"/>
      <c r="Z451" s="6"/>
      <c r="AA451" s="6"/>
      <c r="AB451" s="6"/>
      <c r="AC451" s="5"/>
      <c r="AD451" s="82">
        <f t="shared" si="102"/>
        <v>-110416.67</v>
      </c>
      <c r="AE451" s="5"/>
      <c r="AF451" s="27">
        <f t="shared" si="91"/>
        <v>0</v>
      </c>
    </row>
    <row r="452" spans="1:32">
      <c r="A452" s="2">
        <f t="shared" si="93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98"/>
        <v>-106510.41875</v>
      </c>
      <c r="T452" s="5"/>
      <c r="U452" s="6"/>
      <c r="V452" s="6">
        <f t="shared" si="101"/>
        <v>-106510.41875</v>
      </c>
      <c r="W452" s="6"/>
      <c r="X452" s="26"/>
      <c r="Y452" s="6"/>
      <c r="Z452" s="6"/>
      <c r="AA452" s="6"/>
      <c r="AB452" s="6"/>
      <c r="AC452" s="5"/>
      <c r="AD452" s="82">
        <f t="shared" si="102"/>
        <v>-106510.41875</v>
      </c>
      <c r="AE452" s="5"/>
      <c r="AF452" s="27">
        <f t="shared" si="91"/>
        <v>0</v>
      </c>
    </row>
    <row r="453" spans="1:32">
      <c r="A453" s="2">
        <f t="shared" si="93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98"/>
        <v>-110416.66875</v>
      </c>
      <c r="T453" s="5"/>
      <c r="U453" s="6"/>
      <c r="V453" s="6">
        <f t="shared" si="101"/>
        <v>-110416.66875</v>
      </c>
      <c r="W453" s="6"/>
      <c r="X453" s="26"/>
      <c r="Y453" s="6"/>
      <c r="Z453" s="6"/>
      <c r="AA453" s="6"/>
      <c r="AB453" s="6"/>
      <c r="AC453" s="5"/>
      <c r="AD453" s="82">
        <f t="shared" si="102"/>
        <v>-110416.66875</v>
      </c>
      <c r="AE453" s="5"/>
      <c r="AF453" s="27">
        <f t="shared" si="91"/>
        <v>0</v>
      </c>
    </row>
    <row r="454" spans="1:32">
      <c r="A454" s="2">
        <f t="shared" si="93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98"/>
        <v>-8311.6758333333328</v>
      </c>
      <c r="T454" s="5"/>
      <c r="U454" s="6"/>
      <c r="V454" s="6">
        <f t="shared" si="101"/>
        <v>-8311.6758333333328</v>
      </c>
      <c r="W454" s="6"/>
      <c r="X454" s="26"/>
      <c r="Y454" s="6"/>
      <c r="Z454" s="6"/>
      <c r="AA454" s="6"/>
      <c r="AB454" s="6"/>
      <c r="AC454" s="5"/>
      <c r="AD454" s="82">
        <f t="shared" si="102"/>
        <v>-8311.6758333333328</v>
      </c>
      <c r="AE454" s="5"/>
      <c r="AF454" s="27">
        <f t="shared" si="91"/>
        <v>0</v>
      </c>
    </row>
    <row r="455" spans="1:32">
      <c r="A455" s="2">
        <f t="shared" si="93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98"/>
        <v>-35667.784583333341</v>
      </c>
      <c r="T455" s="5"/>
      <c r="U455" s="6"/>
      <c r="V455" s="6">
        <f t="shared" si="101"/>
        <v>-35667.784583333341</v>
      </c>
      <c r="W455" s="6"/>
      <c r="X455" s="26"/>
      <c r="Y455" s="6"/>
      <c r="Z455" s="6"/>
      <c r="AA455" s="6"/>
      <c r="AB455" s="6"/>
      <c r="AC455" s="5"/>
      <c r="AD455" s="82">
        <f t="shared" si="102"/>
        <v>-35667.784583333341</v>
      </c>
      <c r="AE455" s="5"/>
      <c r="AF455" s="27">
        <f t="shared" si="91"/>
        <v>0</v>
      </c>
    </row>
    <row r="456" spans="1:32">
      <c r="A456" s="2">
        <f t="shared" si="93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98"/>
        <v>-1111734.6666666667</v>
      </c>
      <c r="T456" s="5"/>
      <c r="U456" s="6"/>
      <c r="V456" s="6">
        <f t="shared" si="101"/>
        <v>-1111734.6666666667</v>
      </c>
      <c r="W456" s="6"/>
      <c r="X456" s="26"/>
      <c r="Y456" s="6"/>
      <c r="Z456" s="6"/>
      <c r="AA456" s="6"/>
      <c r="AB456" s="6"/>
      <c r="AC456" s="5"/>
      <c r="AD456" s="82">
        <f t="shared" si="102"/>
        <v>-1111734.6666666667</v>
      </c>
      <c r="AE456" s="5"/>
      <c r="AF456" s="27">
        <f t="shared" si="91"/>
        <v>0</v>
      </c>
    </row>
    <row r="457" spans="1:32">
      <c r="A457" s="2">
        <f t="shared" si="93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98"/>
        <v>-877184.35541666672</v>
      </c>
      <c r="T457" s="5"/>
      <c r="U457" s="6"/>
      <c r="V457" s="6">
        <f t="shared" si="101"/>
        <v>-877184.35541666672</v>
      </c>
      <c r="W457" s="6"/>
      <c r="X457" s="26"/>
      <c r="Y457" s="6"/>
      <c r="Z457" s="6"/>
      <c r="AA457" s="6"/>
      <c r="AB457" s="6"/>
      <c r="AC457" s="5"/>
      <c r="AD457" s="82">
        <f t="shared" si="102"/>
        <v>-877184.35541666672</v>
      </c>
      <c r="AE457" s="5"/>
      <c r="AF457" s="27">
        <f t="shared" si="91"/>
        <v>0</v>
      </c>
    </row>
    <row r="458" spans="1:32">
      <c r="A458" s="2">
        <f t="shared" si="93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98"/>
        <v>-4837388.8879166674</v>
      </c>
      <c r="T458" s="5"/>
      <c r="U458" s="6"/>
      <c r="V458" s="6">
        <f t="shared" si="101"/>
        <v>-4837388.8879166674</v>
      </c>
      <c r="W458" s="6"/>
      <c r="X458" s="26"/>
      <c r="Y458" s="6"/>
      <c r="Z458" s="6"/>
      <c r="AA458" s="6"/>
      <c r="AB458" s="6"/>
      <c r="AC458" s="5"/>
      <c r="AD458" s="82">
        <f t="shared" si="102"/>
        <v>-4837388.8879166674</v>
      </c>
      <c r="AE458" s="5"/>
      <c r="AF458" s="27">
        <f t="shared" si="91"/>
        <v>0</v>
      </c>
    </row>
    <row r="459" spans="1:32">
      <c r="A459" s="2">
        <f t="shared" si="93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98"/>
        <v>-52724.705416666671</v>
      </c>
      <c r="T459" s="5"/>
      <c r="U459" s="6"/>
      <c r="V459" s="6">
        <f t="shared" si="101"/>
        <v>-52724.705416666671</v>
      </c>
      <c r="W459" s="6"/>
      <c r="X459" s="26"/>
      <c r="Y459" s="6"/>
      <c r="Z459" s="6"/>
      <c r="AA459" s="6"/>
      <c r="AB459" s="6"/>
      <c r="AC459" s="5"/>
      <c r="AD459" s="82">
        <f t="shared" si="102"/>
        <v>-52724.705416666671</v>
      </c>
      <c r="AE459" s="5"/>
      <c r="AF459" s="27">
        <f t="shared" si="91"/>
        <v>0</v>
      </c>
    </row>
    <row r="460" spans="1:32">
      <c r="A460" s="2">
        <f t="shared" si="93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98"/>
        <v>-580657.45833333337</v>
      </c>
      <c r="T460" s="5"/>
      <c r="U460" s="6"/>
      <c r="V460" s="6">
        <f t="shared" si="101"/>
        <v>-580657.45833333337</v>
      </c>
      <c r="W460" s="6"/>
      <c r="X460" s="26"/>
      <c r="Y460" s="6"/>
      <c r="Z460" s="6"/>
      <c r="AA460" s="6"/>
      <c r="AB460" s="6"/>
      <c r="AC460" s="5"/>
      <c r="AD460" s="82">
        <f t="shared" si="102"/>
        <v>-580657.45833333337</v>
      </c>
      <c r="AE460" s="5"/>
      <c r="AF460" s="27">
        <f t="shared" si="91"/>
        <v>0</v>
      </c>
    </row>
    <row r="461" spans="1:32">
      <c r="A461" s="2">
        <f t="shared" si="93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98"/>
        <v>3.6379788070917125E-12</v>
      </c>
      <c r="T461" s="5"/>
      <c r="U461" s="6"/>
      <c r="V461" s="6">
        <f t="shared" si="101"/>
        <v>3.6379788070917125E-12</v>
      </c>
      <c r="W461" s="6"/>
      <c r="X461" s="26"/>
      <c r="Y461" s="6"/>
      <c r="Z461" s="6"/>
      <c r="AA461" s="6"/>
      <c r="AB461" s="6"/>
      <c r="AC461" s="5"/>
      <c r="AD461" s="82">
        <f t="shared" si="102"/>
        <v>3.6379788070917125E-12</v>
      </c>
      <c r="AE461" s="5"/>
      <c r="AF461" s="27">
        <f t="shared" si="91"/>
        <v>0</v>
      </c>
    </row>
    <row r="462" spans="1:32">
      <c r="A462" s="2">
        <f t="shared" si="93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98"/>
        <v>-2109979.5733333332</v>
      </c>
      <c r="T462" s="5"/>
      <c r="U462" s="6"/>
      <c r="V462" s="6">
        <f t="shared" si="101"/>
        <v>-2109979.5733333332</v>
      </c>
      <c r="W462" s="6"/>
      <c r="X462" s="26"/>
      <c r="Y462" s="6"/>
      <c r="Z462" s="6"/>
      <c r="AA462" s="6"/>
      <c r="AB462" s="6"/>
      <c r="AC462" s="5"/>
      <c r="AD462" s="82">
        <f t="shared" si="102"/>
        <v>-2109979.5733333332</v>
      </c>
      <c r="AE462" s="5"/>
      <c r="AF462" s="27">
        <f t="shared" si="91"/>
        <v>0</v>
      </c>
    </row>
    <row r="463" spans="1:32">
      <c r="A463" s="2">
        <f t="shared" si="93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98"/>
        <v>-404077.65958333336</v>
      </c>
      <c r="T463" s="5"/>
      <c r="U463" s="6"/>
      <c r="V463" s="6">
        <f t="shared" si="101"/>
        <v>-404077.65958333336</v>
      </c>
      <c r="W463" s="6"/>
      <c r="X463" s="26"/>
      <c r="Y463" s="6"/>
      <c r="Z463" s="6"/>
      <c r="AA463" s="6"/>
      <c r="AB463" s="6"/>
      <c r="AC463" s="5"/>
      <c r="AD463" s="82">
        <f t="shared" si="102"/>
        <v>-404077.65958333336</v>
      </c>
      <c r="AE463" s="5"/>
      <c r="AF463" s="27">
        <f t="shared" ref="AF463:AF526" si="103">+U463+V463-AD463</f>
        <v>0</v>
      </c>
    </row>
    <row r="464" spans="1:32">
      <c r="A464" s="2">
        <f t="shared" si="93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si="98"/>
        <v>-102103.37625000002</v>
      </c>
      <c r="T464" s="5"/>
      <c r="U464" s="6"/>
      <c r="V464" s="6">
        <f t="shared" si="101"/>
        <v>-102103.37625000002</v>
      </c>
      <c r="W464" s="6"/>
      <c r="X464" s="26"/>
      <c r="Y464" s="6"/>
      <c r="Z464" s="6"/>
      <c r="AA464" s="6"/>
      <c r="AB464" s="6"/>
      <c r="AC464" s="5"/>
      <c r="AD464" s="82">
        <f t="shared" si="102"/>
        <v>-102103.37625000002</v>
      </c>
      <c r="AE464" s="5"/>
      <c r="AF464" s="27">
        <f t="shared" si="103"/>
        <v>0</v>
      </c>
    </row>
    <row r="465" spans="1:32">
      <c r="A465" s="2">
        <f t="shared" ref="A465:A528" si="104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98"/>
        <v>-190125.68625000003</v>
      </c>
      <c r="T465" s="5"/>
      <c r="U465" s="6"/>
      <c r="V465" s="6">
        <f t="shared" si="101"/>
        <v>-190125.68625000003</v>
      </c>
      <c r="W465" s="6"/>
      <c r="X465" s="26"/>
      <c r="Y465" s="6"/>
      <c r="Z465" s="6"/>
      <c r="AA465" s="6"/>
      <c r="AB465" s="6"/>
      <c r="AC465" s="5"/>
      <c r="AD465" s="82">
        <f t="shared" si="102"/>
        <v>-190125.68625000003</v>
      </c>
      <c r="AE465" s="5"/>
      <c r="AF465" s="27">
        <f t="shared" si="103"/>
        <v>0</v>
      </c>
    </row>
    <row r="466" spans="1:32">
      <c r="A466" s="2">
        <f t="shared" si="104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98"/>
        <v>-540608.7845833333</v>
      </c>
      <c r="T466" s="5"/>
      <c r="U466" s="6"/>
      <c r="V466" s="6">
        <f t="shared" si="101"/>
        <v>-540608.7845833333</v>
      </c>
      <c r="W466" s="6"/>
      <c r="X466" s="26"/>
      <c r="Y466" s="6"/>
      <c r="Z466" s="6"/>
      <c r="AA466" s="6"/>
      <c r="AB466" s="6"/>
      <c r="AC466" s="5"/>
      <c r="AD466" s="82">
        <f t="shared" si="102"/>
        <v>-540608.7845833333</v>
      </c>
      <c r="AE466" s="5"/>
      <c r="AF466" s="27">
        <f t="shared" si="103"/>
        <v>0</v>
      </c>
    </row>
    <row r="467" spans="1:32">
      <c r="A467" s="2">
        <f t="shared" si="104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98"/>
        <v>-42110.964583333334</v>
      </c>
      <c r="T467" s="5"/>
      <c r="U467" s="6"/>
      <c r="V467" s="6">
        <f t="shared" si="101"/>
        <v>-42110.964583333334</v>
      </c>
      <c r="W467" s="6"/>
      <c r="X467" s="26"/>
      <c r="Y467" s="6"/>
      <c r="Z467" s="6"/>
      <c r="AA467" s="6"/>
      <c r="AB467" s="6"/>
      <c r="AC467" s="5"/>
      <c r="AD467" s="82">
        <f t="shared" si="102"/>
        <v>-42110.964583333334</v>
      </c>
      <c r="AE467" s="5"/>
      <c r="AF467" s="27">
        <f t="shared" si="103"/>
        <v>0</v>
      </c>
    </row>
    <row r="468" spans="1:32">
      <c r="A468" s="2">
        <f t="shared" si="104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98"/>
        <v>453066.70666666661</v>
      </c>
      <c r="T468" s="5"/>
      <c r="U468" s="6"/>
      <c r="V468" s="6">
        <f t="shared" si="101"/>
        <v>453066.70666666661</v>
      </c>
      <c r="W468" s="6"/>
      <c r="X468" s="26"/>
      <c r="Y468" s="6"/>
      <c r="Z468" s="6"/>
      <c r="AA468" s="6"/>
      <c r="AB468" s="6"/>
      <c r="AC468" s="5"/>
      <c r="AD468" s="82">
        <f t="shared" si="102"/>
        <v>453066.70666666661</v>
      </c>
      <c r="AE468" s="5"/>
      <c r="AF468" s="27">
        <f t="shared" si="103"/>
        <v>0</v>
      </c>
    </row>
    <row r="469" spans="1:32">
      <c r="A469" s="2">
        <f t="shared" si="104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98"/>
        <v>-554672.06416666659</v>
      </c>
      <c r="T469" s="5"/>
      <c r="U469" s="6"/>
      <c r="V469" s="6">
        <f t="shared" si="101"/>
        <v>-554672.06416666659</v>
      </c>
      <c r="W469" s="6"/>
      <c r="X469" s="26"/>
      <c r="Y469" s="6"/>
      <c r="Z469" s="6"/>
      <c r="AA469" s="6"/>
      <c r="AB469" s="6"/>
      <c r="AC469" s="5"/>
      <c r="AD469" s="82">
        <f t="shared" si="102"/>
        <v>-554672.06416666659</v>
      </c>
      <c r="AE469" s="5"/>
      <c r="AF469" s="27">
        <f t="shared" si="103"/>
        <v>0</v>
      </c>
    </row>
    <row r="470" spans="1:32">
      <c r="A470" s="2">
        <f t="shared" si="104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98"/>
        <v>-42394.582500000004</v>
      </c>
      <c r="T470" s="5"/>
      <c r="U470" s="6"/>
      <c r="V470" s="6">
        <f t="shared" si="101"/>
        <v>-42394.582500000004</v>
      </c>
      <c r="W470" s="6"/>
      <c r="X470" s="26"/>
      <c r="Y470" s="6"/>
      <c r="Z470" s="6"/>
      <c r="AA470" s="6"/>
      <c r="AB470" s="6"/>
      <c r="AC470" s="5"/>
      <c r="AD470" s="82">
        <f t="shared" si="102"/>
        <v>-42394.582500000004</v>
      </c>
      <c r="AE470" s="5"/>
      <c r="AF470" s="27">
        <f t="shared" si="103"/>
        <v>0</v>
      </c>
    </row>
    <row r="471" spans="1:32">
      <c r="A471" s="2">
        <f t="shared" si="104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98"/>
        <v>-896450.94499999995</v>
      </c>
      <c r="T471" s="5"/>
      <c r="U471" s="6"/>
      <c r="V471" s="6">
        <f t="shared" si="101"/>
        <v>-896450.94499999995</v>
      </c>
      <c r="W471" s="6"/>
      <c r="X471" s="26"/>
      <c r="Y471" s="6"/>
      <c r="Z471" s="6"/>
      <c r="AA471" s="6"/>
      <c r="AB471" s="6"/>
      <c r="AC471" s="5"/>
      <c r="AD471" s="82">
        <f t="shared" si="102"/>
        <v>-896450.94499999995</v>
      </c>
      <c r="AE471" s="5"/>
      <c r="AF471" s="27">
        <f t="shared" si="103"/>
        <v>0</v>
      </c>
    </row>
    <row r="472" spans="1:32">
      <c r="A472" s="2">
        <f t="shared" si="104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98"/>
        <v>-20714.210416666665</v>
      </c>
      <c r="T472" s="5"/>
      <c r="U472" s="6"/>
      <c r="V472" s="6">
        <f t="shared" si="101"/>
        <v>-20714.210416666665</v>
      </c>
      <c r="W472" s="6"/>
      <c r="X472" s="26"/>
      <c r="Y472" s="6"/>
      <c r="Z472" s="6"/>
      <c r="AA472" s="6"/>
      <c r="AB472" s="6"/>
      <c r="AC472" s="5"/>
      <c r="AD472" s="82">
        <f t="shared" si="102"/>
        <v>-20714.210416666665</v>
      </c>
      <c r="AE472" s="5"/>
      <c r="AF472" s="27">
        <f t="shared" si="103"/>
        <v>0</v>
      </c>
    </row>
    <row r="473" spans="1:32">
      <c r="A473" s="2">
        <f t="shared" si="104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98"/>
        <v>-380371.10041666665</v>
      </c>
      <c r="T473" s="5"/>
      <c r="U473" s="6"/>
      <c r="V473" s="6">
        <f t="shared" si="101"/>
        <v>-380371.10041666665</v>
      </c>
      <c r="W473" s="6"/>
      <c r="X473" s="26"/>
      <c r="Y473" s="6"/>
      <c r="Z473" s="6"/>
      <c r="AA473" s="6"/>
      <c r="AB473" s="6"/>
      <c r="AC473" s="5"/>
      <c r="AD473" s="82">
        <f t="shared" si="102"/>
        <v>-380371.10041666665</v>
      </c>
      <c r="AE473" s="5"/>
      <c r="AF473" s="27">
        <f t="shared" si="103"/>
        <v>0</v>
      </c>
    </row>
    <row r="474" spans="1:32">
      <c r="A474" s="2">
        <f t="shared" si="104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98"/>
        <v>0</v>
      </c>
      <c r="T474" s="5"/>
      <c r="U474" s="6"/>
      <c r="V474" s="6">
        <f t="shared" si="101"/>
        <v>0</v>
      </c>
      <c r="W474" s="6"/>
      <c r="X474" s="26"/>
      <c r="Y474" s="6"/>
      <c r="Z474" s="6"/>
      <c r="AA474" s="6"/>
      <c r="AB474" s="6"/>
      <c r="AC474" s="5"/>
      <c r="AD474" s="82">
        <f t="shared" si="102"/>
        <v>0</v>
      </c>
      <c r="AE474" s="5"/>
      <c r="AF474" s="27">
        <f t="shared" si="103"/>
        <v>0</v>
      </c>
    </row>
    <row r="475" spans="1:32">
      <c r="A475" s="2">
        <f t="shared" si="104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98"/>
        <v>0</v>
      </c>
      <c r="T475" s="5"/>
      <c r="U475" s="6"/>
      <c r="V475" s="6">
        <f t="shared" si="101"/>
        <v>0</v>
      </c>
      <c r="W475" s="6"/>
      <c r="X475" s="26"/>
      <c r="Y475" s="6"/>
      <c r="Z475" s="6"/>
      <c r="AA475" s="6"/>
      <c r="AB475" s="6"/>
      <c r="AC475" s="5"/>
      <c r="AD475" s="82">
        <f t="shared" si="102"/>
        <v>0</v>
      </c>
      <c r="AE475" s="5"/>
      <c r="AF475" s="27">
        <f t="shared" si="103"/>
        <v>0</v>
      </c>
    </row>
    <row r="476" spans="1:32">
      <c r="A476" s="2">
        <f t="shared" si="104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98"/>
        <v>-31174.375</v>
      </c>
      <c r="T476" s="5"/>
      <c r="U476" s="6"/>
      <c r="V476" s="6">
        <f t="shared" si="101"/>
        <v>-31174.375</v>
      </c>
      <c r="W476" s="6"/>
      <c r="X476" s="26"/>
      <c r="Y476" s="6"/>
      <c r="Z476" s="6"/>
      <c r="AA476" s="6"/>
      <c r="AB476" s="6"/>
      <c r="AC476" s="5"/>
      <c r="AD476" s="82">
        <f t="shared" si="102"/>
        <v>-31174.375</v>
      </c>
      <c r="AE476" s="5"/>
      <c r="AF476" s="27">
        <f t="shared" si="103"/>
        <v>0</v>
      </c>
    </row>
    <row r="477" spans="1:32">
      <c r="A477" s="2">
        <f t="shared" si="104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98"/>
        <v>-894569.15041666664</v>
      </c>
      <c r="T477" s="5"/>
      <c r="U477" s="6"/>
      <c r="V477" s="6">
        <f t="shared" si="101"/>
        <v>-894569.15041666664</v>
      </c>
      <c r="W477" s="6"/>
      <c r="X477" s="26"/>
      <c r="Y477" s="6"/>
      <c r="Z477" s="6"/>
      <c r="AA477" s="6"/>
      <c r="AB477" s="6"/>
      <c r="AC477" s="5"/>
      <c r="AD477" s="82">
        <f t="shared" si="102"/>
        <v>-894569.15041666664</v>
      </c>
      <c r="AE477" s="5"/>
      <c r="AF477" s="27">
        <f t="shared" si="103"/>
        <v>0</v>
      </c>
    </row>
    <row r="478" spans="1:32">
      <c r="A478" s="2">
        <f t="shared" si="104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98"/>
        <v>-534237.51166666672</v>
      </c>
      <c r="T478" s="5"/>
      <c r="U478" s="6"/>
      <c r="V478" s="6">
        <f t="shared" si="101"/>
        <v>-534237.51166666672</v>
      </c>
      <c r="W478" s="6"/>
      <c r="X478" s="26"/>
      <c r="Y478" s="6"/>
      <c r="Z478" s="6"/>
      <c r="AA478" s="6"/>
      <c r="AB478" s="6"/>
      <c r="AC478" s="5"/>
      <c r="AD478" s="82">
        <f t="shared" si="102"/>
        <v>-534237.51166666672</v>
      </c>
      <c r="AE478" s="5"/>
      <c r="AF478" s="27">
        <f t="shared" si="103"/>
        <v>0</v>
      </c>
    </row>
    <row r="479" spans="1:32">
      <c r="A479" s="2">
        <f t="shared" si="104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98"/>
        <v>433138.56875000003</v>
      </c>
      <c r="T479" s="5"/>
      <c r="U479" s="6"/>
      <c r="W479" s="6"/>
      <c r="X479" s="6">
        <f>+S479</f>
        <v>433138.56875000003</v>
      </c>
      <c r="Y479" s="6"/>
      <c r="Z479" s="6"/>
      <c r="AA479" s="6"/>
      <c r="AB479" s="84">
        <f t="shared" ref="AB479:AB490" si="105">+X479</f>
        <v>433138.56875000003</v>
      </c>
      <c r="AC479" s="5"/>
      <c r="AE479" s="5"/>
      <c r="AF479" s="27">
        <f t="shared" si="103"/>
        <v>0</v>
      </c>
    </row>
    <row r="480" spans="1:32">
      <c r="A480" s="2">
        <f t="shared" si="104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98"/>
        <v>-2427479.5579166668</v>
      </c>
      <c r="T480" s="2"/>
      <c r="U480" s="4"/>
      <c r="V480" s="4"/>
      <c r="W480" s="4"/>
      <c r="X480" s="83">
        <f>+S480</f>
        <v>-2427479.5579166668</v>
      </c>
      <c r="Y480" s="4"/>
      <c r="Z480" s="4"/>
      <c r="AA480" s="4"/>
      <c r="AB480" s="4">
        <f t="shared" si="105"/>
        <v>-2427479.5579166668</v>
      </c>
      <c r="AC480" s="2"/>
      <c r="AD480" s="84">
        <f t="shared" si="102"/>
        <v>0</v>
      </c>
      <c r="AE480" s="2"/>
      <c r="AF480" s="27">
        <f t="shared" si="103"/>
        <v>0</v>
      </c>
    </row>
    <row r="481" spans="1:32">
      <c r="A481" s="2">
        <f t="shared" si="104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98"/>
        <v>0</v>
      </c>
      <c r="T481" s="2"/>
      <c r="U481" s="4"/>
      <c r="V481" s="4"/>
      <c r="W481" s="4"/>
      <c r="X481" s="83">
        <f t="shared" ref="X481:X493" si="106">+S481</f>
        <v>0</v>
      </c>
      <c r="Y481" s="4"/>
      <c r="Z481" s="4"/>
      <c r="AA481" s="4"/>
      <c r="AB481" s="4">
        <f t="shared" si="105"/>
        <v>0</v>
      </c>
      <c r="AC481" s="2"/>
      <c r="AD481" s="84">
        <f t="shared" si="102"/>
        <v>0</v>
      </c>
      <c r="AE481" s="2"/>
      <c r="AF481" s="27">
        <f t="shared" si="103"/>
        <v>0</v>
      </c>
    </row>
    <row r="482" spans="1:32">
      <c r="A482" s="2">
        <f t="shared" si="104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98"/>
        <v>-486321.99</v>
      </c>
      <c r="T482" s="2"/>
      <c r="U482" s="4"/>
      <c r="V482" s="4"/>
      <c r="W482" s="4"/>
      <c r="X482" s="83">
        <f t="shared" si="106"/>
        <v>-486321.99</v>
      </c>
      <c r="Y482" s="4"/>
      <c r="Z482" s="4"/>
      <c r="AA482" s="4"/>
      <c r="AB482" s="4">
        <f t="shared" si="105"/>
        <v>-486321.99</v>
      </c>
      <c r="AC482" s="2"/>
      <c r="AD482" s="84">
        <f t="shared" si="102"/>
        <v>0</v>
      </c>
      <c r="AE482" s="2"/>
      <c r="AF482" s="27">
        <f t="shared" si="103"/>
        <v>0</v>
      </c>
    </row>
    <row r="483" spans="1:32">
      <c r="A483" s="2">
        <f t="shared" si="104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98"/>
        <v>331765.19708333339</v>
      </c>
      <c r="T483" s="2"/>
      <c r="U483" s="4"/>
      <c r="V483" s="4"/>
      <c r="W483" s="4"/>
      <c r="X483" s="83">
        <f t="shared" si="106"/>
        <v>331765.19708333339</v>
      </c>
      <c r="Y483" s="4"/>
      <c r="Z483" s="4"/>
      <c r="AA483" s="4"/>
      <c r="AB483" s="4">
        <f t="shared" si="105"/>
        <v>331765.19708333339</v>
      </c>
      <c r="AC483" s="2"/>
      <c r="AD483" s="84">
        <f t="shared" si="102"/>
        <v>0</v>
      </c>
      <c r="AE483" s="2"/>
      <c r="AF483" s="27">
        <f t="shared" si="103"/>
        <v>0</v>
      </c>
    </row>
    <row r="484" spans="1:32">
      <c r="A484" s="2">
        <f t="shared" si="104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98"/>
        <v>-24716.116250000003</v>
      </c>
      <c r="T484" s="2"/>
      <c r="U484" s="4"/>
      <c r="V484" s="4"/>
      <c r="W484" s="4"/>
      <c r="X484" s="83">
        <f t="shared" si="106"/>
        <v>-24716.116250000003</v>
      </c>
      <c r="Y484" s="4"/>
      <c r="Z484" s="4"/>
      <c r="AA484" s="4"/>
      <c r="AB484" s="4">
        <f t="shared" si="105"/>
        <v>-24716.116250000003</v>
      </c>
      <c r="AC484" s="2"/>
      <c r="AD484" s="84">
        <f t="shared" si="102"/>
        <v>0</v>
      </c>
      <c r="AE484" s="2"/>
      <c r="AF484" s="27">
        <f t="shared" si="103"/>
        <v>0</v>
      </c>
    </row>
    <row r="485" spans="1:32">
      <c r="A485" s="2">
        <f t="shared" si="104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98"/>
        <v>-6743570.1620833343</v>
      </c>
      <c r="T485" s="2"/>
      <c r="U485" s="4"/>
      <c r="V485" s="4"/>
      <c r="W485" s="4"/>
      <c r="X485" s="83">
        <f t="shared" si="106"/>
        <v>-6743570.1620833343</v>
      </c>
      <c r="Y485" s="4"/>
      <c r="Z485" s="4"/>
      <c r="AA485" s="4"/>
      <c r="AB485" s="4">
        <f t="shared" si="105"/>
        <v>-6743570.1620833343</v>
      </c>
      <c r="AC485" s="2"/>
      <c r="AD485" s="84">
        <f t="shared" si="102"/>
        <v>0</v>
      </c>
      <c r="AE485" s="2"/>
      <c r="AF485" s="27">
        <f t="shared" si="103"/>
        <v>0</v>
      </c>
    </row>
    <row r="486" spans="1:32">
      <c r="A486" s="2">
        <f t="shared" si="104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98"/>
        <v>2337944.9033333338</v>
      </c>
      <c r="T486" s="2"/>
      <c r="U486" s="4"/>
      <c r="V486" s="4"/>
      <c r="W486" s="4"/>
      <c r="X486" s="83">
        <f t="shared" si="106"/>
        <v>2337944.9033333338</v>
      </c>
      <c r="Y486" s="4"/>
      <c r="Z486" s="4"/>
      <c r="AA486" s="4"/>
      <c r="AB486" s="4">
        <f t="shared" si="105"/>
        <v>2337944.9033333338</v>
      </c>
      <c r="AC486" s="2"/>
      <c r="AD486" s="84">
        <f t="shared" si="102"/>
        <v>0</v>
      </c>
      <c r="AE486" s="2"/>
      <c r="AF486" s="27">
        <f t="shared" si="103"/>
        <v>0</v>
      </c>
    </row>
    <row r="487" spans="1:32">
      <c r="A487" s="2">
        <f t="shared" si="104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98"/>
        <v>1575967.3229166667</v>
      </c>
      <c r="T487" s="2"/>
      <c r="U487" s="4"/>
      <c r="V487" s="4"/>
      <c r="W487" s="4"/>
      <c r="X487" s="83">
        <f t="shared" si="106"/>
        <v>1575967.3229166667</v>
      </c>
      <c r="Y487" s="4"/>
      <c r="Z487" s="4"/>
      <c r="AA487" s="4"/>
      <c r="AB487" s="4">
        <f t="shared" si="105"/>
        <v>1575967.3229166667</v>
      </c>
      <c r="AC487" s="2"/>
      <c r="AD487" s="84">
        <f t="shared" si="102"/>
        <v>0</v>
      </c>
      <c r="AE487" s="2"/>
      <c r="AF487" s="27">
        <f t="shared" si="103"/>
        <v>0</v>
      </c>
    </row>
    <row r="488" spans="1:32">
      <c r="A488" s="2">
        <f t="shared" si="104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98"/>
        <v>0</v>
      </c>
      <c r="T488" s="2"/>
      <c r="U488" s="4"/>
      <c r="V488" s="4"/>
      <c r="W488" s="4"/>
      <c r="X488" s="83">
        <f t="shared" si="106"/>
        <v>0</v>
      </c>
      <c r="Y488" s="4"/>
      <c r="Z488" s="4"/>
      <c r="AA488" s="4"/>
      <c r="AB488" s="4">
        <f t="shared" si="105"/>
        <v>0</v>
      </c>
      <c r="AC488" s="2"/>
      <c r="AD488" s="84">
        <f t="shared" si="102"/>
        <v>0</v>
      </c>
      <c r="AE488" s="2"/>
      <c r="AF488" s="27">
        <f t="shared" si="103"/>
        <v>0</v>
      </c>
    </row>
    <row r="489" spans="1:32">
      <c r="A489" s="2">
        <f t="shared" si="104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98"/>
        <v>3626708.7670833333</v>
      </c>
      <c r="T489" s="2"/>
      <c r="U489" s="4"/>
      <c r="V489" s="4"/>
      <c r="W489" s="4"/>
      <c r="X489" s="83">
        <f t="shared" si="106"/>
        <v>3626708.7670833333</v>
      </c>
      <c r="Y489" s="4"/>
      <c r="Z489" s="4"/>
      <c r="AA489" s="4"/>
      <c r="AB489" s="4">
        <f t="shared" si="105"/>
        <v>3626708.7670833333</v>
      </c>
      <c r="AC489" s="2"/>
      <c r="AD489" s="84">
        <f t="shared" si="102"/>
        <v>0</v>
      </c>
      <c r="AE489" s="2"/>
      <c r="AF489" s="27">
        <f t="shared" si="103"/>
        <v>0</v>
      </c>
    </row>
    <row r="490" spans="1:32">
      <c r="A490" s="2">
        <f t="shared" si="104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98"/>
        <v>-857316.16875000007</v>
      </c>
      <c r="T490" s="2"/>
      <c r="U490" s="4"/>
      <c r="V490" s="4"/>
      <c r="W490" s="4"/>
      <c r="X490" s="83">
        <f t="shared" si="106"/>
        <v>-857316.16875000007</v>
      </c>
      <c r="Y490" s="4"/>
      <c r="Z490" s="4"/>
      <c r="AA490" s="4"/>
      <c r="AB490" s="4">
        <f t="shared" si="105"/>
        <v>-857316.16875000007</v>
      </c>
      <c r="AC490" s="2"/>
      <c r="AD490" s="84">
        <f t="shared" si="102"/>
        <v>0</v>
      </c>
      <c r="AE490" s="86"/>
      <c r="AF490" s="27">
        <f t="shared" si="103"/>
        <v>0</v>
      </c>
    </row>
    <row r="491" spans="1:32">
      <c r="A491" s="2">
        <f t="shared" si="104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98"/>
        <v>0</v>
      </c>
      <c r="T491" s="5"/>
      <c r="U491" s="6"/>
      <c r="V491" s="6"/>
      <c r="W491" s="6"/>
      <c r="X491" s="83">
        <f t="shared" si="106"/>
        <v>0</v>
      </c>
      <c r="Y491" s="6"/>
      <c r="Z491" s="6"/>
      <c r="AA491" s="6"/>
      <c r="AB491" s="4"/>
      <c r="AC491" s="5"/>
      <c r="AD491" s="82">
        <f t="shared" si="102"/>
        <v>0</v>
      </c>
      <c r="AE491" s="123"/>
      <c r="AF491" s="27">
        <f t="shared" si="103"/>
        <v>0</v>
      </c>
    </row>
    <row r="492" spans="1:32">
      <c r="A492" s="2">
        <f t="shared" si="104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98"/>
        <v>0</v>
      </c>
      <c r="T492" s="5"/>
      <c r="U492" s="6"/>
      <c r="V492" s="6"/>
      <c r="W492" s="6"/>
      <c r="X492" s="83">
        <f t="shared" si="106"/>
        <v>0</v>
      </c>
      <c r="Y492" s="6"/>
      <c r="Z492" s="6"/>
      <c r="AA492" s="6"/>
      <c r="AB492" s="6"/>
      <c r="AC492" s="5"/>
      <c r="AD492" s="82">
        <f t="shared" si="102"/>
        <v>0</v>
      </c>
      <c r="AE492" s="82"/>
      <c r="AF492" s="27">
        <f t="shared" si="103"/>
        <v>0</v>
      </c>
    </row>
    <row r="493" spans="1:32">
      <c r="A493" s="2">
        <f t="shared" si="104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98"/>
        <v>0</v>
      </c>
      <c r="T493" s="5"/>
      <c r="U493" s="6"/>
      <c r="V493" s="6"/>
      <c r="W493" s="6"/>
      <c r="X493" s="83">
        <f t="shared" si="106"/>
        <v>0</v>
      </c>
      <c r="Y493" s="6"/>
      <c r="Z493" s="6"/>
      <c r="AA493" s="6"/>
      <c r="AB493" s="6"/>
      <c r="AC493" s="5"/>
      <c r="AD493" s="82">
        <f t="shared" si="102"/>
        <v>0</v>
      </c>
      <c r="AE493" s="5"/>
      <c r="AF493" s="27">
        <f t="shared" si="103"/>
        <v>0</v>
      </c>
    </row>
    <row r="494" spans="1:32">
      <c r="A494" s="2">
        <f t="shared" si="104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S494" si="107">SUM(G419:G493)</f>
        <v>-29916427.679999996</v>
      </c>
      <c r="H494" s="28">
        <f t="shared" si="107"/>
        <v>-31050749.560000002</v>
      </c>
      <c r="I494" s="28">
        <f t="shared" si="107"/>
        <v>-32926628.370000012</v>
      </c>
      <c r="J494" s="28">
        <f t="shared" si="107"/>
        <v>-26026564.849999998</v>
      </c>
      <c r="K494" s="28">
        <f t="shared" si="107"/>
        <v>-29297527.000000007</v>
      </c>
      <c r="L494" s="28">
        <f t="shared" si="107"/>
        <v>-32497909.800000001</v>
      </c>
      <c r="M494" s="28">
        <f t="shared" si="107"/>
        <v>-29147546.230000008</v>
      </c>
      <c r="N494" s="28">
        <f t="shared" si="107"/>
        <v>-26761465.989999995</v>
      </c>
      <c r="O494" s="28">
        <f t="shared" si="107"/>
        <v>-27148964.500000011</v>
      </c>
      <c r="P494" s="28">
        <f t="shared" si="107"/>
        <v>-28096571.479999993</v>
      </c>
      <c r="Q494" s="28">
        <f t="shared" si="107"/>
        <v>-33838947.650000006</v>
      </c>
      <c r="R494" s="28">
        <f t="shared" si="107"/>
        <v>-32063005.899999995</v>
      </c>
      <c r="S494" s="28">
        <f t="shared" si="107"/>
        <v>-29866116.805416666</v>
      </c>
      <c r="T494" s="2"/>
      <c r="U494" s="4"/>
      <c r="V494" s="4"/>
      <c r="W494" s="4"/>
      <c r="X494" s="83"/>
      <c r="Y494" s="4"/>
      <c r="Z494" s="4"/>
      <c r="AA494" s="4"/>
      <c r="AB494" s="4"/>
      <c r="AC494" s="2"/>
      <c r="AD494" s="2"/>
      <c r="AE494" s="2"/>
      <c r="AF494" s="27">
        <f t="shared" si="103"/>
        <v>0</v>
      </c>
    </row>
    <row r="495" spans="1:32">
      <c r="A495" s="2">
        <f t="shared" si="104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41"/>
      <c r="T495" s="5"/>
      <c r="U495" s="6"/>
      <c r="V495" s="6"/>
      <c r="W495" s="6"/>
      <c r="X495" s="26"/>
      <c r="Y495" s="6"/>
      <c r="Z495" s="6"/>
      <c r="AA495" s="6"/>
      <c r="AB495" s="6"/>
      <c r="AC495" s="5"/>
      <c r="AD495" s="5"/>
      <c r="AE495" s="5"/>
      <c r="AF495" s="27">
        <f t="shared" si="103"/>
        <v>0</v>
      </c>
    </row>
    <row r="496" spans="1:32">
      <c r="A496" s="2">
        <f t="shared" si="104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98"/>
        <v>-11709975.736666666</v>
      </c>
      <c r="T496" s="5"/>
      <c r="U496" s="6"/>
      <c r="V496" s="6">
        <f t="shared" ref="V496:V501" si="108">+S496</f>
        <v>-11709975.736666666</v>
      </c>
      <c r="W496" s="6"/>
      <c r="X496" s="26"/>
      <c r="Y496" s="6"/>
      <c r="Z496" s="6"/>
      <c r="AA496" s="6"/>
      <c r="AB496" s="6"/>
      <c r="AC496" s="5"/>
      <c r="AD496" s="82">
        <f t="shared" ref="AD496:AD501" si="109">+V496</f>
        <v>-11709975.736666666</v>
      </c>
      <c r="AE496" s="5"/>
      <c r="AF496" s="27">
        <f t="shared" si="103"/>
        <v>0</v>
      </c>
    </row>
    <row r="497" spans="1:32">
      <c r="A497" s="2">
        <f t="shared" si="104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98"/>
        <v>-252687.5</v>
      </c>
      <c r="T497" s="5"/>
      <c r="U497" s="6"/>
      <c r="V497" s="6">
        <f t="shared" si="108"/>
        <v>-252687.5</v>
      </c>
      <c r="W497" s="6"/>
      <c r="X497" s="26"/>
      <c r="Y497" s="6"/>
      <c r="Z497" s="6"/>
      <c r="AA497" s="6"/>
      <c r="AB497" s="6"/>
      <c r="AC497" s="5"/>
      <c r="AD497" s="82">
        <f t="shared" si="109"/>
        <v>-252687.5</v>
      </c>
      <c r="AE497" s="5"/>
      <c r="AF497" s="27">
        <f t="shared" si="103"/>
        <v>0</v>
      </c>
    </row>
    <row r="498" spans="1:32">
      <c r="A498" s="2">
        <f t="shared" si="104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98"/>
        <v>-1555080.4162499998</v>
      </c>
      <c r="T498" s="5"/>
      <c r="U498" s="6"/>
      <c r="V498" s="6">
        <f t="shared" si="108"/>
        <v>-1555080.4162499998</v>
      </c>
      <c r="W498" s="6"/>
      <c r="X498" s="26"/>
      <c r="Y498" s="6"/>
      <c r="Z498" s="6"/>
      <c r="AA498" s="6"/>
      <c r="AB498" s="6"/>
      <c r="AC498" s="5"/>
      <c r="AD498" s="82">
        <f t="shared" si="109"/>
        <v>-1555080.4162499998</v>
      </c>
      <c r="AE498" s="5"/>
      <c r="AF498" s="27">
        <f t="shared" si="103"/>
        <v>0</v>
      </c>
    </row>
    <row r="499" spans="1:32">
      <c r="A499" s="2">
        <f t="shared" si="104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98"/>
        <v>-8191150.5304166665</v>
      </c>
      <c r="T499" s="5"/>
      <c r="U499" s="6"/>
      <c r="V499" s="6">
        <f t="shared" si="108"/>
        <v>-8191150.5304166665</v>
      </c>
      <c r="W499" s="6"/>
      <c r="X499" s="26"/>
      <c r="Y499" s="6"/>
      <c r="Z499" s="6"/>
      <c r="AA499" s="6"/>
      <c r="AB499" s="6"/>
      <c r="AC499" s="5"/>
      <c r="AD499" s="82">
        <f t="shared" si="109"/>
        <v>-8191150.5304166665</v>
      </c>
      <c r="AE499" s="5"/>
      <c r="AF499" s="27">
        <f t="shared" si="103"/>
        <v>0</v>
      </c>
    </row>
    <row r="500" spans="1:32">
      <c r="A500" s="2">
        <f t="shared" si="104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98"/>
        <v>-95085.791249999966</v>
      </c>
      <c r="T500" s="5"/>
      <c r="U500" s="6"/>
      <c r="V500" s="6">
        <f t="shared" si="108"/>
        <v>-95085.791249999966</v>
      </c>
      <c r="W500" s="6"/>
      <c r="X500" s="26"/>
      <c r="Y500" s="6"/>
      <c r="Z500" s="6"/>
      <c r="AA500" s="6"/>
      <c r="AB500" s="6"/>
      <c r="AC500" s="5"/>
      <c r="AD500" s="82">
        <f t="shared" si="109"/>
        <v>-95085.791249999966</v>
      </c>
      <c r="AE500" s="5"/>
      <c r="AF500" s="27">
        <f t="shared" si="103"/>
        <v>0</v>
      </c>
    </row>
    <row r="501" spans="1:32">
      <c r="A501" s="2">
        <f t="shared" si="104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98"/>
        <v>-333637.83333333331</v>
      </c>
      <c r="T501" s="5"/>
      <c r="U501" s="6"/>
      <c r="V501" s="6">
        <f t="shared" si="108"/>
        <v>-333637.83333333331</v>
      </c>
      <c r="W501" s="6"/>
      <c r="X501" s="26"/>
      <c r="Y501" s="6"/>
      <c r="Z501" s="6"/>
      <c r="AA501" s="6"/>
      <c r="AB501" s="6"/>
      <c r="AC501" s="5"/>
      <c r="AD501" s="82">
        <f t="shared" si="109"/>
        <v>-333637.83333333331</v>
      </c>
      <c r="AE501" s="5"/>
      <c r="AF501" s="27">
        <f t="shared" si="103"/>
        <v>0</v>
      </c>
    </row>
    <row r="502" spans="1:32">
      <c r="A502" s="2">
        <f t="shared" si="104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98"/>
        <v>-63006910.639999993</v>
      </c>
      <c r="T502" s="5"/>
      <c r="U502" s="6"/>
      <c r="V502" s="6"/>
      <c r="W502" s="6"/>
      <c r="X502" s="26">
        <f>+S502</f>
        <v>-63006910.639999993</v>
      </c>
      <c r="Y502" s="6">
        <f>+X502*Z7</f>
        <v>-47160672.614039995</v>
      </c>
      <c r="Z502" s="6">
        <f>+X502*Z8</f>
        <v>-15844137.795605332</v>
      </c>
      <c r="AA502" s="6">
        <f>+S502</f>
        <v>-63006910.639999993</v>
      </c>
      <c r="AB502" s="6"/>
      <c r="AC502" s="5"/>
      <c r="AD502" s="82"/>
      <c r="AE502" s="5"/>
      <c r="AF502" s="27">
        <f t="shared" si="103"/>
        <v>0</v>
      </c>
    </row>
    <row r="503" spans="1:32">
      <c r="A503" s="2">
        <f t="shared" si="104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98"/>
        <v>0</v>
      </c>
      <c r="T503" s="5"/>
      <c r="U503" s="6"/>
      <c r="V503" s="6"/>
      <c r="W503" s="6"/>
      <c r="X503" s="26"/>
      <c r="Y503" s="6"/>
      <c r="Z503" s="6"/>
      <c r="AA503" s="6"/>
      <c r="AB503" s="6"/>
      <c r="AC503" s="5"/>
      <c r="AD503" s="82"/>
      <c r="AE503" s="5"/>
      <c r="AF503" s="27">
        <f t="shared" si="103"/>
        <v>0</v>
      </c>
    </row>
    <row r="504" spans="1:32">
      <c r="A504" s="2">
        <f t="shared" si="104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98"/>
        <v>-3349674.0287500005</v>
      </c>
      <c r="T504" s="5"/>
      <c r="U504" s="6"/>
      <c r="V504" s="6"/>
      <c r="W504" s="6"/>
      <c r="X504" s="26">
        <f>+S504</f>
        <v>-3349674.0287500005</v>
      </c>
      <c r="Y504" s="4">
        <f>+'[1]Adv for Const. &amp; Def Tax'!AX18</f>
        <v>-3261101.5437500007</v>
      </c>
      <c r="Z504" s="4">
        <f>+'[1]Adv for Const. &amp; Def Tax'!AY18</f>
        <v>-149429.52375000002</v>
      </c>
      <c r="AA504" s="6"/>
      <c r="AB504" s="6"/>
      <c r="AC504" s="5"/>
      <c r="AD504" s="82"/>
      <c r="AE504" s="5" t="s">
        <v>760</v>
      </c>
      <c r="AF504" s="27">
        <f t="shared" si="103"/>
        <v>0</v>
      </c>
    </row>
    <row r="505" spans="1:32">
      <c r="A505" s="2">
        <f t="shared" si="104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98"/>
        <v>-62716.095833333435</v>
      </c>
      <c r="T505" s="5"/>
      <c r="U505" s="6"/>
      <c r="V505" s="6"/>
      <c r="W505" s="6"/>
      <c r="X505" s="26">
        <f>+S505</f>
        <v>-62716.095833333435</v>
      </c>
      <c r="Y505" s="6"/>
      <c r="Z505" s="6"/>
      <c r="AA505" s="6"/>
      <c r="AB505" s="6"/>
      <c r="AC505" s="5"/>
      <c r="AD505" s="82"/>
      <c r="AE505" s="5"/>
      <c r="AF505" s="27">
        <f t="shared" si="103"/>
        <v>0</v>
      </c>
    </row>
    <row r="506" spans="1:32">
      <c r="A506" s="2">
        <f t="shared" si="104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98"/>
        <v>1859.0570833333334</v>
      </c>
      <c r="T506" s="5"/>
      <c r="U506" s="6"/>
      <c r="V506" s="6"/>
      <c r="W506" s="6"/>
      <c r="X506" s="26">
        <f>+S506</f>
        <v>1859.0570833333334</v>
      </c>
      <c r="Y506" s="6"/>
      <c r="Z506" s="6"/>
      <c r="AA506" s="6"/>
      <c r="AB506" s="6"/>
      <c r="AC506" s="5"/>
      <c r="AD506" s="82"/>
      <c r="AE506" s="5"/>
      <c r="AF506" s="27">
        <f t="shared" si="103"/>
        <v>0</v>
      </c>
    </row>
    <row r="507" spans="1:32">
      <c r="A507" s="2">
        <f t="shared" si="104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98"/>
        <v>79321.956666666665</v>
      </c>
      <c r="T507" s="5"/>
      <c r="U507" s="6"/>
      <c r="V507" s="6"/>
      <c r="W507" s="6"/>
      <c r="X507" s="26">
        <f>+S507</f>
        <v>79321.956666666665</v>
      </c>
      <c r="Y507" s="4">
        <f>+'[1]Adv for Const. &amp; Def Tax'!AX19</f>
        <v>75480.077083333337</v>
      </c>
      <c r="Z507" s="4">
        <f>+'[1]Adv for Const. &amp; Def Tax'!AY19</f>
        <v>3841.8795833333338</v>
      </c>
      <c r="AA507" s="6"/>
      <c r="AB507" s="6"/>
      <c r="AC507" s="5"/>
      <c r="AD507" s="82"/>
      <c r="AE507" s="5" t="s">
        <v>765</v>
      </c>
      <c r="AF507" s="27">
        <f t="shared" si="103"/>
        <v>0</v>
      </c>
    </row>
    <row r="508" spans="1:32">
      <c r="A508" s="2">
        <f t="shared" si="104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98"/>
        <v>-1067931.2695833333</v>
      </c>
      <c r="T508" s="5"/>
      <c r="U508" s="6"/>
      <c r="V508" s="6"/>
      <c r="W508" s="6"/>
      <c r="X508" s="26">
        <f>+S508</f>
        <v>-1067931.2695833333</v>
      </c>
      <c r="Y508" s="4">
        <f>+'[1]Adv for Const. &amp; Def Tax'!AX21</f>
        <v>-799202.76958333328</v>
      </c>
      <c r="Z508" s="4">
        <f>+'[1]Adv for Const. &amp; Def Tax'!AY21</f>
        <v>-268728.49999999994</v>
      </c>
      <c r="AA508" s="6"/>
      <c r="AB508" s="6"/>
      <c r="AC508" s="5"/>
      <c r="AD508" s="82"/>
      <c r="AE508" s="5" t="s">
        <v>768</v>
      </c>
      <c r="AF508" s="27">
        <f t="shared" si="103"/>
        <v>0</v>
      </c>
    </row>
    <row r="509" spans="1:32">
      <c r="A509" s="2">
        <f t="shared" si="104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98"/>
        <v>-747.86083333333329</v>
      </c>
      <c r="T509" s="5"/>
      <c r="U509" s="6"/>
      <c r="V509" s="6">
        <f>+S509</f>
        <v>-747.86083333333329</v>
      </c>
      <c r="W509" s="6"/>
      <c r="X509" s="26"/>
      <c r="Y509" s="6"/>
      <c r="Z509" s="6"/>
      <c r="AA509" s="6"/>
      <c r="AB509" s="6"/>
      <c r="AC509" s="5"/>
      <c r="AD509" s="82">
        <f t="shared" ref="AD509:AD517" si="110">+V509</f>
        <v>-747.86083333333329</v>
      </c>
      <c r="AE509" s="5"/>
      <c r="AF509" s="27">
        <f t="shared" si="103"/>
        <v>0</v>
      </c>
    </row>
    <row r="510" spans="1:32">
      <c r="A510" s="2">
        <f t="shared" si="104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98"/>
        <v>-65365.625</v>
      </c>
      <c r="T510" s="5"/>
      <c r="U510" s="6"/>
      <c r="V510" s="6">
        <f>+S510</f>
        <v>-65365.625</v>
      </c>
      <c r="W510" s="6"/>
      <c r="X510" s="26"/>
      <c r="Y510" s="6"/>
      <c r="Z510" s="6"/>
      <c r="AA510" s="6"/>
      <c r="AB510" s="6"/>
      <c r="AC510" s="5"/>
      <c r="AD510" s="82">
        <f t="shared" si="110"/>
        <v>-65365.625</v>
      </c>
      <c r="AE510" s="5"/>
      <c r="AF510" s="27">
        <f t="shared" si="103"/>
        <v>0</v>
      </c>
    </row>
    <row r="511" spans="1:32">
      <c r="A511" s="2">
        <f t="shared" si="104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98"/>
        <v>-8389576.1208333317</v>
      </c>
      <c r="T511" s="5"/>
      <c r="U511" s="6"/>
      <c r="V511" s="6">
        <f>+S511</f>
        <v>-8389576.1208333317</v>
      </c>
      <c r="W511" s="6"/>
      <c r="X511" s="26"/>
      <c r="Y511" s="6"/>
      <c r="Z511" s="6"/>
      <c r="AA511" s="6"/>
      <c r="AB511" s="6"/>
      <c r="AC511" s="5"/>
      <c r="AD511" s="82">
        <f t="shared" si="110"/>
        <v>-8389576.1208333317</v>
      </c>
      <c r="AE511" s="5"/>
      <c r="AF511" s="27">
        <f t="shared" si="103"/>
        <v>0</v>
      </c>
    </row>
    <row r="512" spans="1:32">
      <c r="A512" s="2">
        <f t="shared" si="104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98"/>
        <v>-931958.20833333337</v>
      </c>
      <c r="T512" s="5"/>
      <c r="U512" s="6"/>
      <c r="V512" s="6">
        <f>+S512</f>
        <v>-931958.20833333337</v>
      </c>
      <c r="W512" s="6"/>
      <c r="X512" s="26"/>
      <c r="Y512" s="6"/>
      <c r="Z512" s="6"/>
      <c r="AA512" s="6"/>
      <c r="AB512" s="6"/>
      <c r="AC512" s="5"/>
      <c r="AD512" s="82">
        <f t="shared" si="110"/>
        <v>-931958.20833333337</v>
      </c>
      <c r="AF512" s="27">
        <f t="shared" si="103"/>
        <v>0</v>
      </c>
    </row>
    <row r="513" spans="1:32">
      <c r="A513" s="2">
        <f t="shared" si="104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98"/>
        <v>-2349499.625</v>
      </c>
      <c r="T513" s="5"/>
      <c r="U513" s="6"/>
      <c r="V513" s="6">
        <f>+S513</f>
        <v>-2349499.625</v>
      </c>
      <c r="W513" s="6"/>
      <c r="X513" s="26"/>
      <c r="Y513" s="6"/>
      <c r="Z513" s="6"/>
      <c r="AA513" s="6"/>
      <c r="AB513" s="6"/>
      <c r="AC513" s="5"/>
      <c r="AD513" s="82">
        <f t="shared" si="110"/>
        <v>-2349499.625</v>
      </c>
      <c r="AE513" s="5"/>
      <c r="AF513" s="27">
        <f t="shared" si="103"/>
        <v>0</v>
      </c>
    </row>
    <row r="514" spans="1:32">
      <c r="A514" s="2">
        <f t="shared" si="104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98"/>
        <v>-50915941.93333333</v>
      </c>
      <c r="T514" s="5"/>
      <c r="U514" s="6"/>
      <c r="V514" s="6"/>
      <c r="W514" s="6"/>
      <c r="X514" s="83">
        <f>+S514</f>
        <v>-50915941.93333333</v>
      </c>
      <c r="Y514" s="6"/>
      <c r="Z514" s="6"/>
      <c r="AA514" s="6"/>
      <c r="AB514" s="6">
        <f>+S514</f>
        <v>-50915941.93333333</v>
      </c>
      <c r="AC514" s="5"/>
      <c r="AD514" s="82">
        <f t="shared" si="110"/>
        <v>0</v>
      </c>
      <c r="AE514" s="5"/>
      <c r="AF514" s="27">
        <f t="shared" si="103"/>
        <v>0</v>
      </c>
    </row>
    <row r="515" spans="1:32">
      <c r="A515" s="2">
        <f t="shared" si="104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98"/>
        <v>-9786038.972500002</v>
      </c>
      <c r="T515" s="5"/>
      <c r="U515" s="6"/>
      <c r="V515" s="6"/>
      <c r="W515" s="6"/>
      <c r="X515" s="83">
        <f>+S515</f>
        <v>-9786038.972500002</v>
      </c>
      <c r="Y515" s="6"/>
      <c r="Z515" s="6"/>
      <c r="AA515" s="6"/>
      <c r="AB515" s="6">
        <f>+S515</f>
        <v>-9786038.972500002</v>
      </c>
      <c r="AC515" s="5"/>
      <c r="AD515" s="82">
        <f t="shared" si="110"/>
        <v>0</v>
      </c>
      <c r="AF515" s="27">
        <f t="shared" si="103"/>
        <v>0</v>
      </c>
    </row>
    <row r="516" spans="1:32">
      <c r="A516" s="2">
        <f t="shared" si="104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98"/>
        <v>-1873096.2245833336</v>
      </c>
      <c r="T516" s="5"/>
      <c r="U516" s="6"/>
      <c r="V516" s="6"/>
      <c r="W516" s="6"/>
      <c r="X516" s="83">
        <f>+S516</f>
        <v>-1873096.2245833336</v>
      </c>
      <c r="Y516" s="6"/>
      <c r="Z516" s="6"/>
      <c r="AA516" s="6"/>
      <c r="AB516" s="6">
        <f>+S516</f>
        <v>-1873096.2245833336</v>
      </c>
      <c r="AC516" s="5"/>
      <c r="AD516" s="82">
        <f t="shared" si="110"/>
        <v>0</v>
      </c>
      <c r="AF516" s="27">
        <f t="shared" si="103"/>
        <v>0</v>
      </c>
    </row>
    <row r="517" spans="1:32">
      <c r="A517" s="2">
        <f t="shared" si="104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98"/>
        <v>-6444768.2779166671</v>
      </c>
      <c r="T517" s="5"/>
      <c r="U517" s="6"/>
      <c r="V517" s="6"/>
      <c r="W517" s="6"/>
      <c r="X517" s="83">
        <f>+S517</f>
        <v>-6444768.2779166671</v>
      </c>
      <c r="Y517" s="6"/>
      <c r="Z517" s="6"/>
      <c r="AA517" s="6"/>
      <c r="AB517" s="6">
        <f>+S517</f>
        <v>-6444768.2779166671</v>
      </c>
      <c r="AC517" s="5"/>
      <c r="AD517" s="82">
        <f t="shared" si="110"/>
        <v>0</v>
      </c>
      <c r="AE517" s="5"/>
      <c r="AF517" s="27">
        <f t="shared" si="103"/>
        <v>0</v>
      </c>
    </row>
    <row r="518" spans="1:32">
      <c r="A518" s="2">
        <f t="shared" si="104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98"/>
        <v>-351897.09</v>
      </c>
      <c r="T518" s="5"/>
      <c r="U518" s="6"/>
      <c r="V518" s="6"/>
      <c r="W518" s="6"/>
      <c r="X518" s="83">
        <f t="shared" ref="X518:X524" si="111">+S518</f>
        <v>-351897.09</v>
      </c>
      <c r="Y518" s="6"/>
      <c r="Z518" s="6"/>
      <c r="AA518" s="6"/>
      <c r="AB518" s="6">
        <f t="shared" ref="AB518:AB524" si="112">+S518</f>
        <v>-351897.09</v>
      </c>
      <c r="AC518" s="5"/>
      <c r="AD518" s="82"/>
      <c r="AE518" s="5"/>
      <c r="AF518" s="27">
        <f t="shared" si="103"/>
        <v>0</v>
      </c>
    </row>
    <row r="519" spans="1:32">
      <c r="A519" s="2">
        <f t="shared" si="104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98"/>
        <v>-99558.722083333312</v>
      </c>
      <c r="T519" s="5"/>
      <c r="U519" s="6"/>
      <c r="V519" s="6"/>
      <c r="W519" s="6"/>
      <c r="X519" s="83">
        <f t="shared" si="111"/>
        <v>-99558.722083333312</v>
      </c>
      <c r="Y519" s="6"/>
      <c r="Z519" s="6"/>
      <c r="AA519" s="6"/>
      <c r="AB519" s="6">
        <f t="shared" si="112"/>
        <v>-99558.722083333312</v>
      </c>
      <c r="AC519" s="5"/>
      <c r="AD519" s="82"/>
      <c r="AE519" s="5"/>
      <c r="AF519" s="27">
        <f t="shared" si="103"/>
        <v>0</v>
      </c>
    </row>
    <row r="520" spans="1:32">
      <c r="A520" s="2">
        <f t="shared" si="104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98"/>
        <v>-154763.01541666666</v>
      </c>
      <c r="T520" s="5"/>
      <c r="U520" s="6"/>
      <c r="V520" s="6"/>
      <c r="W520" s="6"/>
      <c r="X520" s="83">
        <f t="shared" si="111"/>
        <v>-154763.01541666666</v>
      </c>
      <c r="Y520" s="6"/>
      <c r="Z520" s="6"/>
      <c r="AA520" s="6"/>
      <c r="AB520" s="6">
        <f t="shared" si="112"/>
        <v>-154763.01541666666</v>
      </c>
      <c r="AC520" s="5"/>
      <c r="AD520" s="82"/>
      <c r="AE520" s="5"/>
      <c r="AF520" s="27">
        <f t="shared" si="103"/>
        <v>0</v>
      </c>
    </row>
    <row r="521" spans="1:32">
      <c r="A521" s="2">
        <f t="shared" si="104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98"/>
        <v>-43484.925000000003</v>
      </c>
      <c r="T521" s="5"/>
      <c r="U521" s="6"/>
      <c r="V521" s="6"/>
      <c r="W521" s="6"/>
      <c r="X521" s="83">
        <f t="shared" si="111"/>
        <v>-43484.925000000003</v>
      </c>
      <c r="Y521" s="6"/>
      <c r="Z521" s="6"/>
      <c r="AA521" s="6"/>
      <c r="AB521" s="6">
        <f t="shared" si="112"/>
        <v>-43484.925000000003</v>
      </c>
      <c r="AC521" s="5"/>
      <c r="AD521" s="82"/>
      <c r="AE521" s="5"/>
      <c r="AF521" s="27">
        <f t="shared" si="103"/>
        <v>0</v>
      </c>
    </row>
    <row r="522" spans="1:32">
      <c r="A522" s="2">
        <f t="shared" si="104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98"/>
        <v>-406420.96541666676</v>
      </c>
      <c r="T522" s="5"/>
      <c r="U522" s="6"/>
      <c r="V522" s="6"/>
      <c r="W522" s="6"/>
      <c r="X522" s="83">
        <f t="shared" si="111"/>
        <v>-406420.96541666676</v>
      </c>
      <c r="Y522" s="6"/>
      <c r="Z522" s="6"/>
      <c r="AA522" s="6"/>
      <c r="AB522" s="6">
        <f t="shared" si="112"/>
        <v>-406420.96541666676</v>
      </c>
      <c r="AC522" s="5"/>
      <c r="AD522" s="82"/>
      <c r="AE522" s="5"/>
      <c r="AF522" s="27">
        <f t="shared" si="103"/>
        <v>0</v>
      </c>
    </row>
    <row r="523" spans="1:32">
      <c r="A523" s="2">
        <f t="shared" si="104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98"/>
        <v>-115639.87166666666</v>
      </c>
      <c r="T523" s="5"/>
      <c r="U523" s="6"/>
      <c r="V523" s="6"/>
      <c r="W523" s="6"/>
      <c r="X523" s="83">
        <f t="shared" si="111"/>
        <v>-115639.87166666666</v>
      </c>
      <c r="Y523" s="6"/>
      <c r="Z523" s="6"/>
      <c r="AA523" s="6"/>
      <c r="AB523" s="6">
        <f t="shared" si="112"/>
        <v>-115639.87166666666</v>
      </c>
      <c r="AC523" s="5"/>
      <c r="AD523" s="82"/>
      <c r="AE523" s="5"/>
      <c r="AF523" s="27">
        <f t="shared" si="103"/>
        <v>0</v>
      </c>
    </row>
    <row r="524" spans="1:32">
      <c r="A524" s="2">
        <f t="shared" si="104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98"/>
        <v>194074.61166666669</v>
      </c>
      <c r="T524" s="5"/>
      <c r="U524" s="6"/>
      <c r="V524" s="6"/>
      <c r="W524" s="6"/>
      <c r="X524" s="83">
        <f t="shared" si="111"/>
        <v>194074.61166666669</v>
      </c>
      <c r="Y524" s="6"/>
      <c r="Z524" s="6"/>
      <c r="AA524" s="6"/>
      <c r="AB524" s="6">
        <f t="shared" si="112"/>
        <v>194074.61166666669</v>
      </c>
      <c r="AC524" s="5"/>
      <c r="AD524" s="82"/>
      <c r="AE524" s="5"/>
      <c r="AF524" s="27">
        <f t="shared" si="103"/>
        <v>0</v>
      </c>
    </row>
    <row r="525" spans="1:32">
      <c r="A525" s="2">
        <f t="shared" si="104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98"/>
        <v>16794.811249999999</v>
      </c>
      <c r="T525" s="5"/>
      <c r="U525" s="6"/>
      <c r="V525" s="6">
        <f>+S525</f>
        <v>16794.811249999999</v>
      </c>
      <c r="W525" s="6"/>
      <c r="X525" s="26"/>
      <c r="Y525" s="6"/>
      <c r="Z525" s="6"/>
      <c r="AA525" s="6"/>
      <c r="AB525" s="6"/>
      <c r="AC525" s="5"/>
      <c r="AD525" s="82">
        <f>+V525</f>
        <v>16794.811249999999</v>
      </c>
      <c r="AE525" s="5"/>
      <c r="AF525" s="27">
        <f t="shared" si="103"/>
        <v>0</v>
      </c>
    </row>
    <row r="526" spans="1:32">
      <c r="A526" s="2">
        <f t="shared" si="104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98"/>
        <v>103903.90541666666</v>
      </c>
      <c r="T526" s="5"/>
      <c r="U526" s="6"/>
      <c r="V526" s="6">
        <f>+S526</f>
        <v>103903.90541666666</v>
      </c>
      <c r="W526" s="6"/>
      <c r="X526" s="26"/>
      <c r="Y526" s="6"/>
      <c r="Z526" s="6"/>
      <c r="AA526" s="6"/>
      <c r="AB526" s="6"/>
      <c r="AC526" s="5"/>
      <c r="AD526" s="82">
        <f>+V526</f>
        <v>103903.90541666666</v>
      </c>
      <c r="AE526" s="5"/>
      <c r="AF526" s="27">
        <f t="shared" si="103"/>
        <v>0</v>
      </c>
    </row>
    <row r="527" spans="1:32">
      <c r="A527" s="2">
        <f t="shared" si="104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98"/>
        <v>47205298.609166674</v>
      </c>
      <c r="T527" s="5"/>
      <c r="U527" s="6"/>
      <c r="W527" s="6"/>
      <c r="X527" s="6">
        <f>+S527</f>
        <v>47205298.609166674</v>
      </c>
      <c r="Y527" s="124">
        <f>+AA527*Z7</f>
        <v>35333166.00896126</v>
      </c>
      <c r="Z527" s="4">
        <f>+AA527*Z8</f>
        <v>11870559.090251779</v>
      </c>
      <c r="AA527" s="4">
        <f>+S527</f>
        <v>47205298.609166674</v>
      </c>
      <c r="AB527" s="4"/>
      <c r="AC527" s="5"/>
      <c r="AD527" s="82"/>
      <c r="AE527" s="5"/>
      <c r="AF527" s="27">
        <f t="shared" ref="AF527:AF590" si="113">+U527+V527-AD527</f>
        <v>0</v>
      </c>
    </row>
    <row r="528" spans="1:32">
      <c r="A528" s="2">
        <f t="shared" si="104"/>
        <v>514</v>
      </c>
      <c r="B528" s="2"/>
      <c r="C528" s="2"/>
      <c r="D528" s="2"/>
      <c r="E528" s="32" t="s">
        <v>802</v>
      </c>
      <c r="F528" s="28">
        <f t="shared" ref="F528:S528" si="114">SUM(F496:F527)</f>
        <v>-122338906.30999997</v>
      </c>
      <c r="G528" s="28">
        <f t="shared" si="114"/>
        <v>-125562183.42999998</v>
      </c>
      <c r="H528" s="28">
        <f t="shared" si="114"/>
        <v>-125359001.76000002</v>
      </c>
      <c r="I528" s="28">
        <f t="shared" si="114"/>
        <v>-125601836.71000004</v>
      </c>
      <c r="J528" s="28">
        <f t="shared" si="114"/>
        <v>-125577682.70000002</v>
      </c>
      <c r="K528" s="28">
        <f t="shared" si="114"/>
        <v>-124101921.19999999</v>
      </c>
      <c r="L528" s="28">
        <f t="shared" si="114"/>
        <v>-124273394.66999999</v>
      </c>
      <c r="M528" s="28">
        <f t="shared" si="114"/>
        <v>-123582936.21000002</v>
      </c>
      <c r="N528" s="28">
        <f t="shared" si="114"/>
        <v>-124624632.51000004</v>
      </c>
      <c r="O528" s="28">
        <f t="shared" si="114"/>
        <v>-124120741.74000004</v>
      </c>
      <c r="P528" s="28">
        <f t="shared" si="114"/>
        <v>-123207202.62000003</v>
      </c>
      <c r="Q528" s="28">
        <f t="shared" si="114"/>
        <v>-120889584.75000006</v>
      </c>
      <c r="R528" s="28">
        <f t="shared" si="114"/>
        <v>-118715360.98000005</v>
      </c>
      <c r="S528" s="29">
        <f t="shared" si="114"/>
        <v>-123952354.32874995</v>
      </c>
      <c r="T528" s="5"/>
      <c r="U528" s="6"/>
      <c r="V528" s="6"/>
      <c r="W528" s="6"/>
      <c r="X528" s="26"/>
      <c r="Y528" s="4"/>
      <c r="Z528" s="4"/>
      <c r="AA528" s="4"/>
      <c r="AB528" s="4"/>
      <c r="AC528" s="5"/>
      <c r="AD528" s="5"/>
      <c r="AE528" s="5"/>
      <c r="AF528" s="27">
        <f t="shared" si="113"/>
        <v>0</v>
      </c>
    </row>
    <row r="529" spans="1:32">
      <c r="A529" s="2">
        <f t="shared" ref="A529:A592" si="115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41"/>
      <c r="T529" s="5"/>
      <c r="U529" s="6"/>
      <c r="V529" s="6"/>
      <c r="W529" s="6"/>
      <c r="X529" s="26"/>
      <c r="Y529" s="4"/>
      <c r="Z529" s="4"/>
      <c r="AA529" s="4"/>
      <c r="AB529" s="4"/>
      <c r="AC529" s="5"/>
      <c r="AD529" s="5"/>
      <c r="AE529" s="5"/>
      <c r="AF529" s="27">
        <f t="shared" si="113"/>
        <v>0</v>
      </c>
    </row>
    <row r="530" spans="1:32">
      <c r="A530" s="2">
        <f t="shared" si="115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98"/>
        <v>-264783.8125</v>
      </c>
      <c r="T530" s="5"/>
      <c r="U530" s="6"/>
      <c r="V530" s="6"/>
      <c r="W530" s="6"/>
      <c r="X530" s="26">
        <f>+S530</f>
        <v>-264783.8125</v>
      </c>
      <c r="Y530" s="4">
        <f>+AA530*$Z$7</f>
        <v>-198190.68365625001</v>
      </c>
      <c r="Z530" s="4">
        <f>+AA530*$Z$8</f>
        <v>-66584.302716666672</v>
      </c>
      <c r="AA530" s="4">
        <f>+S530</f>
        <v>-264783.8125</v>
      </c>
      <c r="AB530" s="4"/>
      <c r="AC530" s="5"/>
      <c r="AD530" s="5"/>
      <c r="AE530" s="5"/>
      <c r="AF530" s="27">
        <f t="shared" si="113"/>
        <v>0</v>
      </c>
    </row>
    <row r="531" spans="1:32">
      <c r="A531" s="2">
        <f t="shared" si="115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98"/>
        <v>10496618.688333334</v>
      </c>
      <c r="T531" s="5"/>
      <c r="U531" s="6"/>
      <c r="V531" s="6"/>
      <c r="W531" s="6"/>
      <c r="X531" s="26">
        <f t="shared" ref="X531:X540" si="116">+S531</f>
        <v>10496618.688333334</v>
      </c>
      <c r="Y531" s="4"/>
      <c r="Z531" s="4"/>
      <c r="AA531" s="4"/>
      <c r="AB531" s="4">
        <f>+S531</f>
        <v>10496618.688333334</v>
      </c>
      <c r="AC531" s="5"/>
      <c r="AD531" s="5"/>
      <c r="AE531" s="5"/>
      <c r="AF531" s="27">
        <f t="shared" si="113"/>
        <v>0</v>
      </c>
    </row>
    <row r="532" spans="1:32">
      <c r="A532" s="2">
        <f t="shared" si="115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98"/>
        <v>40327466.074583337</v>
      </c>
      <c r="T532" s="5"/>
      <c r="U532" s="6"/>
      <c r="V532" s="6"/>
      <c r="W532" s="6"/>
      <c r="X532" s="26">
        <f t="shared" si="116"/>
        <v>40327466.074583337</v>
      </c>
      <c r="Y532" s="4"/>
      <c r="Z532" s="4"/>
      <c r="AA532" s="4"/>
      <c r="AB532" s="4">
        <f>+S532</f>
        <v>40327466.074583337</v>
      </c>
      <c r="AC532" s="5"/>
      <c r="AD532" s="5"/>
      <c r="AE532" s="5"/>
      <c r="AF532" s="27">
        <f t="shared" si="113"/>
        <v>0</v>
      </c>
    </row>
    <row r="533" spans="1:32">
      <c r="A533" s="2">
        <f t="shared" si="115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98"/>
        <v>-99294341.559583351</v>
      </c>
      <c r="T533" s="5"/>
      <c r="U533" s="6"/>
      <c r="V533" s="6"/>
      <c r="W533" s="6"/>
      <c r="X533" s="26">
        <f t="shared" si="116"/>
        <v>-99294341.559583351</v>
      </c>
      <c r="Y533" s="4">
        <f>+'[1]Adv for Const. &amp; Def Tax'!AX26</f>
        <v>-76491859.573750004</v>
      </c>
      <c r="Z533" s="4">
        <f>+'[1]Adv for Const. &amp; Def Tax'!AY26</f>
        <v>-22802481.985833332</v>
      </c>
      <c r="AA533" s="4">
        <f>+S533</f>
        <v>-99294341.559583351</v>
      </c>
      <c r="AB533" s="4"/>
      <c r="AC533" s="5"/>
      <c r="AD533" s="5"/>
      <c r="AE533" s="5" t="s">
        <v>810</v>
      </c>
      <c r="AF533" s="27">
        <f t="shared" si="113"/>
        <v>0</v>
      </c>
    </row>
    <row r="534" spans="1:32">
      <c r="A534" s="2">
        <f t="shared" si="115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98"/>
        <v>-86259.186666666661</v>
      </c>
      <c r="T534" s="5"/>
      <c r="U534" s="6"/>
      <c r="V534" s="6"/>
      <c r="W534" s="6"/>
      <c r="X534" s="26">
        <f t="shared" si="116"/>
        <v>-86259.186666666661</v>
      </c>
      <c r="Y534" s="4">
        <f>+AA534*$Z$7</f>
        <v>-64565.001219999998</v>
      </c>
      <c r="Z534" s="4">
        <f>+AA534*$Z$8</f>
        <v>-21691.310140444442</v>
      </c>
      <c r="AA534" s="4">
        <f>+S534</f>
        <v>-86259.186666666661</v>
      </c>
      <c r="AB534" s="6"/>
      <c r="AC534" s="5"/>
      <c r="AD534" s="5"/>
      <c r="AE534" s="5"/>
      <c r="AF534" s="27">
        <f t="shared" si="113"/>
        <v>0</v>
      </c>
    </row>
    <row r="535" spans="1:32">
      <c r="A535" s="2">
        <f t="shared" si="115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98"/>
        <v>-10128.416666666666</v>
      </c>
      <c r="T535" s="5"/>
      <c r="U535" s="6"/>
      <c r="V535" s="6"/>
      <c r="W535" s="6"/>
      <c r="X535" s="26">
        <f t="shared" si="116"/>
        <v>-10128.416666666666</v>
      </c>
      <c r="Y535" s="4">
        <f>+'[1]Adv for Const. &amp; Def Tax'!AX29</f>
        <v>-10128.416666666666</v>
      </c>
      <c r="Z535" s="4"/>
      <c r="AA535" s="4"/>
      <c r="AB535" s="6"/>
      <c r="AC535" s="5"/>
      <c r="AD535" s="5"/>
      <c r="AE535" s="5" t="s">
        <v>814</v>
      </c>
      <c r="AF535" s="27">
        <f t="shared" si="113"/>
        <v>0</v>
      </c>
    </row>
    <row r="536" spans="1:32">
      <c r="A536" s="2">
        <f t="shared" si="115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98"/>
        <v>918726.72083333333</v>
      </c>
      <c r="T536" s="5"/>
      <c r="U536" s="6"/>
      <c r="V536" s="6"/>
      <c r="W536" s="6"/>
      <c r="X536" s="26">
        <f t="shared" si="116"/>
        <v>918726.72083333333</v>
      </c>
      <c r="Y536" s="4"/>
      <c r="Z536" s="4">
        <f>+X536</f>
        <v>918726.72083333333</v>
      </c>
      <c r="AA536" s="4"/>
      <c r="AB536" s="6"/>
      <c r="AC536" s="5"/>
      <c r="AD536" s="5"/>
      <c r="AE536" s="5"/>
      <c r="AF536" s="27">
        <f t="shared" si="113"/>
        <v>0</v>
      </c>
    </row>
    <row r="537" spans="1:32">
      <c r="A537" s="2">
        <f t="shared" si="115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98"/>
        <v>-826869.55249999987</v>
      </c>
      <c r="T537" s="5"/>
      <c r="U537" s="6"/>
      <c r="V537" s="6"/>
      <c r="W537" s="6"/>
      <c r="X537" s="26">
        <f t="shared" si="116"/>
        <v>-826869.55249999987</v>
      </c>
      <c r="Y537" s="4"/>
      <c r="Z537" s="4">
        <f>+X537</f>
        <v>-826869.55249999987</v>
      </c>
      <c r="AA537" s="4"/>
      <c r="AB537" s="6"/>
      <c r="AC537" s="5"/>
      <c r="AD537" s="5"/>
      <c r="AE537" s="5"/>
      <c r="AF537" s="27">
        <f t="shared" si="113"/>
        <v>0</v>
      </c>
    </row>
    <row r="538" spans="1:32">
      <c r="A538" s="2">
        <f t="shared" si="115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98"/>
        <v>-4285751.5179166663</v>
      </c>
      <c r="T538" s="5"/>
      <c r="U538" s="6"/>
      <c r="V538" s="6"/>
      <c r="W538" s="6"/>
      <c r="X538" s="26">
        <f t="shared" si="116"/>
        <v>-4285751.5179166663</v>
      </c>
      <c r="Y538" s="4"/>
      <c r="Z538" s="4">
        <f>+'[1]Adv for Const. &amp; Def Tax'!AY33</f>
        <v>-4285751.5179166663</v>
      </c>
      <c r="AA538" s="4"/>
      <c r="AB538" s="6"/>
      <c r="AC538" s="5"/>
      <c r="AD538" s="5"/>
      <c r="AE538" s="5" t="s">
        <v>819</v>
      </c>
      <c r="AF538" s="27">
        <f t="shared" si="113"/>
        <v>0</v>
      </c>
    </row>
    <row r="539" spans="1:32">
      <c r="A539" s="2">
        <f t="shared" si="115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98"/>
        <v>509610.01083333325</v>
      </c>
      <c r="T539" s="5"/>
      <c r="U539" s="6"/>
      <c r="V539" s="6"/>
      <c r="W539" s="6"/>
      <c r="X539" s="26">
        <f t="shared" si="116"/>
        <v>509610.01083333325</v>
      </c>
      <c r="Y539" s="4"/>
      <c r="Z539" s="4">
        <f>+X539</f>
        <v>509610.01083333325</v>
      </c>
      <c r="AA539" s="4"/>
      <c r="AB539" s="6"/>
      <c r="AC539" s="5"/>
      <c r="AD539" s="5"/>
      <c r="AE539" s="5"/>
      <c r="AF539" s="27">
        <f t="shared" si="113"/>
        <v>0</v>
      </c>
    </row>
    <row r="540" spans="1:32">
      <c r="A540" s="2">
        <f t="shared" si="115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98"/>
        <v>-2998.09375</v>
      </c>
      <c r="T540" s="5"/>
      <c r="U540" s="6"/>
      <c r="V540" s="6"/>
      <c r="W540" s="6"/>
      <c r="X540" s="26">
        <f t="shared" si="116"/>
        <v>-2998.09375</v>
      </c>
      <c r="Y540" s="4"/>
      <c r="Z540" s="4">
        <f>+'[1]Adv for Const. &amp; Def Tax'!AY32</f>
        <v>-2998.09375</v>
      </c>
      <c r="AA540" s="4"/>
      <c r="AB540" s="6"/>
      <c r="AC540" s="5"/>
      <c r="AD540" s="5"/>
      <c r="AE540" s="5" t="s">
        <v>821</v>
      </c>
      <c r="AF540" s="27">
        <f t="shared" si="113"/>
        <v>0</v>
      </c>
    </row>
    <row r="541" spans="1:32">
      <c r="A541" s="2">
        <f t="shared" si="115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98"/>
        <v>2053152.9008333336</v>
      </c>
      <c r="T541" s="5"/>
      <c r="U541" s="6"/>
      <c r="V541" s="4"/>
      <c r="W541" s="4"/>
      <c r="X541" s="83">
        <f>+S541</f>
        <v>2053152.9008333336</v>
      </c>
      <c r="Y541" s="4"/>
      <c r="Z541" s="4"/>
      <c r="AA541" s="4"/>
      <c r="AB541" s="4">
        <f>+S541</f>
        <v>2053152.9008333336</v>
      </c>
      <c r="AC541" s="2"/>
      <c r="AD541" s="84"/>
      <c r="AE541" s="5"/>
      <c r="AF541" s="27">
        <f t="shared" si="113"/>
        <v>0</v>
      </c>
    </row>
    <row r="542" spans="1:32">
      <c r="A542" s="2">
        <f t="shared" si="115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98"/>
        <v>7835500.1870833337</v>
      </c>
      <c r="T542" s="5"/>
      <c r="U542" s="6"/>
      <c r="V542" s="4"/>
      <c r="W542" s="4"/>
      <c r="X542" s="83">
        <f>+S542</f>
        <v>7835500.1870833337</v>
      </c>
      <c r="Y542" s="4"/>
      <c r="Z542" s="4"/>
      <c r="AA542" s="4"/>
      <c r="AB542" s="4">
        <f>+S542</f>
        <v>7835500.1870833337</v>
      </c>
      <c r="AC542" s="2"/>
      <c r="AD542" s="84"/>
      <c r="AE542" s="5"/>
      <c r="AF542" s="27">
        <f t="shared" si="113"/>
        <v>0</v>
      </c>
    </row>
    <row r="543" spans="1:32">
      <c r="A543" s="2">
        <f t="shared" si="115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98"/>
        <v>-157706.27166666667</v>
      </c>
      <c r="T543" s="5"/>
      <c r="U543" s="6"/>
      <c r="V543" s="122"/>
      <c r="W543" s="4"/>
      <c r="X543" s="4">
        <f>+S543</f>
        <v>-157706.27166666667</v>
      </c>
      <c r="Y543" s="4">
        <f>+'[1]Adv for Const. &amp; Def Tax'!AX27</f>
        <v>-121489.91208333334</v>
      </c>
      <c r="Z543" s="4">
        <f>+'[1]Adv for Const. &amp; Def Tax'!AY27</f>
        <v>-36216.359583333338</v>
      </c>
      <c r="AA543" s="4">
        <f>+X543</f>
        <v>-157706.27166666667</v>
      </c>
      <c r="AB543" s="4"/>
      <c r="AC543" s="2"/>
      <c r="AD543" s="2"/>
      <c r="AE543" s="5" t="s">
        <v>825</v>
      </c>
      <c r="AF543" s="27">
        <f t="shared" si="113"/>
        <v>0</v>
      </c>
    </row>
    <row r="544" spans="1:32">
      <c r="A544" s="2">
        <f t="shared" si="115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98"/>
        <v>-487894.21500000003</v>
      </c>
      <c r="T544" s="5"/>
      <c r="U544" s="6"/>
      <c r="V544" s="4">
        <f t="shared" ref="V544:V550" si="117">+S544</f>
        <v>-487894.21500000003</v>
      </c>
      <c r="W544" s="6"/>
      <c r="X544" s="26"/>
      <c r="Y544" s="4"/>
      <c r="Z544" s="4"/>
      <c r="AA544" s="4"/>
      <c r="AB544" s="6"/>
      <c r="AC544" s="5"/>
      <c r="AD544" s="84">
        <f t="shared" ref="AD544:AD550" si="118">+V544</f>
        <v>-487894.21500000003</v>
      </c>
      <c r="AE544" s="5"/>
      <c r="AF544" s="27">
        <f t="shared" si="113"/>
        <v>0</v>
      </c>
    </row>
    <row r="545" spans="1:32">
      <c r="A545" s="2">
        <f t="shared" si="115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98"/>
        <v>-31527940.480000004</v>
      </c>
      <c r="T545" s="5"/>
      <c r="U545" s="6"/>
      <c r="V545" s="4">
        <f t="shared" si="117"/>
        <v>-31527940.480000004</v>
      </c>
      <c r="W545" s="6"/>
      <c r="X545" s="26"/>
      <c r="Y545" s="4"/>
      <c r="Z545" s="4"/>
      <c r="AA545" s="4"/>
      <c r="AB545" s="6"/>
      <c r="AC545" s="5"/>
      <c r="AD545" s="84">
        <f t="shared" si="118"/>
        <v>-31527940.480000004</v>
      </c>
      <c r="AE545" s="5"/>
      <c r="AF545" s="27">
        <f t="shared" si="113"/>
        <v>0</v>
      </c>
    </row>
    <row r="546" spans="1:32">
      <c r="A546" s="2">
        <f t="shared" si="115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98"/>
        <v>179704.19666666666</v>
      </c>
      <c r="T546" s="5"/>
      <c r="U546" s="6"/>
      <c r="V546" s="4">
        <f t="shared" si="117"/>
        <v>179704.19666666666</v>
      </c>
      <c r="W546" s="6"/>
      <c r="X546" s="26"/>
      <c r="Y546" s="4"/>
      <c r="Z546" s="4"/>
      <c r="AA546" s="4"/>
      <c r="AB546" s="6"/>
      <c r="AC546" s="5"/>
      <c r="AD546" s="82">
        <f t="shared" si="118"/>
        <v>179704.19666666666</v>
      </c>
      <c r="AE546" s="5"/>
      <c r="AF546" s="27">
        <f t="shared" si="113"/>
        <v>0</v>
      </c>
    </row>
    <row r="547" spans="1:32">
      <c r="A547" s="2">
        <f t="shared" si="115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98"/>
        <v>-111734.44291666667</v>
      </c>
      <c r="T547" s="5"/>
      <c r="U547" s="6"/>
      <c r="V547" s="4">
        <f t="shared" si="117"/>
        <v>-111734.44291666667</v>
      </c>
      <c r="W547" s="6"/>
      <c r="X547" s="26"/>
      <c r="Y547" s="4"/>
      <c r="Z547" s="4"/>
      <c r="AA547" s="4"/>
      <c r="AB547" s="6"/>
      <c r="AC547" s="5"/>
      <c r="AD547" s="84">
        <f t="shared" si="118"/>
        <v>-111734.44291666667</v>
      </c>
      <c r="AE547" s="5"/>
      <c r="AF547" s="27">
        <f t="shared" si="113"/>
        <v>0</v>
      </c>
    </row>
    <row r="548" spans="1:32">
      <c r="A548" s="2">
        <f t="shared" si="115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98"/>
        <v>-13803.409166666666</v>
      </c>
      <c r="T548" s="2"/>
      <c r="U548" s="4"/>
      <c r="V548" s="4">
        <f t="shared" si="117"/>
        <v>-13803.409166666666</v>
      </c>
      <c r="W548" s="4"/>
      <c r="X548" s="83"/>
      <c r="Y548" s="4"/>
      <c r="Z548" s="4"/>
      <c r="AA548" s="4"/>
      <c r="AB548" s="4">
        <f>+X548</f>
        <v>0</v>
      </c>
      <c r="AC548" s="2"/>
      <c r="AD548" s="84">
        <f t="shared" si="118"/>
        <v>-13803.409166666666</v>
      </c>
      <c r="AE548" s="2"/>
      <c r="AF548" s="27">
        <f t="shared" si="113"/>
        <v>0</v>
      </c>
    </row>
    <row r="549" spans="1:32">
      <c r="A549" s="2">
        <f t="shared" si="115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98"/>
        <v>-42703.412916666668</v>
      </c>
      <c r="T549" s="5"/>
      <c r="U549" s="6"/>
      <c r="V549" s="6">
        <f t="shared" si="117"/>
        <v>-42703.412916666668</v>
      </c>
      <c r="W549" s="6"/>
      <c r="X549" s="26"/>
      <c r="Y549" s="6"/>
      <c r="Z549" s="6"/>
      <c r="AA549" s="6"/>
      <c r="AB549" s="6"/>
      <c r="AC549" s="5"/>
      <c r="AD549" s="82">
        <f t="shared" si="118"/>
        <v>-42703.412916666668</v>
      </c>
      <c r="AE549" s="5"/>
      <c r="AF549" s="27">
        <f t="shared" si="113"/>
        <v>0</v>
      </c>
    </row>
    <row r="550" spans="1:32">
      <c r="A550" s="2">
        <f t="shared" si="115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98"/>
        <v>-2259279.7591666668</v>
      </c>
      <c r="T550" s="2"/>
      <c r="U550" s="4"/>
      <c r="V550" s="4">
        <f t="shared" si="117"/>
        <v>-2259279.7591666668</v>
      </c>
      <c r="W550" s="4"/>
      <c r="X550" s="83"/>
      <c r="Y550" s="4"/>
      <c r="Z550" s="4"/>
      <c r="AA550" s="4"/>
      <c r="AB550" s="4"/>
      <c r="AC550" s="2"/>
      <c r="AD550" s="84">
        <f t="shared" si="118"/>
        <v>-2259279.7591666668</v>
      </c>
      <c r="AE550" s="2"/>
      <c r="AF550" s="27">
        <f t="shared" si="113"/>
        <v>0</v>
      </c>
    </row>
    <row r="551" spans="1:32">
      <c r="A551" s="2">
        <f t="shared" si="115"/>
        <v>537</v>
      </c>
      <c r="B551" s="2"/>
      <c r="C551" s="2"/>
      <c r="D551" s="2"/>
      <c r="E551" s="50" t="s">
        <v>832</v>
      </c>
      <c r="F551" s="28">
        <f t="shared" ref="F551:S551" si="119">SUM(F530:F550)</f>
        <v>-77743427.170000002</v>
      </c>
      <c r="G551" s="28">
        <f t="shared" si="119"/>
        <v>-76899908.830000013</v>
      </c>
      <c r="H551" s="28">
        <f t="shared" si="119"/>
        <v>-76144183.440000027</v>
      </c>
      <c r="I551" s="28">
        <f t="shared" si="119"/>
        <v>-75293352.540000007</v>
      </c>
      <c r="J551" s="28">
        <f t="shared" si="119"/>
        <v>-75047506.219999999</v>
      </c>
      <c r="K551" s="28">
        <f t="shared" si="119"/>
        <v>-74981356.059999973</v>
      </c>
      <c r="L551" s="28">
        <f t="shared" si="119"/>
        <v>-75388285.160000011</v>
      </c>
      <c r="M551" s="28">
        <f t="shared" si="119"/>
        <v>-76143992.800000012</v>
      </c>
      <c r="N551" s="28">
        <f t="shared" si="119"/>
        <v>-76743007.349999994</v>
      </c>
      <c r="O551" s="28">
        <f t="shared" si="119"/>
        <v>-77500547.170000002</v>
      </c>
      <c r="P551" s="28">
        <f t="shared" si="119"/>
        <v>-77481054.910000041</v>
      </c>
      <c r="Q551" s="28">
        <f t="shared" si="119"/>
        <v>-79752141.87000002</v>
      </c>
      <c r="R551" s="28">
        <f t="shared" si="119"/>
        <v>-88739868.560000017</v>
      </c>
      <c r="S551" s="29">
        <f t="shared" si="119"/>
        <v>-77051415.351250023</v>
      </c>
      <c r="T551" s="5"/>
      <c r="U551" s="6"/>
      <c r="V551" s="6"/>
      <c r="W551" s="6"/>
      <c r="X551" s="26"/>
      <c r="Y551" s="6"/>
      <c r="Z551" s="6"/>
      <c r="AA551" s="6"/>
      <c r="AB551" s="6"/>
      <c r="AC551" s="5"/>
      <c r="AD551" s="5"/>
      <c r="AE551" s="5"/>
      <c r="AF551" s="27">
        <f t="shared" si="113"/>
        <v>0</v>
      </c>
    </row>
    <row r="552" spans="1:32">
      <c r="A552" s="2">
        <f t="shared" si="115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41"/>
      <c r="T552" s="5"/>
      <c r="U552" s="6"/>
      <c r="V552" s="6"/>
      <c r="W552" s="6"/>
      <c r="X552" s="26"/>
      <c r="Y552" s="6"/>
      <c r="Z552" s="6"/>
      <c r="AA552" s="6"/>
      <c r="AB552" s="6"/>
      <c r="AC552" s="5"/>
      <c r="AD552" s="5"/>
      <c r="AE552" s="5"/>
      <c r="AF552" s="27">
        <f t="shared" si="113"/>
        <v>0</v>
      </c>
    </row>
    <row r="553" spans="1:32">
      <c r="A553" s="2">
        <f t="shared" si="115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98"/>
        <v>-23199894.954166669</v>
      </c>
      <c r="T553" s="5"/>
      <c r="U553" s="6"/>
      <c r="V553" s="6"/>
      <c r="W553" s="6">
        <f t="shared" ref="W553:W618" si="120">+S553</f>
        <v>-23199894.954166669</v>
      </c>
      <c r="X553" s="26"/>
      <c r="Y553" s="6"/>
      <c r="Z553" s="6"/>
      <c r="AA553" s="6"/>
      <c r="AB553" s="6"/>
      <c r="AC553" s="82">
        <f>+S553</f>
        <v>-23199894.954166669</v>
      </c>
      <c r="AD553" s="5"/>
      <c r="AE553" s="5"/>
      <c r="AF553" s="27">
        <f t="shared" si="113"/>
        <v>0</v>
      </c>
    </row>
    <row r="554" spans="1:32">
      <c r="A554" s="2">
        <f t="shared" si="115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98"/>
        <v>350652.31666666665</v>
      </c>
      <c r="T554" s="5"/>
      <c r="U554" s="6"/>
      <c r="V554" s="6"/>
      <c r="W554" s="6">
        <f t="shared" si="120"/>
        <v>350652.31666666665</v>
      </c>
      <c r="X554" s="26"/>
      <c r="Y554" s="6"/>
      <c r="Z554" s="6"/>
      <c r="AA554" s="6"/>
      <c r="AB554" s="6"/>
      <c r="AC554" s="82">
        <f t="shared" ref="AC554:AC617" si="121">+S554</f>
        <v>350652.31666666665</v>
      </c>
      <c r="AD554" s="5"/>
      <c r="AE554" s="5"/>
      <c r="AF554" s="27">
        <f t="shared" si="113"/>
        <v>0</v>
      </c>
    </row>
    <row r="555" spans="1:32">
      <c r="A555" s="2">
        <f t="shared" si="115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98"/>
        <v>-1631276.1425000001</v>
      </c>
      <c r="T555" s="5"/>
      <c r="U555" s="6"/>
      <c r="V555" s="6"/>
      <c r="W555" s="6">
        <f t="shared" si="120"/>
        <v>-1631276.1425000001</v>
      </c>
      <c r="X555" s="26"/>
      <c r="Y555" s="6"/>
      <c r="Z555" s="6"/>
      <c r="AA555" s="6"/>
      <c r="AB555" s="6"/>
      <c r="AC555" s="82">
        <f t="shared" si="121"/>
        <v>-1631276.1425000001</v>
      </c>
      <c r="AD555" s="5"/>
      <c r="AE555" s="5"/>
      <c r="AF555" s="27">
        <f t="shared" si="113"/>
        <v>0</v>
      </c>
    </row>
    <row r="556" spans="1:32">
      <c r="A556" s="2">
        <f t="shared" si="115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98"/>
        <v>-35917.835833333331</v>
      </c>
      <c r="T556" s="5"/>
      <c r="U556" s="6"/>
      <c r="V556" s="6"/>
      <c r="W556" s="6">
        <f t="shared" si="120"/>
        <v>-35917.835833333331</v>
      </c>
      <c r="X556" s="26"/>
      <c r="Y556" s="6"/>
      <c r="Z556" s="6"/>
      <c r="AA556" s="6"/>
      <c r="AB556" s="6"/>
      <c r="AC556" s="82">
        <f t="shared" si="121"/>
        <v>-35917.835833333331</v>
      </c>
      <c r="AD556" s="5"/>
      <c r="AE556" s="5"/>
      <c r="AF556" s="27">
        <f t="shared" si="113"/>
        <v>0</v>
      </c>
    </row>
    <row r="557" spans="1:32">
      <c r="A557" s="2">
        <f t="shared" si="115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98"/>
        <v>-13022501.265416667</v>
      </c>
      <c r="T557" s="5"/>
      <c r="U557" s="6"/>
      <c r="V557" s="6"/>
      <c r="W557" s="6">
        <f t="shared" si="120"/>
        <v>-13022501.265416667</v>
      </c>
      <c r="X557" s="26"/>
      <c r="Y557" s="6"/>
      <c r="Z557" s="6"/>
      <c r="AA557" s="6"/>
      <c r="AB557" s="6"/>
      <c r="AC557" s="82">
        <f t="shared" si="121"/>
        <v>-13022501.265416667</v>
      </c>
      <c r="AD557" s="5"/>
      <c r="AE557" s="5"/>
      <c r="AF557" s="27">
        <f t="shared" si="113"/>
        <v>0</v>
      </c>
    </row>
    <row r="558" spans="1:32">
      <c r="A558" s="2">
        <f t="shared" si="115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98"/>
        <v>317981.06666666665</v>
      </c>
      <c r="T558" s="5"/>
      <c r="U558" s="6"/>
      <c r="V558" s="6"/>
      <c r="W558" s="6">
        <f t="shared" si="120"/>
        <v>317981.06666666665</v>
      </c>
      <c r="X558" s="26"/>
      <c r="Y558" s="6"/>
      <c r="Z558" s="6"/>
      <c r="AA558" s="6"/>
      <c r="AB558" s="6"/>
      <c r="AC558" s="82">
        <f t="shared" si="121"/>
        <v>317981.06666666665</v>
      </c>
      <c r="AD558" s="5"/>
      <c r="AE558" s="5"/>
      <c r="AF558" s="27">
        <f t="shared" si="113"/>
        <v>0</v>
      </c>
    </row>
    <row r="559" spans="1:32">
      <c r="A559" s="2">
        <f t="shared" si="115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98"/>
        <v>-392.20708333333329</v>
      </c>
      <c r="T559" s="5"/>
      <c r="U559" s="6"/>
      <c r="V559" s="6"/>
      <c r="W559" s="6">
        <f t="shared" si="120"/>
        <v>-392.20708333333329</v>
      </c>
      <c r="X559" s="26"/>
      <c r="Y559" s="6"/>
      <c r="Z559" s="6"/>
      <c r="AA559" s="6"/>
      <c r="AB559" s="6"/>
      <c r="AC559" s="82">
        <f t="shared" si="121"/>
        <v>-392.20708333333329</v>
      </c>
      <c r="AD559" s="5"/>
      <c r="AE559" s="5"/>
      <c r="AF559" s="27">
        <f t="shared" si="113"/>
        <v>0</v>
      </c>
    </row>
    <row r="560" spans="1:32">
      <c r="A560" s="2">
        <f t="shared" si="115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98"/>
        <v>-815214.22291666677</v>
      </c>
      <c r="T560" s="5"/>
      <c r="U560" s="6"/>
      <c r="V560" s="6"/>
      <c r="W560" s="6">
        <f t="shared" si="120"/>
        <v>-815214.22291666677</v>
      </c>
      <c r="X560" s="26"/>
      <c r="Y560" s="6"/>
      <c r="Z560" s="6"/>
      <c r="AA560" s="6"/>
      <c r="AB560" s="6"/>
      <c r="AC560" s="82">
        <f t="shared" si="121"/>
        <v>-815214.22291666677</v>
      </c>
      <c r="AD560" s="5"/>
      <c r="AE560" s="5"/>
      <c r="AF560" s="27">
        <f t="shared" si="113"/>
        <v>0</v>
      </c>
    </row>
    <row r="561" spans="1:32">
      <c r="A561" s="2">
        <f t="shared" si="115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98"/>
        <v>-72062029.374583334</v>
      </c>
      <c r="T561" s="5"/>
      <c r="U561" s="6"/>
      <c r="V561" s="6"/>
      <c r="W561" s="6">
        <f t="shared" si="120"/>
        <v>-72062029.374583334</v>
      </c>
      <c r="X561" s="26"/>
      <c r="Y561" s="6"/>
      <c r="Z561" s="6"/>
      <c r="AA561" s="6"/>
      <c r="AB561" s="6"/>
      <c r="AC561" s="82">
        <f t="shared" si="121"/>
        <v>-72062029.374583334</v>
      </c>
      <c r="AD561" s="5"/>
      <c r="AE561" s="5"/>
      <c r="AF561" s="27">
        <f t="shared" si="113"/>
        <v>0</v>
      </c>
    </row>
    <row r="562" spans="1:32">
      <c r="A562" s="2">
        <f t="shared" si="115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98"/>
        <v>136059.33125000002</v>
      </c>
      <c r="T562" s="5"/>
      <c r="U562" s="6"/>
      <c r="V562" s="6"/>
      <c r="W562" s="6">
        <f t="shared" si="120"/>
        <v>136059.33125000002</v>
      </c>
      <c r="X562" s="26"/>
      <c r="Y562" s="6"/>
      <c r="Z562" s="6"/>
      <c r="AA562" s="6"/>
      <c r="AB562" s="6"/>
      <c r="AC562" s="82">
        <f t="shared" si="121"/>
        <v>136059.33125000002</v>
      </c>
      <c r="AD562" s="5"/>
      <c r="AE562" s="5"/>
      <c r="AF562" s="27">
        <f t="shared" si="113"/>
        <v>0</v>
      </c>
    </row>
    <row r="563" spans="1:32">
      <c r="A563" s="2">
        <f t="shared" si="115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98"/>
        <v>-1013315.6249999999</v>
      </c>
      <c r="T563" s="5"/>
      <c r="U563" s="6"/>
      <c r="V563" s="6"/>
      <c r="W563" s="6">
        <f t="shared" si="120"/>
        <v>-1013315.6249999999</v>
      </c>
      <c r="X563" s="26"/>
      <c r="Y563" s="6"/>
      <c r="Z563" s="6"/>
      <c r="AA563" s="6"/>
      <c r="AB563" s="6"/>
      <c r="AC563" s="82">
        <f t="shared" si="121"/>
        <v>-1013315.6249999999</v>
      </c>
      <c r="AD563" s="5"/>
      <c r="AE563" s="5"/>
      <c r="AF563" s="27">
        <f t="shared" si="113"/>
        <v>0</v>
      </c>
    </row>
    <row r="564" spans="1:32">
      <c r="A564" s="2">
        <f t="shared" si="115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98"/>
        <v>-6133071.4962500008</v>
      </c>
      <c r="T564" s="5"/>
      <c r="U564" s="6"/>
      <c r="V564" s="6"/>
      <c r="W564" s="6">
        <f t="shared" si="120"/>
        <v>-6133071.4962500008</v>
      </c>
      <c r="X564" s="26"/>
      <c r="Y564" s="6"/>
      <c r="Z564" s="6"/>
      <c r="AA564" s="6"/>
      <c r="AB564" s="6"/>
      <c r="AC564" s="82">
        <f t="shared" si="121"/>
        <v>-6133071.4962500008</v>
      </c>
      <c r="AD564" s="5"/>
      <c r="AE564" s="5"/>
      <c r="AF564" s="27">
        <f t="shared" si="113"/>
        <v>0</v>
      </c>
    </row>
    <row r="565" spans="1:32">
      <c r="A565" s="2">
        <f t="shared" si="115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98"/>
        <v>133694.36499999999</v>
      </c>
      <c r="T565" s="5"/>
      <c r="U565" s="6"/>
      <c r="V565" s="6"/>
      <c r="W565" s="6">
        <f t="shared" si="120"/>
        <v>133694.36499999999</v>
      </c>
      <c r="X565" s="26"/>
      <c r="Y565" s="6"/>
      <c r="Z565" s="6"/>
      <c r="AA565" s="6"/>
      <c r="AB565" s="6"/>
      <c r="AC565" s="82">
        <f t="shared" si="121"/>
        <v>133694.36499999999</v>
      </c>
      <c r="AD565" s="5"/>
      <c r="AE565" s="5"/>
      <c r="AF565" s="27">
        <f t="shared" si="113"/>
        <v>0</v>
      </c>
    </row>
    <row r="566" spans="1:32">
      <c r="A566" s="2">
        <f t="shared" si="115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98"/>
        <v>-113889.98416666668</v>
      </c>
      <c r="T566" s="5"/>
      <c r="U566" s="6"/>
      <c r="V566" s="6"/>
      <c r="W566" s="6">
        <f t="shared" si="120"/>
        <v>-113889.98416666668</v>
      </c>
      <c r="X566" s="26"/>
      <c r="Y566" s="6"/>
      <c r="Z566" s="6"/>
      <c r="AA566" s="6"/>
      <c r="AB566" s="6"/>
      <c r="AC566" s="82">
        <f t="shared" si="121"/>
        <v>-113889.98416666668</v>
      </c>
      <c r="AD566" s="5"/>
      <c r="AE566" s="5"/>
      <c r="AF566" s="27">
        <f t="shared" si="113"/>
        <v>0</v>
      </c>
    </row>
    <row r="567" spans="1:32">
      <c r="A567" s="2">
        <f t="shared" si="115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98"/>
        <v>-16285.826249999998</v>
      </c>
      <c r="T567" s="5"/>
      <c r="U567" s="6"/>
      <c r="V567" s="6"/>
      <c r="W567" s="6">
        <f t="shared" si="120"/>
        <v>-16285.826249999998</v>
      </c>
      <c r="X567" s="26"/>
      <c r="Y567" s="6"/>
      <c r="Z567" s="6"/>
      <c r="AA567" s="6"/>
      <c r="AB567" s="6"/>
      <c r="AC567" s="82">
        <f t="shared" si="121"/>
        <v>-16285.826249999998</v>
      </c>
      <c r="AD567" s="5"/>
      <c r="AE567" s="5"/>
      <c r="AF567" s="27">
        <f t="shared" si="113"/>
        <v>0</v>
      </c>
    </row>
    <row r="568" spans="1:32">
      <c r="A568" s="2">
        <f t="shared" si="115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98"/>
        <v>-50176749.694583334</v>
      </c>
      <c r="T568" s="5"/>
      <c r="U568" s="6"/>
      <c r="V568" s="6"/>
      <c r="W568" s="6">
        <f t="shared" si="120"/>
        <v>-50176749.694583334</v>
      </c>
      <c r="X568" s="26"/>
      <c r="Y568" s="6"/>
      <c r="Z568" s="6"/>
      <c r="AA568" s="6"/>
      <c r="AB568" s="6"/>
      <c r="AC568" s="82">
        <f t="shared" si="121"/>
        <v>-50176749.694583334</v>
      </c>
      <c r="AD568" s="5"/>
      <c r="AE568" s="5"/>
      <c r="AF568" s="27">
        <f t="shared" si="113"/>
        <v>0</v>
      </c>
    </row>
    <row r="569" spans="1:32">
      <c r="A569" s="2">
        <f t="shared" si="115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98"/>
        <v>613867.73541666672</v>
      </c>
      <c r="T569" s="5"/>
      <c r="U569" s="6"/>
      <c r="V569" s="6"/>
      <c r="W569" s="6">
        <f t="shared" si="120"/>
        <v>613867.73541666672</v>
      </c>
      <c r="X569" s="26"/>
      <c r="Y569" s="6"/>
      <c r="Z569" s="6"/>
      <c r="AA569" s="6"/>
      <c r="AB569" s="6"/>
      <c r="AC569" s="82">
        <f t="shared" si="121"/>
        <v>613867.73541666672</v>
      </c>
      <c r="AD569" s="5"/>
      <c r="AE569" s="5"/>
      <c r="AF569" s="27">
        <f t="shared" si="113"/>
        <v>0</v>
      </c>
    </row>
    <row r="570" spans="1:32">
      <c r="A570" s="2">
        <f t="shared" si="115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98"/>
        <v>-793862.92499999993</v>
      </c>
      <c r="T570" s="5"/>
      <c r="U570" s="6"/>
      <c r="V570" s="6"/>
      <c r="W570" s="6">
        <f t="shared" si="120"/>
        <v>-793862.92499999993</v>
      </c>
      <c r="X570" s="26"/>
      <c r="Y570" s="6"/>
      <c r="Z570" s="6"/>
      <c r="AA570" s="6"/>
      <c r="AB570" s="6"/>
      <c r="AC570" s="82">
        <f t="shared" si="121"/>
        <v>-793862.92499999993</v>
      </c>
      <c r="AD570" s="5"/>
      <c r="AE570" s="5"/>
      <c r="AF570" s="27">
        <f t="shared" si="113"/>
        <v>0</v>
      </c>
    </row>
    <row r="571" spans="1:32">
      <c r="A571" s="2">
        <f t="shared" si="115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98"/>
        <v>-23388.135416666668</v>
      </c>
      <c r="T571" s="5"/>
      <c r="U571" s="6"/>
      <c r="V571" s="6"/>
      <c r="W571" s="6">
        <f t="shared" si="120"/>
        <v>-23388.135416666668</v>
      </c>
      <c r="X571" s="26"/>
      <c r="Y571" s="6"/>
      <c r="Z571" s="6"/>
      <c r="AA571" s="6"/>
      <c r="AB571" s="6"/>
      <c r="AC571" s="82">
        <f t="shared" si="121"/>
        <v>-23388.135416666668</v>
      </c>
      <c r="AD571" s="5"/>
      <c r="AE571" s="5"/>
      <c r="AF571" s="27">
        <f t="shared" si="113"/>
        <v>0</v>
      </c>
    </row>
    <row r="572" spans="1:32">
      <c r="A572" s="2">
        <f t="shared" si="115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98"/>
        <v>-1568.4591666666665</v>
      </c>
      <c r="T572" s="5"/>
      <c r="U572" s="6"/>
      <c r="V572" s="6"/>
      <c r="W572" s="6">
        <f t="shared" si="120"/>
        <v>-1568.4591666666665</v>
      </c>
      <c r="X572" s="26"/>
      <c r="Y572" s="6"/>
      <c r="Z572" s="6"/>
      <c r="AA572" s="6"/>
      <c r="AB572" s="6"/>
      <c r="AC572" s="82">
        <f t="shared" si="121"/>
        <v>-1568.4591666666665</v>
      </c>
      <c r="AD572" s="5"/>
      <c r="AE572" s="5"/>
      <c r="AF572" s="27">
        <f t="shared" si="113"/>
        <v>0</v>
      </c>
    </row>
    <row r="573" spans="1:32">
      <c r="A573" s="2">
        <f t="shared" si="115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98"/>
        <v>-1962.8812499999997</v>
      </c>
      <c r="T573" s="5"/>
      <c r="U573" s="6"/>
      <c r="V573" s="6"/>
      <c r="W573" s="6">
        <f t="shared" si="120"/>
        <v>-1962.8812499999997</v>
      </c>
      <c r="X573" s="26"/>
      <c r="Y573" s="6"/>
      <c r="Z573" s="6"/>
      <c r="AA573" s="6"/>
      <c r="AB573" s="6"/>
      <c r="AC573" s="82">
        <f t="shared" si="121"/>
        <v>-1962.8812499999997</v>
      </c>
      <c r="AD573" s="5"/>
      <c r="AE573" s="5"/>
      <c r="AF573" s="27">
        <f t="shared" si="113"/>
        <v>0</v>
      </c>
    </row>
    <row r="574" spans="1:32">
      <c r="A574" s="2">
        <f t="shared" si="115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98"/>
        <v>-24.195833333333336</v>
      </c>
      <c r="T574" s="5"/>
      <c r="U574" s="6"/>
      <c r="V574" s="6"/>
      <c r="W574" s="6">
        <f t="shared" si="120"/>
        <v>-24.195833333333336</v>
      </c>
      <c r="X574" s="26"/>
      <c r="Y574" s="6"/>
      <c r="Z574" s="6"/>
      <c r="AA574" s="6"/>
      <c r="AB574" s="6"/>
      <c r="AC574" s="82">
        <f t="shared" si="121"/>
        <v>-24.195833333333336</v>
      </c>
      <c r="AD574" s="5"/>
      <c r="AE574" s="5"/>
      <c r="AF574" s="27">
        <f t="shared" si="113"/>
        <v>0</v>
      </c>
    </row>
    <row r="575" spans="1:32">
      <c r="A575" s="2">
        <f t="shared" si="115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98"/>
        <v>-1496.9808333333333</v>
      </c>
      <c r="T575" s="5"/>
      <c r="U575" s="6"/>
      <c r="V575" s="6"/>
      <c r="W575" s="6">
        <f t="shared" si="120"/>
        <v>-1496.9808333333333</v>
      </c>
      <c r="X575" s="26"/>
      <c r="Y575" s="6"/>
      <c r="Z575" s="6"/>
      <c r="AA575" s="6"/>
      <c r="AB575" s="6"/>
      <c r="AC575" s="82">
        <f t="shared" si="121"/>
        <v>-1496.9808333333333</v>
      </c>
      <c r="AD575" s="5"/>
      <c r="AE575" s="5"/>
      <c r="AF575" s="27">
        <f t="shared" si="113"/>
        <v>0</v>
      </c>
    </row>
    <row r="576" spans="1:32">
      <c r="A576" s="2">
        <f t="shared" si="115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98"/>
        <v>-744321.27749999985</v>
      </c>
      <c r="T576" s="5"/>
      <c r="U576" s="6"/>
      <c r="V576" s="6"/>
      <c r="W576" s="6">
        <f t="shared" si="120"/>
        <v>-744321.27749999985</v>
      </c>
      <c r="X576" s="26"/>
      <c r="Y576" s="6"/>
      <c r="Z576" s="6"/>
      <c r="AA576" s="6"/>
      <c r="AB576" s="6"/>
      <c r="AC576" s="82">
        <f t="shared" si="121"/>
        <v>-744321.27749999985</v>
      </c>
      <c r="AD576" s="5"/>
      <c r="AE576" s="5"/>
      <c r="AF576" s="27">
        <f t="shared" si="113"/>
        <v>0</v>
      </c>
    </row>
    <row r="577" spans="1:32">
      <c r="A577" s="2">
        <f t="shared" si="115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98"/>
        <v>-26566.05916666667</v>
      </c>
      <c r="T577" s="5"/>
      <c r="U577" s="6"/>
      <c r="V577" s="6"/>
      <c r="W577" s="6">
        <f t="shared" si="120"/>
        <v>-26566.05916666667</v>
      </c>
      <c r="X577" s="26"/>
      <c r="Y577" s="6"/>
      <c r="Z577" s="6"/>
      <c r="AA577" s="6"/>
      <c r="AB577" s="6"/>
      <c r="AC577" s="82">
        <f t="shared" si="121"/>
        <v>-26566.05916666667</v>
      </c>
      <c r="AD577" s="5"/>
      <c r="AE577" s="5"/>
      <c r="AF577" s="27">
        <f t="shared" si="113"/>
        <v>0</v>
      </c>
    </row>
    <row r="578" spans="1:32">
      <c r="A578" s="2">
        <f t="shared" si="115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98"/>
        <v>-16701.239999999998</v>
      </c>
      <c r="T578" s="5"/>
      <c r="U578" s="6"/>
      <c r="V578" s="6"/>
      <c r="W578" s="6">
        <f t="shared" si="120"/>
        <v>-16701.239999999998</v>
      </c>
      <c r="X578" s="26"/>
      <c r="Y578" s="6"/>
      <c r="Z578" s="6"/>
      <c r="AA578" s="6"/>
      <c r="AB578" s="6"/>
      <c r="AC578" s="82">
        <f t="shared" si="121"/>
        <v>-16701.239999999998</v>
      </c>
      <c r="AD578" s="5"/>
      <c r="AE578" s="5"/>
      <c r="AF578" s="27">
        <f t="shared" si="113"/>
        <v>0</v>
      </c>
    </row>
    <row r="579" spans="1:32">
      <c r="A579" s="2">
        <f t="shared" si="115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98"/>
        <v>2826891.3029166665</v>
      </c>
      <c r="T579" s="5"/>
      <c r="U579" s="6"/>
      <c r="V579" s="6"/>
      <c r="W579" s="6">
        <f t="shared" si="120"/>
        <v>2826891.3029166665</v>
      </c>
      <c r="X579" s="26"/>
      <c r="Y579" s="6"/>
      <c r="Z579" s="6"/>
      <c r="AA579" s="6"/>
      <c r="AB579" s="6"/>
      <c r="AC579" s="82">
        <f t="shared" si="121"/>
        <v>2826891.3029166665</v>
      </c>
      <c r="AD579" s="5"/>
      <c r="AE579" s="5"/>
      <c r="AF579" s="27">
        <f t="shared" si="113"/>
        <v>0</v>
      </c>
    </row>
    <row r="580" spans="1:32">
      <c r="A580" s="2">
        <f t="shared" si="115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98"/>
        <v>1519460.0791666666</v>
      </c>
      <c r="T580" s="5"/>
      <c r="U580" s="6"/>
      <c r="V580" s="6"/>
      <c r="W580" s="6">
        <f t="shared" si="120"/>
        <v>1519460.0791666666</v>
      </c>
      <c r="X580" s="26"/>
      <c r="Y580" s="6"/>
      <c r="Z580" s="6"/>
      <c r="AA580" s="6"/>
      <c r="AB580" s="6"/>
      <c r="AC580" s="82">
        <f t="shared" si="121"/>
        <v>1519460.0791666666</v>
      </c>
      <c r="AD580" s="5"/>
      <c r="AE580" s="5"/>
      <c r="AF580" s="27">
        <f t="shared" si="113"/>
        <v>0</v>
      </c>
    </row>
    <row r="581" spans="1:32">
      <c r="A581" s="2">
        <f t="shared" si="115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98"/>
        <v>95439.694166666697</v>
      </c>
      <c r="T581" s="5"/>
      <c r="U581" s="6"/>
      <c r="V581" s="6"/>
      <c r="W581" s="6">
        <f t="shared" si="120"/>
        <v>95439.694166666697</v>
      </c>
      <c r="X581" s="26"/>
      <c r="Y581" s="6"/>
      <c r="Z581" s="6"/>
      <c r="AA581" s="6"/>
      <c r="AB581" s="6"/>
      <c r="AC581" s="82">
        <f t="shared" si="121"/>
        <v>95439.694166666697</v>
      </c>
      <c r="AD581" s="5"/>
      <c r="AE581" s="5"/>
      <c r="AF581" s="27">
        <f t="shared" si="113"/>
        <v>0</v>
      </c>
    </row>
    <row r="582" spans="1:32">
      <c r="A582" s="2">
        <f t="shared" si="115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98"/>
        <v>7801083.0395833338</v>
      </c>
      <c r="T582" s="5"/>
      <c r="U582" s="6"/>
      <c r="V582" s="6"/>
      <c r="W582" s="6">
        <f t="shared" si="120"/>
        <v>7801083.0395833338</v>
      </c>
      <c r="X582" s="26"/>
      <c r="Y582" s="6"/>
      <c r="Z582" s="6"/>
      <c r="AA582" s="6"/>
      <c r="AB582" s="6"/>
      <c r="AC582" s="82">
        <f t="shared" si="121"/>
        <v>7801083.0395833338</v>
      </c>
      <c r="AD582" s="5"/>
      <c r="AE582" s="5"/>
      <c r="AF582" s="27">
        <f t="shared" si="113"/>
        <v>0</v>
      </c>
    </row>
    <row r="583" spans="1:32">
      <c r="A583" s="2">
        <f t="shared" si="115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98"/>
        <v>4895779.2595833344</v>
      </c>
      <c r="T583" s="5"/>
      <c r="U583" s="6"/>
      <c r="V583" s="6"/>
      <c r="W583" s="6">
        <f t="shared" si="120"/>
        <v>4895779.2595833344</v>
      </c>
      <c r="X583" s="26"/>
      <c r="Y583" s="6"/>
      <c r="Z583" s="6"/>
      <c r="AA583" s="6"/>
      <c r="AB583" s="6"/>
      <c r="AC583" s="82">
        <f t="shared" si="121"/>
        <v>4895779.2595833344</v>
      </c>
      <c r="AD583" s="5"/>
      <c r="AE583" s="5"/>
      <c r="AF583" s="27">
        <f t="shared" si="113"/>
        <v>0</v>
      </c>
    </row>
    <row r="584" spans="1:32">
      <c r="A584" s="2">
        <f t="shared" si="115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98"/>
        <v>153.31625</v>
      </c>
      <c r="T584" s="5"/>
      <c r="U584" s="6"/>
      <c r="V584" s="6"/>
      <c r="W584" s="6">
        <f t="shared" si="120"/>
        <v>153.31625</v>
      </c>
      <c r="X584" s="26"/>
      <c r="Y584" s="6"/>
      <c r="Z584" s="6"/>
      <c r="AA584" s="6"/>
      <c r="AB584" s="6"/>
      <c r="AC584" s="82">
        <f t="shared" si="121"/>
        <v>153.31625</v>
      </c>
      <c r="AD584" s="5"/>
      <c r="AE584" s="5"/>
      <c r="AF584" s="27">
        <f t="shared" si="113"/>
        <v>0</v>
      </c>
    </row>
    <row r="585" spans="1:32">
      <c r="A585" s="2">
        <f t="shared" si="115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98"/>
        <v>49264.33416666666</v>
      </c>
      <c r="T585" s="5"/>
      <c r="U585" s="6"/>
      <c r="V585" s="6"/>
      <c r="W585" s="6">
        <f t="shared" si="120"/>
        <v>49264.33416666666</v>
      </c>
      <c r="X585" s="26"/>
      <c r="Y585" s="6"/>
      <c r="Z585" s="6"/>
      <c r="AA585" s="6"/>
      <c r="AB585" s="6"/>
      <c r="AC585" s="82">
        <f t="shared" si="121"/>
        <v>49264.33416666666</v>
      </c>
      <c r="AD585" s="5"/>
      <c r="AE585" s="5"/>
      <c r="AF585" s="27">
        <f t="shared" si="113"/>
        <v>0</v>
      </c>
    </row>
    <row r="586" spans="1:32">
      <c r="A586" s="2">
        <f t="shared" si="115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98"/>
        <v>-88969.887500000012</v>
      </c>
      <c r="T586" s="5"/>
      <c r="U586" s="6"/>
      <c r="V586" s="6"/>
      <c r="W586" s="6">
        <f t="shared" si="120"/>
        <v>-88969.887500000012</v>
      </c>
      <c r="X586" s="26"/>
      <c r="Y586" s="6"/>
      <c r="Z586" s="6"/>
      <c r="AA586" s="6"/>
      <c r="AB586" s="6"/>
      <c r="AC586" s="82">
        <f t="shared" si="121"/>
        <v>-88969.887500000012</v>
      </c>
      <c r="AD586" s="5"/>
      <c r="AE586" s="5"/>
      <c r="AF586" s="27">
        <f t="shared" si="113"/>
        <v>0</v>
      </c>
    </row>
    <row r="587" spans="1:32">
      <c r="A587" s="2">
        <f t="shared" si="115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98"/>
        <v>-2387.8545833333333</v>
      </c>
      <c r="T587" s="5"/>
      <c r="U587" s="6"/>
      <c r="V587" s="6"/>
      <c r="W587" s="6">
        <f t="shared" si="120"/>
        <v>-2387.8545833333333</v>
      </c>
      <c r="X587" s="26"/>
      <c r="Y587" s="6"/>
      <c r="Z587" s="6"/>
      <c r="AA587" s="6"/>
      <c r="AB587" s="6"/>
      <c r="AC587" s="82">
        <f t="shared" si="121"/>
        <v>-2387.8545833333333</v>
      </c>
      <c r="AD587" s="5"/>
      <c r="AE587" s="5"/>
      <c r="AF587" s="27">
        <f t="shared" si="113"/>
        <v>0</v>
      </c>
    </row>
    <row r="588" spans="1:32">
      <c r="A588" s="2">
        <f t="shared" si="115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98"/>
        <v>-6726.1525000000011</v>
      </c>
      <c r="T588" s="5"/>
      <c r="U588" s="6"/>
      <c r="V588" s="6"/>
      <c r="W588" s="6">
        <f t="shared" si="120"/>
        <v>-6726.1525000000011</v>
      </c>
      <c r="X588" s="26"/>
      <c r="Y588" s="6"/>
      <c r="Z588" s="6"/>
      <c r="AA588" s="6"/>
      <c r="AB588" s="6"/>
      <c r="AC588" s="82">
        <f t="shared" si="121"/>
        <v>-6726.1525000000011</v>
      </c>
      <c r="AD588" s="5"/>
      <c r="AE588" s="5"/>
      <c r="AF588" s="27">
        <f t="shared" si="113"/>
        <v>0</v>
      </c>
    </row>
    <row r="589" spans="1:32">
      <c r="A589" s="2">
        <f t="shared" si="115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98"/>
        <v>-336.23124999999993</v>
      </c>
      <c r="T589" s="5"/>
      <c r="U589" s="6"/>
      <c r="V589" s="6"/>
      <c r="W589" s="6">
        <f t="shared" si="120"/>
        <v>-336.23124999999993</v>
      </c>
      <c r="X589" s="26"/>
      <c r="Y589" s="6"/>
      <c r="Z589" s="6"/>
      <c r="AA589" s="6"/>
      <c r="AB589" s="6"/>
      <c r="AC589" s="82">
        <f t="shared" si="121"/>
        <v>-336.23124999999993</v>
      </c>
      <c r="AD589" s="5"/>
      <c r="AE589" s="5"/>
      <c r="AF589" s="27">
        <f t="shared" si="113"/>
        <v>0</v>
      </c>
    </row>
    <row r="590" spans="1:32">
      <c r="A590" s="2">
        <f t="shared" si="115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98"/>
        <v>-402718.49833333335</v>
      </c>
      <c r="T590" s="5"/>
      <c r="U590" s="6"/>
      <c r="V590" s="6"/>
      <c r="W590" s="6">
        <f t="shared" si="120"/>
        <v>-402718.49833333335</v>
      </c>
      <c r="X590" s="26"/>
      <c r="Y590" s="6"/>
      <c r="Z590" s="6"/>
      <c r="AA590" s="6"/>
      <c r="AB590" s="6"/>
      <c r="AC590" s="82">
        <f t="shared" si="121"/>
        <v>-402718.49833333335</v>
      </c>
      <c r="AD590" s="5"/>
      <c r="AE590" s="5"/>
      <c r="AF590" s="27">
        <f t="shared" si="113"/>
        <v>0</v>
      </c>
    </row>
    <row r="591" spans="1:32">
      <c r="A591" s="2">
        <f t="shared" si="115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98"/>
        <v>-44688.297916666663</v>
      </c>
      <c r="T591" s="5"/>
      <c r="U591" s="6"/>
      <c r="V591" s="6"/>
      <c r="W591" s="6">
        <f t="shared" si="120"/>
        <v>-44688.297916666663</v>
      </c>
      <c r="X591" s="26"/>
      <c r="Y591" s="6"/>
      <c r="Z591" s="6"/>
      <c r="AA591" s="6"/>
      <c r="AB591" s="6"/>
      <c r="AC591" s="82">
        <f t="shared" si="121"/>
        <v>-44688.297916666663</v>
      </c>
      <c r="AD591" s="5"/>
      <c r="AE591" s="5"/>
      <c r="AF591" s="27">
        <f t="shared" ref="AF591:AF630" si="122">+U591+V591-AD591</f>
        <v>0</v>
      </c>
    </row>
    <row r="592" spans="1:32">
      <c r="A592" s="2">
        <f t="shared" si="115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si="98"/>
        <v>0</v>
      </c>
      <c r="T592" s="5"/>
      <c r="U592" s="6"/>
      <c r="V592" s="6"/>
      <c r="W592" s="6">
        <f t="shared" si="120"/>
        <v>0</v>
      </c>
      <c r="X592" s="26"/>
      <c r="Y592" s="6"/>
      <c r="Z592" s="6"/>
      <c r="AA592" s="6"/>
      <c r="AB592" s="6"/>
      <c r="AC592" s="82">
        <f t="shared" si="121"/>
        <v>0</v>
      </c>
      <c r="AD592" s="5"/>
      <c r="AE592" s="5"/>
      <c r="AF592" s="27">
        <f t="shared" si="122"/>
        <v>0</v>
      </c>
    </row>
    <row r="593" spans="1:32">
      <c r="A593" s="2">
        <f t="shared" ref="A593:A642" si="123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98"/>
        <v>-1473184.4091666667</v>
      </c>
      <c r="T593" s="5"/>
      <c r="U593" s="6"/>
      <c r="V593" s="6"/>
      <c r="W593" s="6">
        <f t="shared" si="120"/>
        <v>-1473184.4091666667</v>
      </c>
      <c r="X593" s="26"/>
      <c r="Y593" s="6"/>
      <c r="Z593" s="6"/>
      <c r="AA593" s="6"/>
      <c r="AB593" s="6"/>
      <c r="AC593" s="82">
        <f t="shared" si="121"/>
        <v>-1473184.4091666667</v>
      </c>
      <c r="AD593" s="5"/>
      <c r="AE593" s="5"/>
      <c r="AF593" s="27">
        <f t="shared" si="122"/>
        <v>0</v>
      </c>
    </row>
    <row r="594" spans="1:32">
      <c r="A594" s="2">
        <f t="shared" si="123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98"/>
        <v>-750995.94041666668</v>
      </c>
      <c r="T594" s="5"/>
      <c r="U594" s="6"/>
      <c r="V594" s="6"/>
      <c r="W594" s="6">
        <f t="shared" si="120"/>
        <v>-750995.94041666668</v>
      </c>
      <c r="X594" s="26"/>
      <c r="Y594" s="6"/>
      <c r="Z594" s="6"/>
      <c r="AA594" s="6"/>
      <c r="AB594" s="6"/>
      <c r="AC594" s="82">
        <f t="shared" si="121"/>
        <v>-750995.94041666668</v>
      </c>
      <c r="AD594" s="5"/>
      <c r="AE594" s="5"/>
      <c r="AF594" s="27">
        <f t="shared" si="122"/>
        <v>0</v>
      </c>
    </row>
    <row r="595" spans="1:32">
      <c r="A595" s="2">
        <f t="shared" si="123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98"/>
        <v>-8498714.7791666668</v>
      </c>
      <c r="T595" s="5"/>
      <c r="U595" s="6"/>
      <c r="V595" s="6"/>
      <c r="W595" s="6">
        <f t="shared" si="120"/>
        <v>-8498714.7791666668</v>
      </c>
      <c r="X595" s="26"/>
      <c r="Y595" s="6"/>
      <c r="Z595" s="6"/>
      <c r="AA595" s="6"/>
      <c r="AB595" s="6"/>
      <c r="AC595" s="82">
        <f t="shared" si="121"/>
        <v>-8498714.7791666668</v>
      </c>
      <c r="AD595" s="5"/>
      <c r="AE595" s="5"/>
      <c r="AF595" s="27">
        <f t="shared" si="122"/>
        <v>0</v>
      </c>
    </row>
    <row r="596" spans="1:32">
      <c r="A596" s="2">
        <f t="shared" si="123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98"/>
        <v>0</v>
      </c>
      <c r="T596" s="5"/>
      <c r="U596" s="6"/>
      <c r="V596" s="6"/>
      <c r="W596" s="6">
        <f t="shared" si="120"/>
        <v>0</v>
      </c>
      <c r="X596" s="26"/>
      <c r="Y596" s="6"/>
      <c r="Z596" s="6"/>
      <c r="AA596" s="6"/>
      <c r="AB596" s="6"/>
      <c r="AC596" s="82">
        <f t="shared" si="121"/>
        <v>0</v>
      </c>
      <c r="AD596" s="5"/>
      <c r="AE596" s="5"/>
      <c r="AF596" s="27">
        <f t="shared" si="122"/>
        <v>0</v>
      </c>
    </row>
    <row r="597" spans="1:32">
      <c r="A597" s="2">
        <f t="shared" si="123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98"/>
        <v>-4234168.6854166668</v>
      </c>
      <c r="T597" s="5"/>
      <c r="U597" s="6"/>
      <c r="V597" s="6"/>
      <c r="W597" s="6">
        <f t="shared" si="120"/>
        <v>-4234168.6854166668</v>
      </c>
      <c r="X597" s="26"/>
      <c r="Y597" s="6"/>
      <c r="Z597" s="6"/>
      <c r="AA597" s="6"/>
      <c r="AB597" s="6"/>
      <c r="AC597" s="82">
        <f t="shared" si="121"/>
        <v>-4234168.6854166668</v>
      </c>
      <c r="AD597" s="5"/>
      <c r="AE597" s="5"/>
      <c r="AF597" s="27">
        <f t="shared" si="122"/>
        <v>0</v>
      </c>
    </row>
    <row r="598" spans="1:32">
      <c r="A598" s="2">
        <f t="shared" si="123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98"/>
        <v>4357.62</v>
      </c>
      <c r="T598" s="5"/>
      <c r="U598" s="6"/>
      <c r="V598" s="6"/>
      <c r="W598" s="6">
        <f t="shared" si="120"/>
        <v>4357.62</v>
      </c>
      <c r="X598" s="26"/>
      <c r="Y598" s="6"/>
      <c r="Z598" s="6"/>
      <c r="AA598" s="6"/>
      <c r="AB598" s="6"/>
      <c r="AC598" s="82">
        <f t="shared" si="121"/>
        <v>4357.62</v>
      </c>
      <c r="AD598" s="5"/>
      <c r="AE598" s="5"/>
      <c r="AF598" s="27">
        <f t="shared" si="122"/>
        <v>0</v>
      </c>
    </row>
    <row r="599" spans="1:32">
      <c r="A599" s="2">
        <f t="shared" si="123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98"/>
        <v>6811.7404166666674</v>
      </c>
      <c r="T599" s="5"/>
      <c r="U599" s="6"/>
      <c r="V599" s="6"/>
      <c r="W599" s="6">
        <f t="shared" si="120"/>
        <v>6811.7404166666674</v>
      </c>
      <c r="X599" s="26"/>
      <c r="Y599" s="6"/>
      <c r="Z599" s="6"/>
      <c r="AA599" s="6"/>
      <c r="AB599" s="6"/>
      <c r="AC599" s="82">
        <f t="shared" si="121"/>
        <v>6811.7404166666674</v>
      </c>
      <c r="AD599" s="5"/>
      <c r="AE599" s="5"/>
      <c r="AF599" s="27">
        <f t="shared" si="122"/>
        <v>0</v>
      </c>
    </row>
    <row r="600" spans="1:32">
      <c r="A600" s="2">
        <f t="shared" si="123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98"/>
        <v>113418.41541666666</v>
      </c>
      <c r="T600" s="5"/>
      <c r="U600" s="6"/>
      <c r="V600" s="6"/>
      <c r="W600" s="6">
        <f t="shared" si="120"/>
        <v>113418.41541666666</v>
      </c>
      <c r="X600" s="26"/>
      <c r="Y600" s="6"/>
      <c r="Z600" s="6"/>
      <c r="AA600" s="6"/>
      <c r="AB600" s="6"/>
      <c r="AC600" s="82">
        <f t="shared" si="121"/>
        <v>113418.41541666666</v>
      </c>
      <c r="AD600" s="5"/>
      <c r="AE600" s="5"/>
      <c r="AF600" s="27">
        <f t="shared" si="122"/>
        <v>0</v>
      </c>
    </row>
    <row r="601" spans="1:32">
      <c r="A601" s="2">
        <f t="shared" si="123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98"/>
        <v>74923.981666666674</v>
      </c>
      <c r="T601" s="5"/>
      <c r="U601" s="6"/>
      <c r="V601" s="6"/>
      <c r="W601" s="6">
        <f t="shared" si="120"/>
        <v>74923.981666666674</v>
      </c>
      <c r="X601" s="26"/>
      <c r="Y601" s="6"/>
      <c r="Z601" s="6"/>
      <c r="AA601" s="6"/>
      <c r="AB601" s="6"/>
      <c r="AC601" s="82">
        <f t="shared" si="121"/>
        <v>74923.981666666674</v>
      </c>
      <c r="AD601" s="5"/>
      <c r="AE601" s="5"/>
      <c r="AF601" s="27">
        <f t="shared" si="122"/>
        <v>0</v>
      </c>
    </row>
    <row r="602" spans="1:32">
      <c r="A602" s="2">
        <f t="shared" si="123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98"/>
        <v>0</v>
      </c>
      <c r="T602" s="5"/>
      <c r="U602" s="6"/>
      <c r="V602" s="6"/>
      <c r="W602" s="6">
        <f t="shared" si="120"/>
        <v>0</v>
      </c>
      <c r="X602" s="26"/>
      <c r="Y602" s="6"/>
      <c r="Z602" s="6"/>
      <c r="AA602" s="6"/>
      <c r="AB602" s="6"/>
      <c r="AC602" s="82">
        <f t="shared" si="121"/>
        <v>0</v>
      </c>
      <c r="AD602" s="5"/>
      <c r="AE602" s="5"/>
      <c r="AF602" s="27">
        <f t="shared" si="122"/>
        <v>0</v>
      </c>
    </row>
    <row r="603" spans="1:32">
      <c r="A603" s="2">
        <f t="shared" si="123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98"/>
        <v>-5958.333333333333</v>
      </c>
      <c r="T603" s="5"/>
      <c r="U603" s="6"/>
      <c r="V603" s="6"/>
      <c r="W603" s="6">
        <f t="shared" si="120"/>
        <v>-5958.333333333333</v>
      </c>
      <c r="X603" s="26"/>
      <c r="Y603" s="6"/>
      <c r="Z603" s="6"/>
      <c r="AA603" s="6"/>
      <c r="AB603" s="6"/>
      <c r="AC603" s="82">
        <f t="shared" si="121"/>
        <v>-5958.333333333333</v>
      </c>
      <c r="AD603" s="5"/>
      <c r="AE603" s="5"/>
      <c r="AF603" s="27">
        <f t="shared" si="122"/>
        <v>0</v>
      </c>
    </row>
    <row r="604" spans="1:32">
      <c r="A604" s="2">
        <f t="shared" si="123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98"/>
        <v>-66.666666666666671</v>
      </c>
      <c r="T604" s="5"/>
      <c r="U604" s="6"/>
      <c r="V604" s="6"/>
      <c r="W604" s="6">
        <f t="shared" si="120"/>
        <v>-66.666666666666671</v>
      </c>
      <c r="X604" s="26"/>
      <c r="Y604" s="6"/>
      <c r="Z604" s="6"/>
      <c r="AA604" s="6"/>
      <c r="AB604" s="6"/>
      <c r="AC604" s="82">
        <f t="shared" si="121"/>
        <v>-66.666666666666671</v>
      </c>
      <c r="AD604" s="5"/>
      <c r="AE604" s="5"/>
      <c r="AF604" s="27">
        <f t="shared" si="122"/>
        <v>0</v>
      </c>
    </row>
    <row r="605" spans="1:32">
      <c r="A605" s="2">
        <f t="shared" si="123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98"/>
        <v>-61422.5</v>
      </c>
      <c r="T605" s="5"/>
      <c r="U605" s="6"/>
      <c r="V605" s="6"/>
      <c r="W605" s="6">
        <f t="shared" si="120"/>
        <v>-61422.5</v>
      </c>
      <c r="X605" s="26"/>
      <c r="Y605" s="6"/>
      <c r="Z605" s="6"/>
      <c r="AA605" s="6"/>
      <c r="AB605" s="6"/>
      <c r="AC605" s="82">
        <f t="shared" si="121"/>
        <v>-61422.5</v>
      </c>
      <c r="AD605" s="5"/>
      <c r="AE605" s="5"/>
      <c r="AF605" s="27">
        <f t="shared" si="122"/>
        <v>0</v>
      </c>
    </row>
    <row r="606" spans="1:32">
      <c r="A606" s="2">
        <f t="shared" si="123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98"/>
        <v>-32256.266250000004</v>
      </c>
      <c r="T606" s="5"/>
      <c r="U606" s="6"/>
      <c r="V606" s="6"/>
      <c r="W606" s="6">
        <f t="shared" si="120"/>
        <v>-32256.266250000004</v>
      </c>
      <c r="X606" s="26"/>
      <c r="Y606" s="6"/>
      <c r="Z606" s="6"/>
      <c r="AA606" s="6"/>
      <c r="AB606" s="6"/>
      <c r="AC606" s="82">
        <f t="shared" si="121"/>
        <v>-32256.266250000004</v>
      </c>
      <c r="AD606" s="5"/>
      <c r="AE606" s="5"/>
      <c r="AF606" s="27">
        <f t="shared" si="122"/>
        <v>0</v>
      </c>
    </row>
    <row r="607" spans="1:32">
      <c r="A607" s="2">
        <f t="shared" si="123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98"/>
        <v>-889.99749999999995</v>
      </c>
      <c r="T607" s="5"/>
      <c r="U607" s="6"/>
      <c r="V607" s="6"/>
      <c r="W607" s="6">
        <f t="shared" si="120"/>
        <v>-889.99749999999995</v>
      </c>
      <c r="X607" s="26"/>
      <c r="Y607" s="6"/>
      <c r="Z607" s="6"/>
      <c r="AA607" s="6"/>
      <c r="AB607" s="6"/>
      <c r="AC607" s="82">
        <f t="shared" si="121"/>
        <v>-889.99749999999995</v>
      </c>
      <c r="AD607" s="5"/>
      <c r="AE607" s="5"/>
      <c r="AF607" s="27">
        <f t="shared" si="122"/>
        <v>0</v>
      </c>
    </row>
    <row r="608" spans="1:32">
      <c r="A608" s="2">
        <f t="shared" si="123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98"/>
        <v>-150.875</v>
      </c>
      <c r="T608" s="5"/>
      <c r="U608" s="6"/>
      <c r="V608" s="6"/>
      <c r="W608" s="6">
        <f t="shared" si="120"/>
        <v>-150.875</v>
      </c>
      <c r="X608" s="26"/>
      <c r="Y608" s="6"/>
      <c r="Z608" s="6"/>
      <c r="AA608" s="6"/>
      <c r="AB608" s="6"/>
      <c r="AC608" s="82">
        <f t="shared" si="121"/>
        <v>-150.875</v>
      </c>
      <c r="AD608" s="5"/>
      <c r="AE608" s="5"/>
      <c r="AF608" s="27">
        <f t="shared" si="122"/>
        <v>0</v>
      </c>
    </row>
    <row r="609" spans="1:32">
      <c r="A609" s="2">
        <f t="shared" si="123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98"/>
        <v>-394.34999999999997</v>
      </c>
      <c r="T609" s="5"/>
      <c r="U609" s="6"/>
      <c r="V609" s="6"/>
      <c r="W609" s="6">
        <f t="shared" si="120"/>
        <v>-394.34999999999997</v>
      </c>
      <c r="X609" s="26"/>
      <c r="Y609" s="6"/>
      <c r="Z609" s="6"/>
      <c r="AA609" s="6"/>
      <c r="AB609" s="6"/>
      <c r="AC609" s="82">
        <f t="shared" si="121"/>
        <v>-394.34999999999997</v>
      </c>
      <c r="AD609" s="5"/>
      <c r="AE609" s="5"/>
      <c r="AF609" s="27">
        <f t="shared" si="122"/>
        <v>0</v>
      </c>
    </row>
    <row r="610" spans="1:32">
      <c r="A610" s="2">
        <f t="shared" si="123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98"/>
        <v>-17678.986666666668</v>
      </c>
      <c r="T610" s="5"/>
      <c r="U610" s="6"/>
      <c r="V610" s="6"/>
      <c r="W610" s="6">
        <f t="shared" si="120"/>
        <v>-17678.986666666668</v>
      </c>
      <c r="X610" s="26"/>
      <c r="Y610" s="6"/>
      <c r="Z610" s="6"/>
      <c r="AA610" s="6"/>
      <c r="AB610" s="6"/>
      <c r="AC610" s="82">
        <f t="shared" si="121"/>
        <v>-17678.986666666668</v>
      </c>
      <c r="AD610" s="5"/>
      <c r="AE610" s="5"/>
      <c r="AF610" s="27">
        <f t="shared" si="122"/>
        <v>0</v>
      </c>
    </row>
    <row r="611" spans="1:32">
      <c r="A611" s="2">
        <f t="shared" si="123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98"/>
        <v>-5524.65625</v>
      </c>
      <c r="T611" s="5"/>
      <c r="U611" s="6"/>
      <c r="V611" s="6"/>
      <c r="W611" s="6">
        <f t="shared" si="120"/>
        <v>-5524.65625</v>
      </c>
      <c r="X611" s="26"/>
      <c r="Y611" s="6"/>
      <c r="Z611" s="6"/>
      <c r="AA611" s="6"/>
      <c r="AB611" s="6"/>
      <c r="AC611" s="82">
        <f t="shared" si="121"/>
        <v>-5524.65625</v>
      </c>
      <c r="AD611" s="5"/>
      <c r="AE611" s="5"/>
      <c r="AF611" s="27">
        <f t="shared" si="122"/>
        <v>0</v>
      </c>
    </row>
    <row r="612" spans="1:32">
      <c r="A612" s="2">
        <f t="shared" si="123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98"/>
        <v>-1875.7679166666667</v>
      </c>
      <c r="T612" s="5"/>
      <c r="U612" s="6"/>
      <c r="V612" s="6"/>
      <c r="W612" s="6">
        <f t="shared" si="120"/>
        <v>-1875.7679166666667</v>
      </c>
      <c r="X612" s="26"/>
      <c r="Y612" s="6"/>
      <c r="Z612" s="6"/>
      <c r="AA612" s="6"/>
      <c r="AB612" s="6"/>
      <c r="AC612" s="82">
        <f t="shared" si="121"/>
        <v>-1875.7679166666667</v>
      </c>
      <c r="AD612" s="5"/>
      <c r="AE612" s="5"/>
      <c r="AF612" s="27">
        <f t="shared" si="122"/>
        <v>0</v>
      </c>
    </row>
    <row r="613" spans="1:32">
      <c r="A613" s="2">
        <f t="shared" si="123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98"/>
        <v>-1516.8412499999997</v>
      </c>
      <c r="T613" s="5"/>
      <c r="U613" s="6"/>
      <c r="V613" s="6"/>
      <c r="W613" s="6">
        <f t="shared" si="120"/>
        <v>-1516.8412499999997</v>
      </c>
      <c r="X613" s="26"/>
      <c r="Y613" s="6"/>
      <c r="Z613" s="6"/>
      <c r="AA613" s="6"/>
      <c r="AB613" s="6"/>
      <c r="AC613" s="82">
        <f t="shared" si="121"/>
        <v>-1516.8412499999997</v>
      </c>
      <c r="AD613" s="5"/>
      <c r="AE613" s="5"/>
      <c r="AF613" s="27">
        <f t="shared" si="122"/>
        <v>0</v>
      </c>
    </row>
    <row r="614" spans="1:32">
      <c r="A614" s="2">
        <f t="shared" si="123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98"/>
        <v>-7894.6804166666661</v>
      </c>
      <c r="T614" s="5"/>
      <c r="U614" s="6"/>
      <c r="V614" s="6"/>
      <c r="W614" s="6">
        <f t="shared" si="120"/>
        <v>-7894.6804166666661</v>
      </c>
      <c r="X614" s="26"/>
      <c r="Y614" s="6"/>
      <c r="Z614" s="6"/>
      <c r="AA614" s="6"/>
      <c r="AB614" s="6"/>
      <c r="AC614" s="82">
        <f t="shared" si="121"/>
        <v>-7894.6804166666661</v>
      </c>
      <c r="AD614" s="5"/>
      <c r="AE614" s="5"/>
      <c r="AF614" s="27">
        <f t="shared" si="122"/>
        <v>0</v>
      </c>
    </row>
    <row r="615" spans="1:32">
      <c r="A615" s="2">
        <f t="shared" si="123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98"/>
        <v>1563770.8862499997</v>
      </c>
      <c r="T615" s="5"/>
      <c r="U615" s="6"/>
      <c r="V615" s="6"/>
      <c r="W615" s="6">
        <f t="shared" si="120"/>
        <v>1563770.8862499997</v>
      </c>
      <c r="X615" s="26"/>
      <c r="Y615" s="6"/>
      <c r="Z615" s="6"/>
      <c r="AA615" s="6"/>
      <c r="AB615" s="6"/>
      <c r="AC615" s="82">
        <f t="shared" si="121"/>
        <v>1563770.8862499997</v>
      </c>
      <c r="AD615" s="5"/>
      <c r="AE615" s="5"/>
      <c r="AF615" s="27">
        <f t="shared" si="122"/>
        <v>0</v>
      </c>
    </row>
    <row r="616" spans="1:32">
      <c r="A616" s="2">
        <f t="shared" si="123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98"/>
        <v>-36642.384583333333</v>
      </c>
      <c r="T616" s="5"/>
      <c r="U616" s="6"/>
      <c r="V616" s="6"/>
      <c r="W616" s="6">
        <f t="shared" si="120"/>
        <v>-36642.384583333333</v>
      </c>
      <c r="X616" s="26"/>
      <c r="Y616" s="6"/>
      <c r="Z616" s="6"/>
      <c r="AA616" s="6"/>
      <c r="AB616" s="6"/>
      <c r="AC616" s="82">
        <f t="shared" si="121"/>
        <v>-36642.384583333333</v>
      </c>
      <c r="AD616" s="5"/>
      <c r="AE616" s="5"/>
      <c r="AF616" s="27">
        <f t="shared" si="122"/>
        <v>0</v>
      </c>
    </row>
    <row r="617" spans="1:32">
      <c r="A617" s="2">
        <f t="shared" si="123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>((F617+R617)+((G617+H617+I617+J617+K617+L617+M617+N617+O617+P617+Q617)*2))/24</f>
        <v>894569.15041666664</v>
      </c>
      <c r="T617" s="5"/>
      <c r="U617" s="6"/>
      <c r="V617" s="6"/>
      <c r="W617" s="6">
        <f t="shared" si="120"/>
        <v>894569.15041666664</v>
      </c>
      <c r="X617" s="26"/>
      <c r="Y617" s="6"/>
      <c r="Z617" s="6"/>
      <c r="AA617" s="6"/>
      <c r="AB617" s="6"/>
      <c r="AC617" s="82">
        <f t="shared" si="121"/>
        <v>894569.15041666664</v>
      </c>
      <c r="AD617" s="5"/>
      <c r="AE617" s="5"/>
      <c r="AF617" s="27">
        <f t="shared" si="122"/>
        <v>0</v>
      </c>
    </row>
    <row r="618" spans="1:32">
      <c r="A618" s="2">
        <f t="shared" si="123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98"/>
        <v>0</v>
      </c>
      <c r="T618" s="5"/>
      <c r="U618" s="6"/>
      <c r="V618" s="6"/>
      <c r="W618" s="6">
        <f t="shared" si="120"/>
        <v>0</v>
      </c>
      <c r="X618" s="26"/>
      <c r="Y618" s="6"/>
      <c r="Z618" s="6"/>
      <c r="AA618" s="6"/>
      <c r="AB618" s="6"/>
      <c r="AC618" s="82">
        <f>+S618</f>
        <v>0</v>
      </c>
      <c r="AD618" s="5"/>
      <c r="AE618" s="5"/>
      <c r="AF618" s="27">
        <f t="shared" si="122"/>
        <v>0</v>
      </c>
    </row>
    <row r="619" spans="1:32">
      <c r="A619" s="2">
        <f t="shared" si="123"/>
        <v>605</v>
      </c>
      <c r="B619" s="2"/>
      <c r="C619" s="2"/>
      <c r="D619" s="2"/>
      <c r="E619" s="50" t="s">
        <v>913</v>
      </c>
      <c r="F619" s="28">
        <f t="shared" ref="F619:S619" si="124">SUM(F553:F618)</f>
        <v>-290448859.52999997</v>
      </c>
      <c r="G619" s="28">
        <f t="shared" si="124"/>
        <v>-42074780.050000034</v>
      </c>
      <c r="H619" s="28">
        <f t="shared" si="124"/>
        <v>-80353456.210000008</v>
      </c>
      <c r="I619" s="28">
        <f t="shared" si="124"/>
        <v>-112606187.80999996</v>
      </c>
      <c r="J619" s="28">
        <f t="shared" si="124"/>
        <v>-135250451.52999994</v>
      </c>
      <c r="K619" s="28">
        <f t="shared" si="124"/>
        <v>-148556889.53</v>
      </c>
      <c r="L619" s="28">
        <f t="shared" si="124"/>
        <v>-159303829.76999998</v>
      </c>
      <c r="M619" s="28">
        <f t="shared" si="124"/>
        <v>-170174304.17999995</v>
      </c>
      <c r="N619" s="28">
        <f t="shared" si="124"/>
        <v>-179340578.68999997</v>
      </c>
      <c r="O619" s="28">
        <f t="shared" si="124"/>
        <v>-192465442.19000015</v>
      </c>
      <c r="P619" s="28">
        <f t="shared" si="124"/>
        <v>-214219930.35000005</v>
      </c>
      <c r="Q619" s="28">
        <f t="shared" si="124"/>
        <v>-246305877.76999995</v>
      </c>
      <c r="R619" s="28">
        <f t="shared" si="124"/>
        <v>-286825672.86999995</v>
      </c>
      <c r="S619" s="29">
        <f t="shared" si="124"/>
        <v>-164107416.19000003</v>
      </c>
      <c r="T619" s="5"/>
      <c r="U619" s="6"/>
      <c r="V619" s="6"/>
      <c r="W619" s="6"/>
      <c r="X619" s="26"/>
      <c r="Y619" s="6"/>
      <c r="Z619" s="6"/>
      <c r="AA619" s="6"/>
      <c r="AB619" s="6"/>
      <c r="AC619" s="5"/>
      <c r="AD619" s="5"/>
      <c r="AE619" s="5"/>
      <c r="AF619" s="27">
        <f t="shared" si="122"/>
        <v>0</v>
      </c>
    </row>
    <row r="620" spans="1:32">
      <c r="A620" s="2">
        <f t="shared" si="123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41"/>
      <c r="T620" s="5"/>
      <c r="U620" s="6"/>
      <c r="V620" s="6"/>
      <c r="W620" s="6"/>
      <c r="X620" s="26"/>
      <c r="Y620" s="6"/>
      <c r="Z620" s="6"/>
      <c r="AA620" s="6"/>
      <c r="AB620" s="6"/>
      <c r="AC620" s="5"/>
      <c r="AD620" s="5"/>
      <c r="AE620" s="5"/>
      <c r="AF620" s="27">
        <f t="shared" si="122"/>
        <v>0</v>
      </c>
    </row>
    <row r="621" spans="1:32">
      <c r="A621" s="2">
        <f t="shared" si="123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ref="S621:S631" si="125">((F621+R621)+((G621+H621+I621+J621+K621+L621+M621+N621+O621+P621+Q621)*2))/24</f>
        <v>-2371.9929166666666</v>
      </c>
      <c r="T621" s="5"/>
      <c r="U621" s="6"/>
      <c r="V621" s="6"/>
      <c r="W621" s="6">
        <f>+S621</f>
        <v>-2371.9929166666666</v>
      </c>
      <c r="X621" s="26"/>
      <c r="Y621" s="6"/>
      <c r="Z621" s="6"/>
      <c r="AA621" s="6"/>
      <c r="AB621" s="6"/>
      <c r="AC621" s="82">
        <f>+S621</f>
        <v>-2371.9929166666666</v>
      </c>
      <c r="AD621" s="5"/>
      <c r="AE621" s="5"/>
      <c r="AF621" s="27">
        <f t="shared" si="122"/>
        <v>0</v>
      </c>
    </row>
    <row r="622" spans="1:32">
      <c r="A622" s="2">
        <f t="shared" si="123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125"/>
        <v>-77.501666666666665</v>
      </c>
      <c r="T622" s="5"/>
      <c r="U622" s="6"/>
      <c r="V622" s="6"/>
      <c r="W622" s="6">
        <f>+S622</f>
        <v>-77.501666666666665</v>
      </c>
      <c r="X622" s="26"/>
      <c r="Y622" s="6"/>
      <c r="Z622" s="6"/>
      <c r="AA622" s="6"/>
      <c r="AB622" s="6"/>
      <c r="AC622" s="82">
        <f t="shared" ref="AC622:AC631" si="126">+S622</f>
        <v>-77.501666666666665</v>
      </c>
      <c r="AD622" s="5"/>
      <c r="AE622" s="5"/>
      <c r="AF622" s="27">
        <f t="shared" si="122"/>
        <v>0</v>
      </c>
    </row>
    <row r="623" spans="1:32">
      <c r="A623" s="2">
        <f t="shared" si="123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125"/>
        <v>-16573.238333333331</v>
      </c>
      <c r="T623" s="5"/>
      <c r="U623" s="6"/>
      <c r="V623" s="6"/>
      <c r="W623" s="6">
        <f t="shared" ref="W623:W631" si="127">+S623</f>
        <v>-16573.238333333331</v>
      </c>
      <c r="X623" s="26"/>
      <c r="Y623" s="6"/>
      <c r="Z623" s="6"/>
      <c r="AA623" s="6"/>
      <c r="AB623" s="6"/>
      <c r="AC623" s="82">
        <f t="shared" si="126"/>
        <v>-16573.238333333331</v>
      </c>
      <c r="AD623" s="5"/>
      <c r="AE623" s="5"/>
      <c r="AF623" s="27">
        <f t="shared" si="122"/>
        <v>0</v>
      </c>
    </row>
    <row r="624" spans="1:32">
      <c r="A624" s="2">
        <f t="shared" si="123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125"/>
        <v>-15820.629583333333</v>
      </c>
      <c r="T624" s="5"/>
      <c r="U624" s="6"/>
      <c r="V624" s="6"/>
      <c r="W624" s="6">
        <f t="shared" si="127"/>
        <v>-15820.629583333333</v>
      </c>
      <c r="X624" s="26"/>
      <c r="Y624" s="6"/>
      <c r="Z624" s="6"/>
      <c r="AA624" s="6"/>
      <c r="AB624" s="6"/>
      <c r="AC624" s="82">
        <f t="shared" si="126"/>
        <v>-15820.629583333333</v>
      </c>
      <c r="AD624" s="5"/>
      <c r="AE624" s="5"/>
      <c r="AF624" s="27">
        <f t="shared" si="122"/>
        <v>0</v>
      </c>
    </row>
    <row r="625" spans="1:32">
      <c r="A625" s="2">
        <f t="shared" si="123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125"/>
        <v>-52245.580416666664</v>
      </c>
      <c r="T625" s="5"/>
      <c r="U625" s="6"/>
      <c r="V625" s="6"/>
      <c r="W625" s="6">
        <f t="shared" si="127"/>
        <v>-52245.580416666664</v>
      </c>
      <c r="X625" s="26"/>
      <c r="Y625" s="6"/>
      <c r="Z625" s="6"/>
      <c r="AA625" s="6"/>
      <c r="AB625" s="6"/>
      <c r="AC625" s="82">
        <f t="shared" si="126"/>
        <v>-52245.580416666664</v>
      </c>
      <c r="AD625" s="5"/>
      <c r="AE625" s="5"/>
      <c r="AF625" s="27">
        <f t="shared" si="122"/>
        <v>0</v>
      </c>
    </row>
    <row r="626" spans="1:32">
      <c r="A626" s="2">
        <f t="shared" si="123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125"/>
        <v>-146240.47833333336</v>
      </c>
      <c r="T626" s="5"/>
      <c r="U626" s="6"/>
      <c r="V626" s="6"/>
      <c r="W626" s="6">
        <f t="shared" si="127"/>
        <v>-146240.47833333336</v>
      </c>
      <c r="X626" s="26"/>
      <c r="Y626" s="6"/>
      <c r="Z626" s="6"/>
      <c r="AA626" s="6"/>
      <c r="AB626" s="6"/>
      <c r="AC626" s="82">
        <f t="shared" si="126"/>
        <v>-146240.47833333336</v>
      </c>
      <c r="AD626" s="5"/>
      <c r="AE626" s="5"/>
      <c r="AF626" s="27">
        <f t="shared" si="122"/>
        <v>0</v>
      </c>
    </row>
    <row r="627" spans="1:32">
      <c r="A627" s="2">
        <f t="shared" si="123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125"/>
        <v>-398.37583333333333</v>
      </c>
      <c r="T627" s="5"/>
      <c r="U627" s="6"/>
      <c r="V627" s="6"/>
      <c r="W627" s="6">
        <f t="shared" si="127"/>
        <v>-398.37583333333333</v>
      </c>
      <c r="X627" s="26"/>
      <c r="Y627" s="6"/>
      <c r="Z627" s="6"/>
      <c r="AA627" s="6"/>
      <c r="AB627" s="6"/>
      <c r="AC627" s="82">
        <f t="shared" si="126"/>
        <v>-398.37583333333333</v>
      </c>
      <c r="AD627" s="5"/>
      <c r="AE627" s="5"/>
      <c r="AF627" s="27">
        <f t="shared" si="122"/>
        <v>0</v>
      </c>
    </row>
    <row r="628" spans="1:32">
      <c r="A628" s="2">
        <f t="shared" si="123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125"/>
        <v>-17286.653749999998</v>
      </c>
      <c r="T628" s="5"/>
      <c r="U628" s="6"/>
      <c r="V628" s="6"/>
      <c r="W628" s="6">
        <f t="shared" si="127"/>
        <v>-17286.653749999998</v>
      </c>
      <c r="X628" s="26"/>
      <c r="Y628" s="6"/>
      <c r="Z628" s="6"/>
      <c r="AA628" s="6"/>
      <c r="AB628" s="6"/>
      <c r="AC628" s="82">
        <f t="shared" si="126"/>
        <v>-17286.653749999998</v>
      </c>
      <c r="AD628" s="5"/>
      <c r="AE628" s="5"/>
      <c r="AF628" s="27">
        <f t="shared" si="122"/>
        <v>0</v>
      </c>
    </row>
    <row r="629" spans="1:32">
      <c r="A629" s="2">
        <f t="shared" si="123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125"/>
        <v>-48854.207916666666</v>
      </c>
      <c r="T629" s="5"/>
      <c r="U629" s="6"/>
      <c r="V629" s="6"/>
      <c r="W629" s="6">
        <f t="shared" si="127"/>
        <v>-48854.207916666666</v>
      </c>
      <c r="X629" s="26"/>
      <c r="Y629" s="6"/>
      <c r="Z629" s="6"/>
      <c r="AA629" s="6"/>
      <c r="AB629" s="6"/>
      <c r="AC629" s="82">
        <f t="shared" si="126"/>
        <v>-48854.207916666666</v>
      </c>
      <c r="AD629" s="5"/>
      <c r="AE629" s="5"/>
      <c r="AF629" s="27">
        <f t="shared" si="122"/>
        <v>0</v>
      </c>
    </row>
    <row r="630" spans="1:32">
      <c r="A630" s="2">
        <f t="shared" si="123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125"/>
        <v>-127918.47249999999</v>
      </c>
      <c r="T630" s="5"/>
      <c r="U630" s="6"/>
      <c r="V630" s="6"/>
      <c r="W630" s="6">
        <f t="shared" si="127"/>
        <v>-127918.47249999999</v>
      </c>
      <c r="X630" s="26"/>
      <c r="Y630" s="6"/>
      <c r="Z630" s="6"/>
      <c r="AA630" s="6"/>
      <c r="AB630" s="6"/>
      <c r="AC630" s="82">
        <f t="shared" si="126"/>
        <v>-127918.47249999999</v>
      </c>
      <c r="AD630" s="5"/>
      <c r="AE630" s="5"/>
      <c r="AF630" s="27">
        <f t="shared" si="122"/>
        <v>0</v>
      </c>
    </row>
    <row r="631" spans="1:32">
      <c r="A631" s="2">
        <f t="shared" si="123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125"/>
        <v>-5703.1245833333332</v>
      </c>
      <c r="T631" s="5"/>
      <c r="U631" s="6"/>
      <c r="V631" s="6"/>
      <c r="W631" s="6">
        <f t="shared" si="127"/>
        <v>-5703.1245833333332</v>
      </c>
      <c r="X631" s="26"/>
      <c r="Y631" s="6"/>
      <c r="Z631" s="6"/>
      <c r="AA631" s="6"/>
      <c r="AB631" s="6"/>
      <c r="AC631" s="82">
        <f t="shared" si="126"/>
        <v>-5703.1245833333332</v>
      </c>
      <c r="AD631" s="5"/>
      <c r="AE631" s="5"/>
      <c r="AF631" s="27">
        <f>+U631+V631-AD631</f>
        <v>0</v>
      </c>
    </row>
    <row r="632" spans="1:32">
      <c r="A632" s="2">
        <f t="shared" si="123"/>
        <v>618</v>
      </c>
      <c r="B632" s="2"/>
      <c r="C632" s="2"/>
      <c r="D632" s="2"/>
      <c r="E632" s="50" t="s">
        <v>932</v>
      </c>
      <c r="F632" s="28">
        <f t="shared" ref="F632:S632" si="128">SUM(F621:F631)</f>
        <v>-1039860.6799999999</v>
      </c>
      <c r="G632" s="28">
        <f t="shared" si="128"/>
        <v>-85052.239999999991</v>
      </c>
      <c r="H632" s="28">
        <f t="shared" si="128"/>
        <v>-156272.76</v>
      </c>
      <c r="I632" s="28">
        <f t="shared" si="128"/>
        <v>-226920.5</v>
      </c>
      <c r="J632" s="28">
        <f t="shared" si="128"/>
        <v>-279224.61</v>
      </c>
      <c r="K632" s="28">
        <f t="shared" si="128"/>
        <v>-309408.52</v>
      </c>
      <c r="L632" s="28">
        <f t="shared" si="128"/>
        <v>-348905.59</v>
      </c>
      <c r="M632" s="28">
        <f t="shared" si="128"/>
        <v>-394317.06</v>
      </c>
      <c r="N632" s="28">
        <f t="shared" si="128"/>
        <v>-493635.16</v>
      </c>
      <c r="O632" s="28">
        <f t="shared" si="128"/>
        <v>-558700.79</v>
      </c>
      <c r="P632" s="28">
        <f t="shared" si="128"/>
        <v>-643635.67000000004</v>
      </c>
      <c r="Q632" s="28">
        <f t="shared" si="128"/>
        <v>-742428.25999999989</v>
      </c>
      <c r="R632" s="28">
        <f t="shared" si="128"/>
        <v>-886903.1399999999</v>
      </c>
      <c r="S632" s="29">
        <f t="shared" si="128"/>
        <v>-433490.2558333333</v>
      </c>
      <c r="T632" s="5"/>
      <c r="U632" s="6"/>
      <c r="V632" s="6"/>
      <c r="W632" s="6"/>
      <c r="X632" s="26"/>
      <c r="Y632" s="6"/>
      <c r="Z632" s="6"/>
      <c r="AA632" s="6"/>
      <c r="AB632" s="6"/>
      <c r="AC632" s="5"/>
      <c r="AD632" s="5"/>
      <c r="AE632" s="5"/>
    </row>
    <row r="633" spans="1:32">
      <c r="A633" s="2">
        <f t="shared" si="123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41"/>
      <c r="T633" s="5"/>
      <c r="U633" s="6"/>
      <c r="V633" s="6"/>
      <c r="W633" s="6"/>
      <c r="X633" s="26"/>
      <c r="Y633" s="6"/>
      <c r="Z633" s="6"/>
      <c r="AA633" s="6"/>
      <c r="AB633" s="6"/>
      <c r="AC633" s="5"/>
      <c r="AD633" s="5"/>
      <c r="AE633" s="5"/>
    </row>
    <row r="634" spans="1:32" ht="15.75" thickBot="1">
      <c r="A634" s="2">
        <f t="shared" si="123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S634" si="129">+G632+G619+G551+G528+G494+G416+G381+G366</f>
        <v>-755596030.13999999</v>
      </c>
      <c r="H634" s="106">
        <f t="shared" si="129"/>
        <v>-785949713.57000017</v>
      </c>
      <c r="I634" s="106">
        <f t="shared" si="129"/>
        <v>-809849531.25999999</v>
      </c>
      <c r="J634" s="106">
        <f t="shared" si="129"/>
        <v>-821119251.98000002</v>
      </c>
      <c r="K634" s="106">
        <f t="shared" si="129"/>
        <v>-834114722.8900001</v>
      </c>
      <c r="L634" s="106">
        <f t="shared" si="129"/>
        <v>-850558705.20000005</v>
      </c>
      <c r="M634" s="106">
        <f t="shared" si="129"/>
        <v>-868721350.27999997</v>
      </c>
      <c r="N634" s="106">
        <f t="shared" si="129"/>
        <v>-891100472.71000004</v>
      </c>
      <c r="O634" s="106">
        <f t="shared" si="129"/>
        <v>-918592888.9400003</v>
      </c>
      <c r="P634" s="106">
        <f t="shared" si="129"/>
        <v>-955424093.46000004</v>
      </c>
      <c r="Q634" s="106">
        <f t="shared" si="129"/>
        <v>-1022043333.5400002</v>
      </c>
      <c r="R634" s="106">
        <f t="shared" si="129"/>
        <v>-1117173255.4099998</v>
      </c>
      <c r="S634" s="106">
        <f t="shared" si="129"/>
        <v>-881390507.67708325</v>
      </c>
      <c r="T634" s="126"/>
      <c r="U634" s="127"/>
      <c r="V634" s="127"/>
      <c r="W634" s="127"/>
      <c r="X634" s="128"/>
      <c r="Y634" s="127"/>
      <c r="Z634" s="127"/>
      <c r="AA634" s="127"/>
      <c r="AB634" s="127"/>
      <c r="AC634" s="126"/>
      <c r="AD634" s="126"/>
      <c r="AE634" s="126"/>
    </row>
    <row r="635" spans="1:32" ht="15.75" thickTop="1">
      <c r="A635" s="2">
        <f t="shared" si="123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  <c r="Y635" s="6"/>
      <c r="Z635" s="6"/>
      <c r="AA635" s="6"/>
      <c r="AB635" s="6"/>
      <c r="AC635" s="5"/>
      <c r="AD635" s="5"/>
      <c r="AE635" s="5"/>
    </row>
    <row r="636" spans="1:32">
      <c r="A636" s="2">
        <f t="shared" si="123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  <c r="Y636" s="6"/>
      <c r="Z636" s="6"/>
      <c r="AA636" s="6"/>
      <c r="AB636" s="6"/>
      <c r="AC636" s="5"/>
      <c r="AD636" s="5"/>
      <c r="AE636" s="5"/>
    </row>
    <row r="637" spans="1:32">
      <c r="A637" s="2">
        <f t="shared" si="123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AD637" si="130">SUM(U15:U632)</f>
        <v>138520811.55708331</v>
      </c>
      <c r="V637" s="127">
        <f t="shared" si="130"/>
        <v>-116753678.02541664</v>
      </c>
      <c r="W637" s="127">
        <f t="shared" si="130"/>
        <v>-464292073.60958332</v>
      </c>
      <c r="X637" s="127">
        <f t="shared" si="130"/>
        <v>442524940.07791638</v>
      </c>
      <c r="Y637" s="127">
        <f t="shared" si="130"/>
        <v>345302278.88784313</v>
      </c>
      <c r="Z637" s="127">
        <f t="shared" si="130"/>
        <v>71737441.800299913</v>
      </c>
      <c r="AA637" s="127">
        <f t="shared" si="130"/>
        <v>-113549867.61749999</v>
      </c>
      <c r="AB637" s="127">
        <f t="shared" si="130"/>
        <v>25484188.826249998</v>
      </c>
      <c r="AC637" s="129">
        <f t="shared" si="130"/>
        <v>-464292073.60958332</v>
      </c>
      <c r="AD637" s="129">
        <f t="shared" si="130"/>
        <v>21767133.531666622</v>
      </c>
      <c r="AE637" s="82">
        <f>+AB637+Z637+Y637</f>
        <v>442523909.51439303</v>
      </c>
    </row>
    <row r="638" spans="1:32">
      <c r="A638" s="2">
        <f t="shared" si="123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21767133.531666666</v>
      </c>
      <c r="W638" s="132" t="s">
        <v>937</v>
      </c>
      <c r="X638" s="133">
        <f>-W637-X637</f>
        <v>21767133.531666934</v>
      </c>
      <c r="Y638" s="6"/>
      <c r="Z638" s="6"/>
      <c r="AA638" s="6"/>
      <c r="AB638" s="6"/>
      <c r="AC638" s="82">
        <f>+AB637+Z637+Y637</f>
        <v>442523909.51439303</v>
      </c>
      <c r="AD638" s="5"/>
      <c r="AE638" s="82">
        <f>+AE637-X637</f>
        <v>-1030.5635233521461</v>
      </c>
    </row>
    <row r="639" spans="1:32">
      <c r="A639" s="2">
        <f t="shared" si="123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2.6822090148925781E-7</v>
      </c>
      <c r="Y639" s="6"/>
      <c r="Z639" s="6"/>
      <c r="AA639" s="6">
        <f>+Y637+Z637+AB637-X637</f>
        <v>-1030.5635233521461</v>
      </c>
      <c r="AB639" s="6"/>
      <c r="AC639" s="5"/>
      <c r="AD639" s="82"/>
      <c r="AE639" s="5"/>
    </row>
    <row r="640" spans="1:32">
      <c r="A640" s="2">
        <f t="shared" si="123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  <c r="Y640" s="123">
        <f>+Y637/AC638</f>
        <v>0.78030197117883016</v>
      </c>
      <c r="Z640" s="123">
        <f>+Z637/AC638</f>
        <v>0.1621097532990286</v>
      </c>
      <c r="AA640" s="123"/>
      <c r="AB640" s="123">
        <f>+AB637/AC638</f>
        <v>5.7588275522141318E-2</v>
      </c>
      <c r="AC640" s="5"/>
      <c r="AD640" s="5"/>
      <c r="AE640" s="5"/>
    </row>
    <row r="641" spans="1:31">
      <c r="A641" s="2">
        <f t="shared" si="123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  <c r="Y641" s="6"/>
      <c r="Z641" s="6"/>
      <c r="AA641" s="6"/>
      <c r="AB641" s="6"/>
      <c r="AC641" s="5"/>
      <c r="AD641" s="5"/>
      <c r="AE641" s="5"/>
    </row>
    <row r="642" spans="1:31">
      <c r="A642" s="2">
        <f t="shared" si="123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  <c r="Y642" s="134">
        <f>+X638*Y640</f>
        <v>16984937.20167252</v>
      </c>
      <c r="Z642" s="6">
        <f>+X638*Z640</f>
        <v>3528664.64684554</v>
      </c>
      <c r="AA642" s="6"/>
      <c r="AB642" s="6">
        <f>+X638*AB640</f>
        <v>1253531.6831488763</v>
      </c>
      <c r="AC642" s="5"/>
      <c r="AD642" s="5"/>
      <c r="AE642" s="5"/>
    </row>
  </sheetData>
  <mergeCells count="2">
    <mergeCell ref="B11:B12"/>
    <mergeCell ref="D11:D12"/>
  </mergeCells>
  <pageMargins left="0.7" right="0.7" top="1" bottom="1" header="0.3" footer="0.3"/>
  <pageSetup scale="37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642"/>
  <sheetViews>
    <sheetView view="pageBreakPreview" topLeftCell="K589" zoomScale="60" zoomScaleNormal="100" workbookViewId="0">
      <selection activeCell="Y1" sqref="Y1:AF1"/>
    </sheetView>
  </sheetViews>
  <sheetFormatPr defaultRowHeight="15"/>
  <cols>
    <col min="1" max="1" width="6.42578125" customWidth="1"/>
    <col min="2" max="2" width="9" bestFit="1" customWidth="1"/>
    <col min="3" max="3" width="10.5703125" bestFit="1" customWidth="1"/>
    <col min="4" max="4" width="9" bestFit="1" customWidth="1"/>
    <col min="5" max="5" width="79.7109375" bestFit="1" customWidth="1"/>
    <col min="6" max="6" width="17.28515625" bestFit="1" customWidth="1"/>
    <col min="7" max="16" width="16.5703125" bestFit="1" customWidth="1"/>
    <col min="17" max="18" width="17.28515625" bestFit="1" customWidth="1"/>
    <col min="19" max="19" width="20" bestFit="1" customWidth="1"/>
    <col min="21" max="21" width="12.28515625" bestFit="1" customWidth="1"/>
    <col min="22" max="23" width="12.85546875" bestFit="1" customWidth="1"/>
    <col min="24" max="24" width="14" bestFit="1" customWidth="1"/>
  </cols>
  <sheetData>
    <row r="1" spans="1:24" ht="15.75">
      <c r="B1" s="1" t="s">
        <v>0</v>
      </c>
      <c r="C1" s="2"/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940</v>
      </c>
      <c r="C2" s="2"/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1071</v>
      </c>
      <c r="C3" s="2"/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5"/>
      <c r="U8" s="6"/>
      <c r="V8" s="6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1042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+R15</f>
        <v>1054152346.6799999</v>
      </c>
      <c r="T15" s="5"/>
      <c r="U15" s="6"/>
      <c r="V15" s="6"/>
      <c r="W15" s="6"/>
      <c r="X15" s="26">
        <f>+S15</f>
        <v>1054152346.6799999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>+R16</f>
        <v>23074397.219999999</v>
      </c>
      <c r="T16" s="5"/>
      <c r="U16" s="6"/>
      <c r="V16" s="6"/>
      <c r="W16" s="6"/>
      <c r="X16" s="26">
        <f>+S16</f>
        <v>23074397.219999999</v>
      </c>
    </row>
    <row r="17" spans="1:24">
      <c r="A17" s="2">
        <f t="shared" ref="A17:A80" si="0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>+R17</f>
        <v>12854207.49</v>
      </c>
      <c r="T17" s="5"/>
      <c r="U17" s="6"/>
      <c r="V17" s="6"/>
      <c r="W17" s="6"/>
      <c r="X17" s="26">
        <f>+S17</f>
        <v>12854207.49</v>
      </c>
    </row>
    <row r="18" spans="1:24">
      <c r="A18" s="2">
        <f t="shared" si="0"/>
        <v>4</v>
      </c>
      <c r="B18" s="2"/>
      <c r="C18" s="2"/>
      <c r="D18" s="2"/>
      <c r="E18" s="23" t="s">
        <v>76</v>
      </c>
      <c r="F18" s="28">
        <f t="shared" ref="F18:S18" si="1">SUM(F15:F17)</f>
        <v>1006096285.6799999</v>
      </c>
      <c r="G18" s="28">
        <f t="shared" si="1"/>
        <v>1009496841.6</v>
      </c>
      <c r="H18" s="28">
        <f t="shared" si="1"/>
        <v>1013469055.87</v>
      </c>
      <c r="I18" s="28">
        <f t="shared" si="1"/>
        <v>1016085996.3</v>
      </c>
      <c r="J18" s="28">
        <f t="shared" si="1"/>
        <v>1020262571.35</v>
      </c>
      <c r="K18" s="28">
        <f t="shared" si="1"/>
        <v>1028338791.0700001</v>
      </c>
      <c r="L18" s="28">
        <f t="shared" si="1"/>
        <v>1033295992.8</v>
      </c>
      <c r="M18" s="28">
        <f t="shared" si="1"/>
        <v>1041258076.37</v>
      </c>
      <c r="N18" s="28">
        <f t="shared" si="1"/>
        <v>1048268269.9200001</v>
      </c>
      <c r="O18" s="28">
        <f t="shared" si="1"/>
        <v>1056156422.5100001</v>
      </c>
      <c r="P18" s="28">
        <f t="shared" si="1"/>
        <v>1068496507</v>
      </c>
      <c r="Q18" s="28">
        <f t="shared" si="1"/>
        <v>1077476417.55</v>
      </c>
      <c r="R18" s="28">
        <f t="shared" si="1"/>
        <v>1090080951.3899999</v>
      </c>
      <c r="S18" s="29">
        <f t="shared" si="1"/>
        <v>1090080951.3899999</v>
      </c>
      <c r="T18" s="5"/>
      <c r="U18" s="6"/>
      <c r="V18" s="6"/>
      <c r="W18" s="6"/>
      <c r="X18" s="26"/>
    </row>
    <row r="19" spans="1:24">
      <c r="A19" s="2">
        <f t="shared" si="0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41"/>
      <c r="T19" s="5"/>
      <c r="U19" s="6"/>
      <c r="V19" s="6"/>
      <c r="W19" s="6"/>
      <c r="X19" s="26"/>
    </row>
    <row r="20" spans="1:24">
      <c r="A20" s="2">
        <f t="shared" si="0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>+R20</f>
        <v>205126.12</v>
      </c>
      <c r="T20" s="5"/>
      <c r="U20" s="6"/>
      <c r="V20" s="6"/>
      <c r="W20" s="6"/>
      <c r="X20" s="26">
        <f>+S20</f>
        <v>205126.12</v>
      </c>
    </row>
    <row r="21" spans="1:24">
      <c r="A21" s="2">
        <f t="shared" si="0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>+R21</f>
        <v>-333307309.50999999</v>
      </c>
      <c r="T21" s="5"/>
      <c r="U21" s="6"/>
      <c r="V21" s="6"/>
      <c r="W21" s="6"/>
      <c r="X21" s="26"/>
    </row>
    <row r="22" spans="1:24">
      <c r="A22" s="2">
        <f t="shared" si="0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>+R22</f>
        <v>-17326335.18</v>
      </c>
      <c r="T22" s="5"/>
      <c r="U22" s="6"/>
      <c r="V22" s="6"/>
      <c r="W22" s="6"/>
      <c r="X22" s="26"/>
    </row>
    <row r="23" spans="1:24">
      <c r="A23" s="2">
        <f t="shared" si="0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>+R23</f>
        <v>0</v>
      </c>
      <c r="T23" s="5"/>
      <c r="U23" s="6"/>
      <c r="V23" s="6"/>
      <c r="W23" s="6"/>
      <c r="X23" s="26"/>
    </row>
    <row r="24" spans="1:24">
      <c r="A24" s="2">
        <f t="shared" si="0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2">SUM(G20:G23)</f>
        <v>-340217746.56999999</v>
      </c>
      <c r="H24" s="45">
        <f t="shared" si="2"/>
        <v>-341965528.20000005</v>
      </c>
      <c r="I24" s="45">
        <f t="shared" si="2"/>
        <v>-342664806.05000001</v>
      </c>
      <c r="J24" s="45">
        <f t="shared" si="2"/>
        <v>-342989024.75</v>
      </c>
      <c r="K24" s="45">
        <f t="shared" si="2"/>
        <v>-344963100.97000003</v>
      </c>
      <c r="L24" s="45">
        <f t="shared" si="2"/>
        <v>-346499395.62999994</v>
      </c>
      <c r="M24" s="45">
        <f t="shared" si="2"/>
        <v>-349054390.59999996</v>
      </c>
      <c r="N24" s="45">
        <f t="shared" si="2"/>
        <v>-349823958.39999998</v>
      </c>
      <c r="O24" s="45">
        <f t="shared" si="2"/>
        <v>-351720695.37</v>
      </c>
      <c r="P24" s="45">
        <f t="shared" si="2"/>
        <v>-353133361.93000001</v>
      </c>
      <c r="Q24" s="45">
        <f t="shared" si="2"/>
        <v>-355036256.74000001</v>
      </c>
      <c r="R24" s="45">
        <f t="shared" si="2"/>
        <v>-350428518.56999999</v>
      </c>
      <c r="S24" s="25">
        <f>SUM(S20:S23)</f>
        <v>-350428518.56999999</v>
      </c>
      <c r="T24" s="5"/>
      <c r="U24" s="6"/>
      <c r="V24" s="6"/>
      <c r="W24" s="6"/>
      <c r="X24" s="26"/>
    </row>
    <row r="25" spans="1:24">
      <c r="A25" s="2">
        <f t="shared" si="0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41"/>
      <c r="T25" s="5"/>
      <c r="U25" s="6"/>
      <c r="V25" s="6"/>
      <c r="W25" s="6"/>
      <c r="X25" s="26"/>
    </row>
    <row r="26" spans="1:24">
      <c r="A26" s="2">
        <f t="shared" si="0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>+R26</f>
        <v>-3052834.66</v>
      </c>
      <c r="T26" s="5"/>
      <c r="U26" s="6"/>
      <c r="V26" s="6"/>
      <c r="W26" s="6"/>
      <c r="X26" s="26"/>
    </row>
    <row r="27" spans="1:24">
      <c r="A27" s="2">
        <f t="shared" si="0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>+R27</f>
        <v>-137249402.78999999</v>
      </c>
      <c r="T27" s="5"/>
      <c r="U27" s="6"/>
      <c r="V27" s="6"/>
      <c r="W27" s="6"/>
      <c r="X27" s="26"/>
    </row>
    <row r="28" spans="1:24">
      <c r="A28" s="2">
        <f t="shared" si="0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3">+G26+G27</f>
        <v>-138061882.38999999</v>
      </c>
      <c r="H28" s="46">
        <f t="shared" si="3"/>
        <v>-138570068.46000001</v>
      </c>
      <c r="I28" s="46">
        <f t="shared" si="3"/>
        <v>-138972996.58000001</v>
      </c>
      <c r="J28" s="46">
        <f t="shared" si="3"/>
        <v>-139283780.39999998</v>
      </c>
      <c r="K28" s="46">
        <f t="shared" si="3"/>
        <v>-139468043.31999999</v>
      </c>
      <c r="L28" s="46">
        <f t="shared" si="3"/>
        <v>-139235003.30000001</v>
      </c>
      <c r="M28" s="46">
        <f t="shared" si="3"/>
        <v>-139699906.97</v>
      </c>
      <c r="N28" s="46">
        <f t="shared" si="3"/>
        <v>-139657669.08000001</v>
      </c>
      <c r="O28" s="46">
        <f t="shared" si="3"/>
        <v>-140038295.51999998</v>
      </c>
      <c r="P28" s="46">
        <f t="shared" si="3"/>
        <v>-140385437</v>
      </c>
      <c r="Q28" s="46">
        <f t="shared" si="3"/>
        <v>-140776840.75999999</v>
      </c>
      <c r="R28" s="46">
        <f t="shared" si="3"/>
        <v>-140302237.44999999</v>
      </c>
      <c r="S28" s="47">
        <f>+S26+S27</f>
        <v>-140302237.44999999</v>
      </c>
      <c r="T28" s="5"/>
      <c r="U28" s="6"/>
      <c r="V28" s="6"/>
      <c r="W28" s="6"/>
      <c r="X28" s="26"/>
    </row>
    <row r="29" spans="1:24">
      <c r="A29" s="2">
        <f t="shared" si="0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41"/>
      <c r="T29" s="5"/>
      <c r="U29" s="6"/>
      <c r="V29" s="6"/>
      <c r="W29" s="6"/>
      <c r="X29" s="26"/>
    </row>
    <row r="30" spans="1:24">
      <c r="A30" s="2">
        <f t="shared" si="0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4">+G28+G24</f>
        <v>-478279628.95999998</v>
      </c>
      <c r="H30" s="48">
        <f t="shared" si="4"/>
        <v>-480535596.66000009</v>
      </c>
      <c r="I30" s="48">
        <f t="shared" si="4"/>
        <v>-481637802.63</v>
      </c>
      <c r="J30" s="48">
        <f t="shared" si="4"/>
        <v>-482272805.14999998</v>
      </c>
      <c r="K30" s="48">
        <f t="shared" si="4"/>
        <v>-484431144.29000002</v>
      </c>
      <c r="L30" s="48">
        <f t="shared" si="4"/>
        <v>-485734398.92999995</v>
      </c>
      <c r="M30" s="48">
        <f t="shared" si="4"/>
        <v>-488754297.56999993</v>
      </c>
      <c r="N30" s="48">
        <f t="shared" si="4"/>
        <v>-489481627.48000002</v>
      </c>
      <c r="O30" s="48">
        <f t="shared" si="4"/>
        <v>-491758990.88999999</v>
      </c>
      <c r="P30" s="48">
        <f t="shared" si="4"/>
        <v>-493518798.93000001</v>
      </c>
      <c r="Q30" s="48">
        <f t="shared" si="4"/>
        <v>-495813097.5</v>
      </c>
      <c r="R30" s="48">
        <f t="shared" si="4"/>
        <v>-490730756.01999998</v>
      </c>
      <c r="S30" s="49">
        <f>+S28+S24</f>
        <v>-490730756.01999998</v>
      </c>
      <c r="T30" s="5"/>
      <c r="U30" s="6"/>
      <c r="V30" s="6"/>
      <c r="W30" s="6"/>
      <c r="X30" s="26">
        <f>+S30-S20</f>
        <v>-490935882.13999999</v>
      </c>
    </row>
    <row r="31" spans="1:24">
      <c r="A31" s="2">
        <f t="shared" si="0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41"/>
      <c r="T31" s="5"/>
      <c r="U31" s="6"/>
      <c r="V31" s="6"/>
      <c r="W31" s="6"/>
      <c r="X31" s="26"/>
    </row>
    <row r="32" spans="1:24">
      <c r="A32" s="2">
        <f t="shared" si="0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S32" si="5">+G18+G30</f>
        <v>531217212.64000005</v>
      </c>
      <c r="H32" s="62">
        <f t="shared" si="5"/>
        <v>532933459.20999992</v>
      </c>
      <c r="I32" s="62">
        <f t="shared" si="5"/>
        <v>534448193.66999996</v>
      </c>
      <c r="J32" s="62">
        <f t="shared" si="5"/>
        <v>537989766.20000005</v>
      </c>
      <c r="K32" s="62">
        <f t="shared" si="5"/>
        <v>543907646.77999997</v>
      </c>
      <c r="L32" s="62">
        <f t="shared" si="5"/>
        <v>547561593.87</v>
      </c>
      <c r="M32" s="62">
        <f t="shared" si="5"/>
        <v>552503778.80000007</v>
      </c>
      <c r="N32" s="62">
        <f t="shared" si="5"/>
        <v>558786642.44000006</v>
      </c>
      <c r="O32" s="62">
        <f t="shared" si="5"/>
        <v>564397431.62000012</v>
      </c>
      <c r="P32" s="62">
        <f t="shared" si="5"/>
        <v>574977708.06999993</v>
      </c>
      <c r="Q32" s="62">
        <f t="shared" si="5"/>
        <v>581663320.04999995</v>
      </c>
      <c r="R32" s="62">
        <f t="shared" si="5"/>
        <v>599350195.36999989</v>
      </c>
      <c r="S32" s="25">
        <f t="shared" si="5"/>
        <v>599350195.36999989</v>
      </c>
      <c r="T32" s="5"/>
      <c r="U32" s="6"/>
      <c r="V32" s="6"/>
      <c r="W32" s="6"/>
      <c r="X32" s="26"/>
    </row>
    <row r="33" spans="1:24">
      <c r="A33" s="2">
        <f t="shared" si="0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41"/>
      <c r="T33" s="5"/>
      <c r="U33" s="6"/>
      <c r="V33" s="6"/>
      <c r="W33" s="6"/>
      <c r="X33" s="26"/>
    </row>
    <row r="34" spans="1:24">
      <c r="A34" s="2">
        <f t="shared" si="0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ref="S34:S41" si="6">+R34</f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0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6"/>
        <v>0</v>
      </c>
      <c r="T35" s="5"/>
      <c r="U35" s="6"/>
      <c r="V35" s="6"/>
      <c r="W35" s="6"/>
      <c r="X35" s="26"/>
    </row>
    <row r="36" spans="1:24">
      <c r="A36" s="2">
        <f t="shared" si="0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6"/>
        <v>0</v>
      </c>
      <c r="T36" s="5"/>
      <c r="U36" s="6"/>
      <c r="V36" s="6"/>
      <c r="W36" s="6"/>
      <c r="X36" s="26"/>
    </row>
    <row r="37" spans="1:24">
      <c r="A37" s="2">
        <f t="shared" si="0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6"/>
        <v>1647363.37</v>
      </c>
      <c r="T37" s="5"/>
      <c r="U37" s="6"/>
      <c r="V37" s="6"/>
      <c r="W37" s="6"/>
      <c r="X37" s="26">
        <f>+S37</f>
        <v>1647363.37</v>
      </c>
    </row>
    <row r="38" spans="1:24">
      <c r="A38" s="2">
        <f t="shared" si="0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6"/>
        <v>10584814.859999999</v>
      </c>
      <c r="T38" s="5"/>
      <c r="U38" s="6"/>
      <c r="V38" s="6"/>
      <c r="W38" s="6"/>
      <c r="X38" s="26">
        <f>+S38</f>
        <v>10584814.859999999</v>
      </c>
    </row>
    <row r="39" spans="1:24">
      <c r="A39" s="2">
        <f t="shared" si="0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6"/>
        <v>139136.91</v>
      </c>
      <c r="T39" s="5"/>
      <c r="U39" s="6"/>
      <c r="V39" s="6"/>
      <c r="W39" s="6"/>
      <c r="X39" s="26">
        <f>+S39</f>
        <v>139136.91</v>
      </c>
    </row>
    <row r="40" spans="1:24">
      <c r="A40" s="2">
        <f t="shared" si="0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6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0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6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0"/>
        <v>28</v>
      </c>
      <c r="B42" s="2"/>
      <c r="C42" s="2"/>
      <c r="D42" s="2"/>
      <c r="E42" s="50" t="s">
        <v>107</v>
      </c>
      <c r="F42" s="28">
        <f t="shared" ref="F42:S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9">
        <f t="shared" si="7"/>
        <v>12573345.32</v>
      </c>
      <c r="T42" s="5"/>
      <c r="U42" s="6"/>
      <c r="V42" s="6"/>
      <c r="W42" s="6"/>
      <c r="X42" s="26"/>
    </row>
    <row r="43" spans="1:24">
      <c r="A43" s="2">
        <f t="shared" si="0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41"/>
      <c r="T43" s="5"/>
      <c r="U43" s="6"/>
      <c r="V43" s="6"/>
      <c r="W43" s="6"/>
      <c r="X43" s="26"/>
    </row>
    <row r="44" spans="1:24">
      <c r="A44" s="2">
        <f t="shared" si="0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ref="S44:S56" si="8">+R44</f>
        <v>0</v>
      </c>
      <c r="T44" s="5"/>
      <c r="U44" s="6">
        <f t="shared" ref="U44:U56" si="9">+S44</f>
        <v>0</v>
      </c>
      <c r="V44" s="6"/>
      <c r="W44" s="6"/>
      <c r="X44" s="26"/>
    </row>
    <row r="45" spans="1:24">
      <c r="A45" s="2">
        <f t="shared" si="0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8"/>
        <v>2550120.08</v>
      </c>
      <c r="T45" s="5"/>
      <c r="U45" s="6">
        <f t="shared" si="9"/>
        <v>2550120.08</v>
      </c>
      <c r="V45" s="6"/>
      <c r="W45" s="6"/>
      <c r="X45" s="26"/>
    </row>
    <row r="46" spans="1:24">
      <c r="A46" s="2">
        <f t="shared" si="0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8"/>
        <v>-819556.52</v>
      </c>
      <c r="T46" s="5"/>
      <c r="U46" s="6">
        <f t="shared" si="9"/>
        <v>-819556.52</v>
      </c>
      <c r="V46" s="6"/>
      <c r="W46" s="6"/>
      <c r="X46" s="26"/>
    </row>
    <row r="47" spans="1:24">
      <c r="A47" s="2">
        <f t="shared" si="0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8"/>
        <v>-500.00000000001103</v>
      </c>
      <c r="T47" s="5"/>
      <c r="U47" s="6">
        <f t="shared" si="9"/>
        <v>-500.00000000001103</v>
      </c>
      <c r="V47" s="6"/>
      <c r="W47" s="6"/>
      <c r="X47" s="26"/>
    </row>
    <row r="48" spans="1:24">
      <c r="A48" s="2">
        <f t="shared" si="0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8"/>
        <v>5000.0000000002301</v>
      </c>
      <c r="T48" s="2"/>
      <c r="U48" s="4">
        <f>+S48</f>
        <v>5000.0000000002301</v>
      </c>
      <c r="V48" s="4"/>
      <c r="W48" s="4"/>
      <c r="X48" s="83">
        <f>+S48-U48</f>
        <v>0</v>
      </c>
    </row>
    <row r="49" spans="1:24">
      <c r="A49" s="2">
        <f t="shared" si="0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8"/>
        <v>1468095.37</v>
      </c>
      <c r="T49" s="2"/>
      <c r="U49" s="4">
        <f t="shared" si="9"/>
        <v>1468095.37</v>
      </c>
      <c r="V49" s="4"/>
      <c r="W49" s="4"/>
      <c r="X49" s="83"/>
    </row>
    <row r="50" spans="1:24">
      <c r="A50" s="2">
        <f t="shared" si="0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8"/>
        <v>600</v>
      </c>
      <c r="T50" s="5"/>
      <c r="U50" s="6">
        <f t="shared" si="9"/>
        <v>600</v>
      </c>
      <c r="V50" s="6"/>
      <c r="W50" s="6"/>
      <c r="X50" s="26"/>
    </row>
    <row r="51" spans="1:24">
      <c r="A51" s="2">
        <f t="shared" si="0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8"/>
        <v>300</v>
      </c>
      <c r="T51" s="5"/>
      <c r="U51" s="6">
        <f t="shared" si="9"/>
        <v>300</v>
      </c>
      <c r="V51" s="6"/>
      <c r="W51" s="6"/>
      <c r="X51" s="26"/>
    </row>
    <row r="52" spans="1:24">
      <c r="A52" s="2">
        <f t="shared" si="0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8"/>
        <v>0</v>
      </c>
      <c r="T52" s="5"/>
      <c r="U52" s="6">
        <f t="shared" si="9"/>
        <v>0</v>
      </c>
      <c r="V52" s="6"/>
      <c r="W52" s="6"/>
      <c r="X52" s="26"/>
    </row>
    <row r="53" spans="1:24">
      <c r="A53" s="2">
        <f t="shared" si="0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8"/>
        <v>0</v>
      </c>
      <c r="T53" s="5"/>
      <c r="U53" s="6">
        <f t="shared" si="9"/>
        <v>0</v>
      </c>
      <c r="V53" s="6"/>
      <c r="W53" s="6"/>
      <c r="X53" s="26"/>
    </row>
    <row r="54" spans="1:24">
      <c r="A54" s="2">
        <f t="shared" si="0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8"/>
        <v>250</v>
      </c>
      <c r="T54" s="5"/>
      <c r="U54" s="6">
        <f t="shared" si="9"/>
        <v>250</v>
      </c>
      <c r="V54" s="6"/>
      <c r="W54" s="6"/>
      <c r="X54" s="26"/>
    </row>
    <row r="55" spans="1:24">
      <c r="A55" s="2">
        <f t="shared" si="0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8"/>
        <v>0</v>
      </c>
      <c r="T55" s="5"/>
      <c r="U55" s="6">
        <f t="shared" si="9"/>
        <v>0</v>
      </c>
      <c r="V55" s="6"/>
      <c r="W55" s="6"/>
      <c r="X55" s="26"/>
    </row>
    <row r="56" spans="1:24">
      <c r="A56" s="2">
        <f t="shared" si="0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8"/>
        <v>0</v>
      </c>
      <c r="T56" s="5"/>
      <c r="U56" s="6">
        <f t="shared" si="9"/>
        <v>0</v>
      </c>
      <c r="V56" s="6"/>
      <c r="W56" s="6"/>
      <c r="X56" s="26"/>
    </row>
    <row r="57" spans="1:24">
      <c r="A57" s="2">
        <f t="shared" si="0"/>
        <v>43</v>
      </c>
      <c r="B57" s="2"/>
      <c r="C57" s="2"/>
      <c r="D57" s="2"/>
      <c r="E57" s="50" t="s">
        <v>133</v>
      </c>
      <c r="F57" s="28">
        <f t="shared" ref="F57:Q57" si="10">SUM(F44:F56)</f>
        <v>2728680.08</v>
      </c>
      <c r="G57" s="28">
        <f t="shared" si="10"/>
        <v>1916272.2800000003</v>
      </c>
      <c r="H57" s="28">
        <f t="shared" si="10"/>
        <v>1838476.31</v>
      </c>
      <c r="I57" s="28">
        <f t="shared" si="10"/>
        <v>2474237.5300000003</v>
      </c>
      <c r="J57" s="28">
        <f t="shared" si="10"/>
        <v>109985.74999999988</v>
      </c>
      <c r="K57" s="28">
        <f t="shared" si="10"/>
        <v>556906.25</v>
      </c>
      <c r="L57" s="28">
        <f t="shared" si="10"/>
        <v>1146327.8899999999</v>
      </c>
      <c r="M57" s="28">
        <f t="shared" si="10"/>
        <v>149273.04999999993</v>
      </c>
      <c r="N57" s="28">
        <f t="shared" si="10"/>
        <v>1150.0000000000582</v>
      </c>
      <c r="O57" s="28">
        <f t="shared" si="10"/>
        <v>1747039.38</v>
      </c>
      <c r="P57" s="28">
        <f t="shared" si="10"/>
        <v>-113888.37999999979</v>
      </c>
      <c r="Q57" s="28">
        <f t="shared" si="10"/>
        <v>1150.0000000002192</v>
      </c>
      <c r="R57" s="28">
        <f>SUM(R44:R56)</f>
        <v>3204308.9300000006</v>
      </c>
      <c r="S57" s="29">
        <f>SUM(S44:S56)</f>
        <v>3204308.9300000006</v>
      </c>
      <c r="T57" s="5"/>
      <c r="U57" s="6"/>
      <c r="V57" s="6"/>
      <c r="W57" s="6"/>
      <c r="X57" s="26"/>
    </row>
    <row r="58" spans="1:24">
      <c r="A58" s="2">
        <f t="shared" si="0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41"/>
      <c r="T58" s="5"/>
      <c r="U58" s="6"/>
      <c r="V58" s="6"/>
      <c r="W58" s="6"/>
      <c r="X58" s="26"/>
    </row>
    <row r="59" spans="1:24">
      <c r="A59" s="2">
        <f t="shared" si="0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>+R59</f>
        <v>0</v>
      </c>
      <c r="T59" s="5"/>
      <c r="U59" s="6">
        <f>+S59</f>
        <v>0</v>
      </c>
      <c r="V59" s="6"/>
      <c r="W59" s="6"/>
      <c r="X59" s="26"/>
    </row>
    <row r="60" spans="1:24">
      <c r="A60" s="2">
        <f t="shared" si="0"/>
        <v>46</v>
      </c>
      <c r="B60" s="2"/>
      <c r="C60" s="2"/>
      <c r="D60" s="2"/>
      <c r="E60" s="50" t="s">
        <v>136</v>
      </c>
      <c r="F60" s="28">
        <f t="shared" ref="F60:S60" si="11">+F59</f>
        <v>0</v>
      </c>
      <c r="G60" s="28">
        <f t="shared" si="11"/>
        <v>0</v>
      </c>
      <c r="H60" s="28">
        <f t="shared" si="11"/>
        <v>0</v>
      </c>
      <c r="I60" s="28">
        <f t="shared" si="11"/>
        <v>0</v>
      </c>
      <c r="J60" s="28">
        <f t="shared" si="11"/>
        <v>0</v>
      </c>
      <c r="K60" s="28">
        <f t="shared" si="11"/>
        <v>0</v>
      </c>
      <c r="L60" s="28">
        <f t="shared" si="11"/>
        <v>0</v>
      </c>
      <c r="M60" s="28">
        <f t="shared" si="11"/>
        <v>0</v>
      </c>
      <c r="N60" s="28">
        <f t="shared" si="11"/>
        <v>0</v>
      </c>
      <c r="O60" s="28">
        <f t="shared" si="11"/>
        <v>0</v>
      </c>
      <c r="P60" s="28">
        <f t="shared" si="11"/>
        <v>323765.93</v>
      </c>
      <c r="Q60" s="28">
        <f t="shared" si="11"/>
        <v>197130.52</v>
      </c>
      <c r="R60" s="28">
        <f t="shared" si="11"/>
        <v>0</v>
      </c>
      <c r="S60" s="29">
        <f t="shared" si="11"/>
        <v>0</v>
      </c>
      <c r="T60" s="5"/>
      <c r="U60" s="6"/>
      <c r="V60" s="6"/>
      <c r="W60" s="6"/>
      <c r="X60" s="26"/>
    </row>
    <row r="61" spans="1:24">
      <c r="A61" s="2">
        <f t="shared" si="0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41"/>
      <c r="T61" s="5"/>
      <c r="U61" s="6"/>
      <c r="V61" s="6"/>
      <c r="W61" s="6"/>
      <c r="X61" s="26"/>
    </row>
    <row r="62" spans="1:24">
      <c r="A62" s="2">
        <f t="shared" si="0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ref="S62:S73" si="12">+R62</f>
        <v>945100.14</v>
      </c>
      <c r="T62" s="5"/>
      <c r="U62" s="6">
        <f t="shared" ref="U62:U73" si="13">+S62</f>
        <v>945100.14</v>
      </c>
      <c r="V62" s="6"/>
      <c r="W62" s="6"/>
      <c r="X62" s="26"/>
    </row>
    <row r="63" spans="1:24">
      <c r="A63" s="2">
        <f t="shared" si="0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12"/>
        <v>2449138.14</v>
      </c>
      <c r="T63" s="5"/>
      <c r="U63" s="6">
        <f t="shared" si="13"/>
        <v>2449138.14</v>
      </c>
      <c r="V63" s="6"/>
      <c r="W63" s="6"/>
      <c r="X63" s="26"/>
    </row>
    <row r="64" spans="1:24">
      <c r="A64" s="2">
        <f t="shared" si="0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12"/>
        <v>7070459.8200000003</v>
      </c>
      <c r="T64" s="5"/>
      <c r="U64" s="6">
        <f t="shared" si="13"/>
        <v>7070459.8200000003</v>
      </c>
      <c r="V64" s="6"/>
      <c r="W64" s="6"/>
      <c r="X64" s="26"/>
    </row>
    <row r="65" spans="1:24">
      <c r="A65" s="2">
        <f t="shared" si="0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12"/>
        <v>161397.89000000001</v>
      </c>
      <c r="T65" s="5"/>
      <c r="U65" s="6">
        <f t="shared" si="13"/>
        <v>161397.89000000001</v>
      </c>
      <c r="V65" s="6"/>
      <c r="W65" s="6"/>
      <c r="X65" s="26"/>
    </row>
    <row r="66" spans="1:24">
      <c r="A66" s="2">
        <f t="shared" si="0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12"/>
        <v>150854.79</v>
      </c>
      <c r="T66" s="5"/>
      <c r="U66" s="6">
        <f t="shared" si="13"/>
        <v>150854.79</v>
      </c>
      <c r="V66" s="6"/>
      <c r="W66" s="6"/>
      <c r="X66" s="26"/>
    </row>
    <row r="67" spans="1:24">
      <c r="A67" s="2">
        <f t="shared" si="0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12"/>
        <v>1518612.94</v>
      </c>
      <c r="T67" s="5"/>
      <c r="U67" s="6">
        <f t="shared" si="13"/>
        <v>1518612.94</v>
      </c>
      <c r="V67" s="6"/>
      <c r="W67" s="6"/>
      <c r="X67" s="26"/>
    </row>
    <row r="68" spans="1:24">
      <c r="A68" s="2">
        <f t="shared" si="0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12"/>
        <v>5330310.5</v>
      </c>
      <c r="T68" s="5"/>
      <c r="U68" s="6">
        <f t="shared" si="13"/>
        <v>5330310.5</v>
      </c>
      <c r="V68" s="6"/>
      <c r="W68" s="6"/>
      <c r="X68" s="26"/>
    </row>
    <row r="69" spans="1:24">
      <c r="A69" s="2">
        <f t="shared" si="0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12"/>
        <v>1902279.41</v>
      </c>
      <c r="T69" s="5"/>
      <c r="U69" s="6">
        <f t="shared" si="13"/>
        <v>1902279.41</v>
      </c>
      <c r="V69" s="6"/>
      <c r="W69" s="6"/>
      <c r="X69" s="26"/>
    </row>
    <row r="70" spans="1:24">
      <c r="A70" s="2">
        <f t="shared" si="0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12"/>
        <v>0</v>
      </c>
      <c r="T70" s="5"/>
      <c r="U70" s="6">
        <f t="shared" si="13"/>
        <v>0</v>
      </c>
      <c r="V70" s="6"/>
      <c r="W70" s="6"/>
      <c r="X70" s="26"/>
    </row>
    <row r="71" spans="1:24">
      <c r="A71" s="2">
        <f t="shared" si="0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12"/>
        <v>359.95999999999901</v>
      </c>
      <c r="T71" s="5"/>
      <c r="U71" s="6">
        <f t="shared" si="13"/>
        <v>359.95999999999901</v>
      </c>
      <c r="V71" s="6"/>
      <c r="W71" s="6"/>
      <c r="X71" s="26"/>
    </row>
    <row r="72" spans="1:24">
      <c r="A72" s="2">
        <f t="shared" si="0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12"/>
        <v>257648.3</v>
      </c>
      <c r="T72" s="5"/>
      <c r="U72" s="6">
        <f t="shared" si="13"/>
        <v>257648.3</v>
      </c>
      <c r="V72" s="6"/>
      <c r="W72" s="6"/>
      <c r="X72" s="26"/>
    </row>
    <row r="73" spans="1:24">
      <c r="A73" s="2">
        <f t="shared" si="0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12"/>
        <v>0</v>
      </c>
      <c r="T73" s="5"/>
      <c r="U73" s="6">
        <f t="shared" si="13"/>
        <v>0</v>
      </c>
      <c r="V73" s="6"/>
      <c r="W73" s="6"/>
      <c r="X73" s="26"/>
    </row>
    <row r="74" spans="1:24">
      <c r="A74" s="2">
        <f t="shared" si="0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S74" si="14">SUM(G62:G73)</f>
        <v>25985129.739999995</v>
      </c>
      <c r="H74" s="24">
        <f t="shared" si="14"/>
        <v>21489963.910000004</v>
      </c>
      <c r="I74" s="24">
        <f t="shared" si="14"/>
        <v>25031043.339999992</v>
      </c>
      <c r="J74" s="24">
        <f t="shared" si="14"/>
        <v>19391541.48</v>
      </c>
      <c r="K74" s="24">
        <f t="shared" si="14"/>
        <v>13336927.270000001</v>
      </c>
      <c r="L74" s="24">
        <f t="shared" si="14"/>
        <v>11207105.25</v>
      </c>
      <c r="M74" s="24">
        <f t="shared" si="14"/>
        <v>8929667.6899999995</v>
      </c>
      <c r="N74" s="24">
        <f t="shared" si="14"/>
        <v>9393154.6999999955</v>
      </c>
      <c r="O74" s="24">
        <f t="shared" si="14"/>
        <v>9290701.3399999961</v>
      </c>
      <c r="P74" s="24">
        <f t="shared" si="14"/>
        <v>12139848.779999996</v>
      </c>
      <c r="Q74" s="24">
        <f t="shared" si="14"/>
        <v>13614121.359999998</v>
      </c>
      <c r="R74" s="24">
        <f t="shared" si="14"/>
        <v>19786161.890000001</v>
      </c>
      <c r="S74" s="25">
        <f t="shared" si="14"/>
        <v>19786161.890000001</v>
      </c>
      <c r="T74" s="5"/>
      <c r="U74" s="6"/>
      <c r="V74" s="6"/>
      <c r="W74" s="6"/>
      <c r="X74" s="26"/>
    </row>
    <row r="75" spans="1:24">
      <c r="A75" s="2">
        <f t="shared" si="0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41"/>
      <c r="T75" s="5"/>
      <c r="U75" s="6"/>
      <c r="V75" s="6"/>
      <c r="W75" s="6"/>
      <c r="X75" s="26"/>
    </row>
    <row r="76" spans="1:24">
      <c r="A76" s="2">
        <f t="shared" si="0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ref="S76:S88" si="15">+R76</f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0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15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0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15"/>
        <v>0</v>
      </c>
      <c r="T78" s="5"/>
      <c r="U78" s="6"/>
      <c r="V78" s="6"/>
      <c r="W78" s="6"/>
      <c r="X78" s="26">
        <f t="shared" ref="X78:X88" si="16">+S78</f>
        <v>0</v>
      </c>
    </row>
    <row r="79" spans="1:24">
      <c r="A79" s="2">
        <f t="shared" si="0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15"/>
        <v>109738.76</v>
      </c>
      <c r="T79" s="5"/>
      <c r="U79" s="6"/>
      <c r="V79" s="6"/>
      <c r="W79" s="6"/>
      <c r="X79" s="26">
        <f t="shared" si="16"/>
        <v>109738.76</v>
      </c>
    </row>
    <row r="80" spans="1:24">
      <c r="A80" s="2">
        <f t="shared" si="0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si="15"/>
        <v>0</v>
      </c>
      <c r="T80" s="5"/>
      <c r="U80" s="6"/>
      <c r="V80" s="6"/>
      <c r="W80" s="6"/>
      <c r="X80" s="26">
        <f t="shared" si="16"/>
        <v>0</v>
      </c>
    </row>
    <row r="81" spans="1:24">
      <c r="A81" s="2">
        <f t="shared" ref="A81:A144" si="17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5"/>
        <v>19792.61</v>
      </c>
      <c r="T81" s="5"/>
      <c r="U81" s="6"/>
      <c r="V81" s="6"/>
      <c r="W81" s="6"/>
      <c r="X81" s="26">
        <f t="shared" si="16"/>
        <v>19792.61</v>
      </c>
    </row>
    <row r="82" spans="1:24">
      <c r="A82" s="2">
        <f t="shared" si="17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5"/>
        <v>0</v>
      </c>
      <c r="T82" s="5"/>
      <c r="U82" s="6"/>
      <c r="V82" s="6"/>
      <c r="W82" s="6"/>
      <c r="X82" s="26">
        <f t="shared" si="16"/>
        <v>0</v>
      </c>
    </row>
    <row r="83" spans="1:24">
      <c r="A83" s="2">
        <f t="shared" si="17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5"/>
        <v>0</v>
      </c>
      <c r="T83" s="5"/>
      <c r="U83" s="6"/>
      <c r="V83" s="6"/>
      <c r="W83" s="6"/>
      <c r="X83" s="26">
        <f t="shared" si="16"/>
        <v>0</v>
      </c>
    </row>
    <row r="84" spans="1:24">
      <c r="A84" s="2">
        <f t="shared" si="17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5"/>
        <v>0</v>
      </c>
      <c r="T84" s="5"/>
      <c r="U84" s="6"/>
      <c r="V84" s="6"/>
      <c r="W84" s="6"/>
      <c r="X84" s="26">
        <f t="shared" si="16"/>
        <v>0</v>
      </c>
    </row>
    <row r="85" spans="1:24">
      <c r="A85" s="2">
        <f t="shared" si="17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5"/>
        <v>0</v>
      </c>
      <c r="T85" s="5"/>
      <c r="U85" s="6"/>
      <c r="V85" s="6"/>
      <c r="W85" s="6"/>
      <c r="X85" s="26">
        <f t="shared" si="16"/>
        <v>0</v>
      </c>
    </row>
    <row r="86" spans="1:24">
      <c r="A86" s="2">
        <f t="shared" si="17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5"/>
        <v>0</v>
      </c>
      <c r="T86" s="5"/>
      <c r="U86" s="6"/>
      <c r="V86" s="6"/>
      <c r="W86" s="6"/>
      <c r="X86" s="26">
        <f t="shared" si="16"/>
        <v>0</v>
      </c>
    </row>
    <row r="87" spans="1:24">
      <c r="A87" s="2">
        <f t="shared" si="17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5"/>
        <v>0</v>
      </c>
      <c r="T87" s="5"/>
      <c r="U87" s="6"/>
      <c r="V87" s="6"/>
      <c r="W87" s="6"/>
      <c r="X87" s="26">
        <f t="shared" si="16"/>
        <v>0</v>
      </c>
    </row>
    <row r="88" spans="1:24">
      <c r="A88" s="2">
        <f t="shared" si="17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5"/>
        <v>0</v>
      </c>
      <c r="T88" s="5"/>
      <c r="U88" s="6"/>
      <c r="V88" s="6"/>
      <c r="W88" s="6"/>
      <c r="X88" s="26">
        <f t="shared" si="16"/>
        <v>0</v>
      </c>
    </row>
    <row r="89" spans="1:24">
      <c r="A89" s="2">
        <f t="shared" si="17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S89" si="18">SUM(G76:G88)</f>
        <v>0</v>
      </c>
      <c r="H89" s="28">
        <f t="shared" si="18"/>
        <v>0</v>
      </c>
      <c r="I89" s="28">
        <f t="shared" si="18"/>
        <v>0</v>
      </c>
      <c r="J89" s="28">
        <f t="shared" si="18"/>
        <v>0</v>
      </c>
      <c r="K89" s="28">
        <f t="shared" si="18"/>
        <v>171.65</v>
      </c>
      <c r="L89" s="28">
        <f t="shared" si="18"/>
        <v>3300</v>
      </c>
      <c r="M89" s="28">
        <f t="shared" si="18"/>
        <v>0</v>
      </c>
      <c r="N89" s="28">
        <f t="shared" si="18"/>
        <v>0</v>
      </c>
      <c r="O89" s="28">
        <f t="shared" si="18"/>
        <v>0</v>
      </c>
      <c r="P89" s="28">
        <f t="shared" si="18"/>
        <v>0</v>
      </c>
      <c r="Q89" s="28">
        <f t="shared" si="18"/>
        <v>17559.13</v>
      </c>
      <c r="R89" s="28">
        <f t="shared" si="18"/>
        <v>129531.37</v>
      </c>
      <c r="S89" s="29">
        <f t="shared" si="18"/>
        <v>129531.37</v>
      </c>
      <c r="T89" s="5"/>
      <c r="U89" s="6"/>
      <c r="V89" s="6"/>
      <c r="W89" s="6"/>
      <c r="X89" s="26"/>
    </row>
    <row r="90" spans="1:24">
      <c r="A90" s="2">
        <f t="shared" si="17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41"/>
      <c r="T90" s="5"/>
      <c r="U90" s="6"/>
      <c r="V90" s="6"/>
      <c r="W90" s="6"/>
      <c r="X90" s="26"/>
    </row>
    <row r="91" spans="1:24">
      <c r="A91" s="2">
        <f t="shared" si="17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>+R91</f>
        <v>0</v>
      </c>
      <c r="T91" s="5"/>
      <c r="U91" s="6"/>
      <c r="V91" s="6"/>
      <c r="W91" s="6"/>
      <c r="X91" s="26"/>
    </row>
    <row r="92" spans="1:24">
      <c r="A92" s="2">
        <f t="shared" si="17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41"/>
      <c r="T92" s="5"/>
      <c r="U92" s="6"/>
      <c r="V92" s="6"/>
      <c r="W92" s="6"/>
      <c r="X92" s="26"/>
    </row>
    <row r="93" spans="1:24">
      <c r="A93" s="2">
        <f t="shared" si="17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S93" si="19">+G91+G89+G74</f>
        <v>25985129.739999995</v>
      </c>
      <c r="H93" s="24">
        <f t="shared" si="19"/>
        <v>21489963.910000004</v>
      </c>
      <c r="I93" s="24">
        <f t="shared" si="19"/>
        <v>25031043.339999992</v>
      </c>
      <c r="J93" s="24">
        <f t="shared" si="19"/>
        <v>19391541.48</v>
      </c>
      <c r="K93" s="24">
        <f t="shared" si="19"/>
        <v>13337098.920000002</v>
      </c>
      <c r="L93" s="24">
        <f t="shared" si="19"/>
        <v>11210405.25</v>
      </c>
      <c r="M93" s="24">
        <f t="shared" si="19"/>
        <v>8929667.6899999995</v>
      </c>
      <c r="N93" s="24">
        <f t="shared" si="19"/>
        <v>9393154.6999999955</v>
      </c>
      <c r="O93" s="24">
        <f t="shared" si="19"/>
        <v>9290701.3399999961</v>
      </c>
      <c r="P93" s="24">
        <f t="shared" si="19"/>
        <v>12139848.779999996</v>
      </c>
      <c r="Q93" s="24">
        <f t="shared" si="19"/>
        <v>13631680.489999998</v>
      </c>
      <c r="R93" s="24">
        <f t="shared" si="19"/>
        <v>19915693.260000002</v>
      </c>
      <c r="S93" s="25">
        <f t="shared" si="19"/>
        <v>19915693.260000002</v>
      </c>
      <c r="T93" s="5"/>
      <c r="U93" s="6"/>
      <c r="V93" s="6"/>
      <c r="W93" s="6"/>
      <c r="X93" s="26"/>
    </row>
    <row r="94" spans="1:24">
      <c r="A94" s="2">
        <f t="shared" si="17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ref="S94:S113" si="20">+R94</f>
        <v>0</v>
      </c>
      <c r="T94" s="5"/>
      <c r="U94" s="6"/>
      <c r="V94" s="6"/>
      <c r="W94" s="6"/>
      <c r="X94" s="26"/>
    </row>
    <row r="95" spans="1:24">
      <c r="A95" s="2">
        <f t="shared" si="17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20"/>
        <v>-122637.92</v>
      </c>
      <c r="T95" s="5"/>
      <c r="U95" s="6">
        <f t="shared" ref="U95:U113" si="21">+S95</f>
        <v>-122637.92</v>
      </c>
      <c r="V95" s="6"/>
      <c r="W95" s="6"/>
      <c r="X95" s="26"/>
    </row>
    <row r="96" spans="1:24">
      <c r="A96" s="2">
        <f t="shared" si="17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20"/>
        <v>-288682.78000000003</v>
      </c>
      <c r="T96" s="5"/>
      <c r="U96" s="6">
        <f t="shared" si="21"/>
        <v>-288682.78000000003</v>
      </c>
      <c r="V96" s="6"/>
      <c r="W96" s="6"/>
      <c r="X96" s="26"/>
    </row>
    <row r="97" spans="1:24">
      <c r="A97" s="2">
        <f t="shared" si="17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20"/>
        <v>282955.15999999997</v>
      </c>
      <c r="T97" s="5"/>
      <c r="U97" s="6">
        <f t="shared" si="21"/>
        <v>282955.15999999997</v>
      </c>
      <c r="V97" s="6"/>
      <c r="W97" s="6"/>
      <c r="X97" s="26"/>
    </row>
    <row r="98" spans="1:24">
      <c r="A98" s="2">
        <f t="shared" si="17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20"/>
        <v>1101392.3700000001</v>
      </c>
      <c r="T98" s="5"/>
      <c r="U98" s="6">
        <f t="shared" si="21"/>
        <v>1101392.3700000001</v>
      </c>
      <c r="V98" s="6"/>
      <c r="W98" s="6"/>
      <c r="X98" s="26"/>
    </row>
    <row r="99" spans="1:24">
      <c r="A99" s="2">
        <f t="shared" si="17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20"/>
        <v>-109625.87</v>
      </c>
      <c r="T99" s="5"/>
      <c r="U99" s="6">
        <f t="shared" si="21"/>
        <v>-109625.87</v>
      </c>
      <c r="V99" s="6"/>
      <c r="W99" s="6"/>
      <c r="X99" s="26"/>
    </row>
    <row r="100" spans="1:24">
      <c r="A100" s="2">
        <f t="shared" si="17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20"/>
        <v>-420596.92</v>
      </c>
      <c r="T100" s="5"/>
      <c r="U100" s="6">
        <f t="shared" si="21"/>
        <v>-420596.92</v>
      </c>
      <c r="V100" s="6"/>
      <c r="W100" s="6"/>
      <c r="X100" s="26"/>
    </row>
    <row r="101" spans="1:24">
      <c r="A101" s="2">
        <f t="shared" si="17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20"/>
        <v>-175003.87</v>
      </c>
      <c r="T101" s="5"/>
      <c r="U101" s="6">
        <f t="shared" si="21"/>
        <v>-175003.87</v>
      </c>
      <c r="V101" s="6"/>
      <c r="W101" s="6"/>
      <c r="X101" s="26"/>
    </row>
    <row r="102" spans="1:24">
      <c r="A102" s="2">
        <f t="shared" si="17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20"/>
        <v>-678722.01</v>
      </c>
      <c r="T102" s="5"/>
      <c r="U102" s="6">
        <f t="shared" si="21"/>
        <v>-678722.01</v>
      </c>
      <c r="V102" s="6"/>
      <c r="W102" s="6"/>
      <c r="X102" s="26"/>
    </row>
    <row r="103" spans="1:24">
      <c r="A103" s="2">
        <f t="shared" si="17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20"/>
        <v>-9984</v>
      </c>
      <c r="T103" s="5"/>
      <c r="U103" s="6">
        <f t="shared" si="21"/>
        <v>-9984</v>
      </c>
      <c r="V103" s="6"/>
      <c r="W103" s="6"/>
      <c r="X103" s="26"/>
    </row>
    <row r="104" spans="1:24">
      <c r="A104" s="2">
        <f t="shared" si="17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20"/>
        <v>-30016</v>
      </c>
      <c r="T104" s="5"/>
      <c r="U104" s="6">
        <f t="shared" si="21"/>
        <v>-30016</v>
      </c>
      <c r="V104" s="6"/>
      <c r="W104" s="6"/>
      <c r="X104" s="26"/>
    </row>
    <row r="105" spans="1:24">
      <c r="A105" s="2">
        <f t="shared" si="17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20"/>
        <v>0</v>
      </c>
      <c r="T105" s="5"/>
      <c r="U105" s="6">
        <f t="shared" si="21"/>
        <v>0</v>
      </c>
      <c r="V105" s="6"/>
      <c r="W105" s="6"/>
      <c r="X105" s="26"/>
    </row>
    <row r="106" spans="1:24">
      <c r="A106" s="2">
        <f t="shared" si="17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20"/>
        <v>0</v>
      </c>
      <c r="T106" s="5"/>
      <c r="U106" s="6">
        <f t="shared" si="21"/>
        <v>0</v>
      </c>
      <c r="V106" s="6"/>
      <c r="W106" s="6"/>
      <c r="X106" s="26"/>
    </row>
    <row r="107" spans="1:24">
      <c r="A107" s="2">
        <f t="shared" si="17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20"/>
        <v>0</v>
      </c>
      <c r="T107" s="5"/>
      <c r="U107" s="6">
        <f t="shared" si="21"/>
        <v>0</v>
      </c>
      <c r="V107" s="6"/>
      <c r="W107" s="6"/>
      <c r="X107" s="26"/>
    </row>
    <row r="108" spans="1:24">
      <c r="A108" s="2">
        <f t="shared" si="17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20"/>
        <v>-76</v>
      </c>
      <c r="T108" s="5"/>
      <c r="U108" s="6">
        <f t="shared" si="21"/>
        <v>-76</v>
      </c>
      <c r="V108" s="6"/>
      <c r="W108" s="6"/>
      <c r="X108" s="26"/>
    </row>
    <row r="109" spans="1:24">
      <c r="A109" s="2">
        <f t="shared" si="17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20"/>
        <v>76</v>
      </c>
      <c r="T109" s="5"/>
      <c r="U109" s="6">
        <f t="shared" si="21"/>
        <v>76</v>
      </c>
      <c r="V109" s="6"/>
      <c r="W109" s="6"/>
      <c r="X109" s="26"/>
    </row>
    <row r="110" spans="1:24">
      <c r="A110" s="2">
        <f t="shared" si="17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20"/>
        <v>-20000</v>
      </c>
      <c r="T110" s="5"/>
      <c r="U110" s="6">
        <f t="shared" si="21"/>
        <v>-20000</v>
      </c>
      <c r="V110" s="6"/>
      <c r="W110" s="6"/>
      <c r="X110" s="26"/>
    </row>
    <row r="111" spans="1:24">
      <c r="A111" s="2">
        <f t="shared" si="17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20"/>
        <v>32877.919999999998</v>
      </c>
      <c r="T111" s="5"/>
      <c r="U111" s="6">
        <f t="shared" si="21"/>
        <v>32877.919999999998</v>
      </c>
      <c r="V111" s="6"/>
      <c r="W111" s="6"/>
      <c r="X111" s="26"/>
    </row>
    <row r="112" spans="1:24">
      <c r="A112" s="2">
        <f t="shared" si="17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20"/>
        <v>-916.75</v>
      </c>
      <c r="T112" s="5"/>
      <c r="U112" s="6">
        <f t="shared" si="21"/>
        <v>-916.75</v>
      </c>
      <c r="V112" s="6"/>
      <c r="W112" s="6"/>
      <c r="X112" s="26"/>
    </row>
    <row r="113" spans="1:24">
      <c r="A113" s="2">
        <f t="shared" si="17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20"/>
        <v>-21961.17</v>
      </c>
      <c r="T113" s="5"/>
      <c r="U113" s="6">
        <f t="shared" si="21"/>
        <v>-21961.17</v>
      </c>
      <c r="V113" s="6"/>
      <c r="W113" s="6"/>
      <c r="X113" s="26"/>
    </row>
    <row r="114" spans="1:24">
      <c r="A114" s="2">
        <f t="shared" si="17"/>
        <v>100</v>
      </c>
      <c r="B114" s="2"/>
      <c r="C114" s="2"/>
      <c r="D114" s="2"/>
      <c r="E114" s="50" t="s">
        <v>203</v>
      </c>
      <c r="F114" s="88">
        <f t="shared" ref="F114:S114" si="22">SUM(F95:F113)</f>
        <v>-471320.70000000036</v>
      </c>
      <c r="G114" s="88">
        <f t="shared" si="22"/>
        <v>-590312.59000000008</v>
      </c>
      <c r="H114" s="88">
        <f t="shared" si="22"/>
        <v>-567935.16</v>
      </c>
      <c r="I114" s="88">
        <f t="shared" si="22"/>
        <v>-618376.68000000005</v>
      </c>
      <c r="J114" s="88">
        <f t="shared" si="22"/>
        <v>-601938.29</v>
      </c>
      <c r="K114" s="88">
        <f t="shared" si="22"/>
        <v>-537530.97000000009</v>
      </c>
      <c r="L114" s="88">
        <f t="shared" si="22"/>
        <v>-466422.13000000006</v>
      </c>
      <c r="M114" s="88">
        <f t="shared" si="22"/>
        <v>-400026.62000000011</v>
      </c>
      <c r="N114" s="88">
        <f t="shared" si="22"/>
        <v>-318968.16000000003</v>
      </c>
      <c r="O114" s="88">
        <f t="shared" si="22"/>
        <v>-300493.41000000003</v>
      </c>
      <c r="P114" s="88">
        <f t="shared" si="22"/>
        <v>-306880.46999999997</v>
      </c>
      <c r="Q114" s="88">
        <f t="shared" si="22"/>
        <v>-334323.0900000002</v>
      </c>
      <c r="R114" s="88">
        <f t="shared" si="22"/>
        <v>-460921.83999999991</v>
      </c>
      <c r="S114" s="89">
        <f t="shared" si="22"/>
        <v>-460921.83999999991</v>
      </c>
      <c r="T114" s="5"/>
      <c r="U114" s="6"/>
      <c r="V114" s="6"/>
      <c r="W114" s="6"/>
      <c r="X114" s="26"/>
    </row>
    <row r="115" spans="1:24">
      <c r="A115" s="2">
        <f t="shared" si="17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41"/>
      <c r="T115" s="5"/>
      <c r="U115" s="6"/>
      <c r="V115" s="6"/>
      <c r="W115" s="6"/>
      <c r="X115" s="26"/>
    </row>
    <row r="116" spans="1:24">
      <c r="A116" s="2">
        <f t="shared" si="17"/>
        <v>102</v>
      </c>
      <c r="B116" s="2"/>
      <c r="C116" s="2"/>
      <c r="D116" s="2"/>
      <c r="E116" s="50" t="s">
        <v>204</v>
      </c>
      <c r="F116" s="28">
        <f t="shared" ref="F116:S116" si="23">+F93+F114</f>
        <v>19844474.879999999</v>
      </c>
      <c r="G116" s="28">
        <f t="shared" si="23"/>
        <v>25394817.149999995</v>
      </c>
      <c r="H116" s="28">
        <f t="shared" si="23"/>
        <v>20922028.750000004</v>
      </c>
      <c r="I116" s="28">
        <f t="shared" si="23"/>
        <v>24412666.659999993</v>
      </c>
      <c r="J116" s="28">
        <f t="shared" si="23"/>
        <v>18789603.190000001</v>
      </c>
      <c r="K116" s="28">
        <f t="shared" si="23"/>
        <v>12799567.950000001</v>
      </c>
      <c r="L116" s="28">
        <f t="shared" si="23"/>
        <v>10743983.119999999</v>
      </c>
      <c r="M116" s="28">
        <f t="shared" si="23"/>
        <v>8529641.0700000003</v>
      </c>
      <c r="N116" s="28">
        <f t="shared" si="23"/>
        <v>9074186.5399999954</v>
      </c>
      <c r="O116" s="28">
        <f t="shared" si="23"/>
        <v>8990207.929999996</v>
      </c>
      <c r="P116" s="28">
        <f t="shared" si="23"/>
        <v>11832968.309999995</v>
      </c>
      <c r="Q116" s="28">
        <f t="shared" si="23"/>
        <v>13297357.399999999</v>
      </c>
      <c r="R116" s="28">
        <f t="shared" si="23"/>
        <v>19454771.420000002</v>
      </c>
      <c r="S116" s="29">
        <f t="shared" si="23"/>
        <v>19454771.420000002</v>
      </c>
      <c r="T116" s="5"/>
      <c r="U116" s="6"/>
      <c r="V116" s="6"/>
      <c r="W116" s="6"/>
      <c r="X116" s="26"/>
    </row>
    <row r="117" spans="1:24">
      <c r="A117" s="2">
        <f t="shared" si="17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41"/>
      <c r="T117" s="5"/>
      <c r="U117" s="6"/>
      <c r="V117" s="6"/>
      <c r="W117" s="6"/>
      <c r="X117" s="26"/>
    </row>
    <row r="118" spans="1:24">
      <c r="A118" s="2">
        <f t="shared" si="17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ref="S118:S141" si="24">+R118</f>
        <v>1148188.3600000001</v>
      </c>
      <c r="T118" s="5"/>
      <c r="U118" s="6">
        <f t="shared" ref="U118:U141" si="25">+S118</f>
        <v>1148188.3600000001</v>
      </c>
      <c r="V118" s="6"/>
      <c r="W118" s="6"/>
      <c r="X118" s="26"/>
    </row>
    <row r="119" spans="1:24">
      <c r="A119" s="2">
        <f t="shared" si="17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24"/>
        <v>286270.45</v>
      </c>
      <c r="T119" s="5"/>
      <c r="U119" s="6">
        <f t="shared" si="25"/>
        <v>286270.45</v>
      </c>
      <c r="V119" s="6"/>
      <c r="W119" s="6"/>
      <c r="X119" s="26"/>
    </row>
    <row r="120" spans="1:24">
      <c r="A120" s="2">
        <f t="shared" si="17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24"/>
        <v>565509.80000000005</v>
      </c>
      <c r="T120" s="5"/>
      <c r="U120" s="6">
        <f t="shared" si="25"/>
        <v>565509.80000000005</v>
      </c>
      <c r="V120" s="6"/>
      <c r="W120" s="6"/>
      <c r="X120" s="26"/>
    </row>
    <row r="121" spans="1:24">
      <c r="A121" s="2">
        <f t="shared" si="17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24"/>
        <v>487398.36</v>
      </c>
      <c r="T121" s="5"/>
      <c r="U121" s="6">
        <f t="shared" si="25"/>
        <v>487398.36</v>
      </c>
      <c r="V121" s="6"/>
      <c r="W121" s="6"/>
      <c r="X121" s="26"/>
    </row>
    <row r="122" spans="1:24">
      <c r="A122" s="2">
        <f t="shared" si="17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24"/>
        <v>407258.54</v>
      </c>
      <c r="T122" s="5"/>
      <c r="U122" s="6">
        <f t="shared" si="25"/>
        <v>407258.54</v>
      </c>
      <c r="V122" s="6"/>
      <c r="W122" s="6"/>
      <c r="X122" s="26"/>
    </row>
    <row r="123" spans="1:24">
      <c r="A123" s="2">
        <f t="shared" si="17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24"/>
        <v>135918.65</v>
      </c>
      <c r="T123" s="5"/>
      <c r="U123" s="6">
        <f t="shared" si="25"/>
        <v>135918.65</v>
      </c>
      <c r="V123" s="6"/>
      <c r="W123" s="6"/>
      <c r="X123" s="26"/>
    </row>
    <row r="124" spans="1:24">
      <c r="A124" s="2">
        <f t="shared" si="17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24"/>
        <v>291155.42</v>
      </c>
      <c r="T124" s="5"/>
      <c r="U124" s="6">
        <f t="shared" si="25"/>
        <v>291155.42</v>
      </c>
      <c r="V124" s="6"/>
      <c r="W124" s="6"/>
      <c r="X124" s="26"/>
    </row>
    <row r="125" spans="1:24">
      <c r="A125" s="2">
        <f t="shared" si="17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24"/>
        <v>363923.37</v>
      </c>
      <c r="T125" s="5"/>
      <c r="U125" s="6">
        <f t="shared" si="25"/>
        <v>363923.37</v>
      </c>
      <c r="V125" s="6"/>
      <c r="W125" s="6"/>
      <c r="X125" s="26"/>
    </row>
    <row r="126" spans="1:24">
      <c r="A126" s="2">
        <f t="shared" si="17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24"/>
        <v>75781.679999999993</v>
      </c>
      <c r="T126" s="5"/>
      <c r="U126" s="6">
        <f t="shared" si="25"/>
        <v>75781.679999999993</v>
      </c>
      <c r="V126" s="6"/>
      <c r="W126" s="6"/>
      <c r="X126" s="26"/>
    </row>
    <row r="127" spans="1:24">
      <c r="A127" s="2">
        <f t="shared" si="17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24"/>
        <v>476417.96</v>
      </c>
      <c r="T127" s="5"/>
      <c r="U127" s="6">
        <f t="shared" si="25"/>
        <v>476417.96</v>
      </c>
      <c r="V127" s="6"/>
      <c r="W127" s="6"/>
      <c r="X127" s="26"/>
    </row>
    <row r="128" spans="1:24">
      <c r="A128" s="2">
        <f t="shared" si="17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24"/>
        <v>536.36</v>
      </c>
      <c r="T128" s="5"/>
      <c r="U128" s="6">
        <f t="shared" si="25"/>
        <v>536.36</v>
      </c>
      <c r="V128" s="6"/>
      <c r="W128" s="6"/>
      <c r="X128" s="26"/>
    </row>
    <row r="129" spans="1:24">
      <c r="A129" s="2">
        <f t="shared" si="17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24"/>
        <v>307766.09000000003</v>
      </c>
      <c r="T129" s="5"/>
      <c r="U129" s="6">
        <f t="shared" si="25"/>
        <v>307766.09000000003</v>
      </c>
      <c r="V129" s="6"/>
      <c r="W129" s="6"/>
      <c r="X129" s="26"/>
    </row>
    <row r="130" spans="1:24">
      <c r="A130" s="2">
        <f t="shared" si="17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24"/>
        <v>348930.45</v>
      </c>
      <c r="T130" s="5"/>
      <c r="U130" s="6">
        <f t="shared" si="25"/>
        <v>348930.45</v>
      </c>
      <c r="V130" s="6"/>
      <c r="W130" s="6"/>
      <c r="X130" s="26"/>
    </row>
    <row r="131" spans="1:24">
      <c r="A131" s="2">
        <f t="shared" si="17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24"/>
        <v>144477.1</v>
      </c>
      <c r="T131" s="5"/>
      <c r="U131" s="6">
        <f t="shared" si="25"/>
        <v>144477.1</v>
      </c>
      <c r="V131" s="6"/>
      <c r="W131" s="6"/>
      <c r="X131" s="26"/>
    </row>
    <row r="132" spans="1:24">
      <c r="A132" s="2">
        <f t="shared" si="17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24"/>
        <v>58203.88</v>
      </c>
      <c r="T132" s="5"/>
      <c r="U132" s="6">
        <f t="shared" si="25"/>
        <v>58203.88</v>
      </c>
      <c r="V132" s="6"/>
      <c r="W132" s="6"/>
      <c r="X132" s="26"/>
    </row>
    <row r="133" spans="1:24">
      <c r="A133" s="2">
        <f t="shared" si="17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24"/>
        <v>255478.3</v>
      </c>
      <c r="T133" s="5"/>
      <c r="U133" s="6">
        <f t="shared" si="25"/>
        <v>255478.3</v>
      </c>
      <c r="V133" s="6"/>
      <c r="W133" s="6"/>
      <c r="X133" s="26"/>
    </row>
    <row r="134" spans="1:24">
      <c r="A134" s="2">
        <f t="shared" si="17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24"/>
        <v>-1541.61</v>
      </c>
      <c r="T134" s="5"/>
      <c r="U134" s="6">
        <f t="shared" si="25"/>
        <v>-1541.61</v>
      </c>
      <c r="V134" s="6"/>
      <c r="W134" s="6"/>
      <c r="X134" s="26"/>
    </row>
    <row r="135" spans="1:24">
      <c r="A135" s="2">
        <f t="shared" si="17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24"/>
        <v>342609.97</v>
      </c>
      <c r="T135" s="5"/>
      <c r="U135" s="6">
        <f t="shared" si="25"/>
        <v>342609.97</v>
      </c>
      <c r="V135" s="6"/>
      <c r="W135" s="6"/>
      <c r="X135" s="26"/>
    </row>
    <row r="136" spans="1:24">
      <c r="A136" s="2">
        <f t="shared" si="17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24"/>
        <v>0</v>
      </c>
      <c r="T136" s="5"/>
      <c r="U136" s="6">
        <f t="shared" si="25"/>
        <v>0</v>
      </c>
      <c r="V136" s="6"/>
      <c r="W136" s="6"/>
      <c r="X136" s="26"/>
    </row>
    <row r="137" spans="1:24">
      <c r="A137" s="2">
        <f t="shared" si="17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24"/>
        <v>0</v>
      </c>
      <c r="T137" s="5"/>
      <c r="U137" s="6">
        <f t="shared" si="25"/>
        <v>0</v>
      </c>
      <c r="V137" s="6"/>
      <c r="W137" s="6"/>
      <c r="X137" s="26"/>
    </row>
    <row r="138" spans="1:24">
      <c r="A138" s="2">
        <f t="shared" si="17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24"/>
        <v>1.45519152283669E-11</v>
      </c>
      <c r="T138" s="5"/>
      <c r="U138" s="6">
        <f t="shared" si="25"/>
        <v>1.45519152283669E-11</v>
      </c>
      <c r="V138" s="6"/>
      <c r="W138" s="6"/>
      <c r="X138" s="26"/>
    </row>
    <row r="139" spans="1:24">
      <c r="A139" s="2">
        <f t="shared" si="17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24"/>
        <v>299383.02</v>
      </c>
      <c r="T139" s="5"/>
      <c r="U139" s="6">
        <f t="shared" si="25"/>
        <v>299383.02</v>
      </c>
      <c r="V139" s="6"/>
      <c r="W139" s="6"/>
      <c r="X139" s="26"/>
    </row>
    <row r="140" spans="1:24">
      <c r="A140" s="2">
        <f t="shared" si="17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24"/>
        <v>97275.8</v>
      </c>
      <c r="T140" s="5"/>
      <c r="U140" s="6">
        <f t="shared" si="25"/>
        <v>97275.8</v>
      </c>
      <c r="V140" s="6"/>
      <c r="W140" s="6"/>
      <c r="X140" s="26"/>
    </row>
    <row r="141" spans="1:24">
      <c r="A141" s="2">
        <f t="shared" si="17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24"/>
        <v>1940548.63</v>
      </c>
      <c r="T141" s="5"/>
      <c r="U141" s="6">
        <f t="shared" si="25"/>
        <v>1940548.63</v>
      </c>
      <c r="V141" s="6"/>
      <c r="W141" s="6"/>
      <c r="X141" s="26"/>
    </row>
    <row r="142" spans="1:24">
      <c r="A142" s="2">
        <f t="shared" si="17"/>
        <v>128</v>
      </c>
      <c r="B142" s="2"/>
      <c r="C142" s="2"/>
      <c r="D142" s="2"/>
      <c r="E142" s="23" t="s">
        <v>254</v>
      </c>
      <c r="F142" s="28">
        <f t="shared" ref="F142:S142" si="26">SUM(F118:F141)</f>
        <v>10844838.52</v>
      </c>
      <c r="G142" s="28">
        <f t="shared" si="26"/>
        <v>10579524.560000001</v>
      </c>
      <c r="H142" s="28">
        <f t="shared" si="26"/>
        <v>10061813</v>
      </c>
      <c r="I142" s="28">
        <f t="shared" si="26"/>
        <v>9981885.1100000013</v>
      </c>
      <c r="J142" s="28">
        <f t="shared" si="26"/>
        <v>9823194.4800000004</v>
      </c>
      <c r="K142" s="28">
        <f t="shared" si="26"/>
        <v>10276143.370000001</v>
      </c>
      <c r="L142" s="28">
        <f t="shared" si="26"/>
        <v>8649998.0800000001</v>
      </c>
      <c r="M142" s="28">
        <f t="shared" si="26"/>
        <v>9797598.3900000006</v>
      </c>
      <c r="N142" s="28">
        <f t="shared" si="26"/>
        <v>10298833.859999999</v>
      </c>
      <c r="O142" s="28">
        <f t="shared" si="26"/>
        <v>11141776.509999998</v>
      </c>
      <c r="P142" s="28">
        <f t="shared" si="26"/>
        <v>9799091.4800000004</v>
      </c>
      <c r="Q142" s="28">
        <f t="shared" si="26"/>
        <v>10064449.860000001</v>
      </c>
      <c r="R142" s="28">
        <f t="shared" si="26"/>
        <v>8031490.5800000001</v>
      </c>
      <c r="S142" s="29">
        <f t="shared" si="26"/>
        <v>8031490.5800000001</v>
      </c>
      <c r="T142" s="5"/>
      <c r="U142" s="6"/>
      <c r="V142" s="6"/>
      <c r="W142" s="6"/>
      <c r="X142" s="26"/>
    </row>
    <row r="143" spans="1:24">
      <c r="A143" s="2">
        <f t="shared" si="17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41"/>
      <c r="T143" s="5"/>
      <c r="U143" s="6"/>
      <c r="V143" s="6"/>
      <c r="W143" s="6"/>
      <c r="X143" s="26"/>
    </row>
    <row r="144" spans="1:24">
      <c r="A144" s="2">
        <f t="shared" si="17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159" si="27">+R144</f>
        <v>130504.06</v>
      </c>
      <c r="T144" s="5"/>
      <c r="U144" s="6">
        <f t="shared" ref="U144:U159" si="28">+S144</f>
        <v>130504.06</v>
      </c>
      <c r="V144" s="6"/>
      <c r="W144" s="6"/>
      <c r="X144" s="26"/>
    </row>
    <row r="145" spans="1:24">
      <c r="A145" s="2">
        <f t="shared" ref="A145:A208" si="29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7"/>
        <v>10266422.640000001</v>
      </c>
      <c r="T145" s="5"/>
      <c r="U145" s="6">
        <f t="shared" si="28"/>
        <v>10266422.640000001</v>
      </c>
      <c r="V145" s="6"/>
      <c r="W145" s="6"/>
      <c r="X145" s="26"/>
    </row>
    <row r="146" spans="1:24">
      <c r="A146" s="2">
        <f t="shared" si="29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7"/>
        <v>810941.04</v>
      </c>
      <c r="T146" s="5"/>
      <c r="U146" s="6">
        <f t="shared" si="28"/>
        <v>810941.04</v>
      </c>
      <c r="V146" s="6"/>
      <c r="W146" s="6"/>
      <c r="X146" s="26"/>
    </row>
    <row r="147" spans="1:24">
      <c r="A147" s="2">
        <f t="shared" si="29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7"/>
        <v>-71714</v>
      </c>
      <c r="T147" s="5"/>
      <c r="U147" s="6">
        <f t="shared" si="28"/>
        <v>-71714</v>
      </c>
      <c r="V147" s="6"/>
      <c r="W147" s="6"/>
      <c r="X147" s="26"/>
    </row>
    <row r="148" spans="1:24">
      <c r="A148" s="2">
        <f t="shared" si="29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7"/>
        <v>3059262.74</v>
      </c>
      <c r="T148" s="5"/>
      <c r="U148" s="6">
        <f t="shared" si="28"/>
        <v>3059262.74</v>
      </c>
      <c r="V148" s="6"/>
      <c r="W148" s="6"/>
      <c r="X148" s="26"/>
    </row>
    <row r="149" spans="1:24">
      <c r="A149" s="2">
        <f t="shared" si="29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7"/>
        <v>218269.33</v>
      </c>
      <c r="T149" s="5"/>
      <c r="U149" s="6">
        <f t="shared" si="28"/>
        <v>218269.33</v>
      </c>
      <c r="V149" s="6"/>
      <c r="W149" s="6"/>
      <c r="X149" s="26"/>
    </row>
    <row r="150" spans="1:24">
      <c r="A150" s="2">
        <f t="shared" si="29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7"/>
        <v>157660.22</v>
      </c>
      <c r="T150" s="5"/>
      <c r="U150" s="6">
        <f t="shared" si="28"/>
        <v>157660.22</v>
      </c>
      <c r="V150" s="6"/>
      <c r="W150" s="6"/>
      <c r="X150" s="26"/>
    </row>
    <row r="151" spans="1:24">
      <c r="A151" s="2">
        <f t="shared" si="29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7"/>
        <v>0</v>
      </c>
      <c r="T151" s="5"/>
      <c r="U151" s="6">
        <f t="shared" si="28"/>
        <v>0</v>
      </c>
      <c r="V151" s="6"/>
      <c r="W151" s="6"/>
      <c r="X151" s="26"/>
    </row>
    <row r="152" spans="1:24">
      <c r="A152" s="2">
        <f t="shared" si="29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7"/>
        <v>-3.2741809263825397E-11</v>
      </c>
      <c r="T152" s="5"/>
      <c r="U152" s="6">
        <f t="shared" si="28"/>
        <v>-3.2741809263825397E-11</v>
      </c>
      <c r="V152" s="6"/>
      <c r="W152" s="6"/>
      <c r="X152" s="26"/>
    </row>
    <row r="153" spans="1:24">
      <c r="A153" s="2">
        <f t="shared" si="29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7"/>
        <v>34487.9</v>
      </c>
      <c r="T153" s="5"/>
      <c r="U153" s="6">
        <f t="shared" si="28"/>
        <v>34487.9</v>
      </c>
      <c r="V153" s="6"/>
      <c r="W153" s="6"/>
      <c r="X153" s="26"/>
    </row>
    <row r="154" spans="1:24">
      <c r="A154" s="2">
        <f t="shared" si="29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7"/>
        <v>843102</v>
      </c>
      <c r="T154" s="5"/>
      <c r="U154" s="6">
        <f t="shared" si="28"/>
        <v>843102</v>
      </c>
      <c r="V154" s="6"/>
      <c r="W154" s="6"/>
      <c r="X154" s="26"/>
    </row>
    <row r="155" spans="1:24">
      <c r="A155" s="2">
        <f t="shared" si="29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7"/>
        <v>54001.75</v>
      </c>
      <c r="T155" s="5"/>
      <c r="U155" s="6">
        <f t="shared" si="28"/>
        <v>54001.75</v>
      </c>
      <c r="V155" s="6"/>
      <c r="W155" s="6"/>
      <c r="X155" s="26"/>
    </row>
    <row r="156" spans="1:24">
      <c r="A156" s="2">
        <f t="shared" si="29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7"/>
        <v>0</v>
      </c>
      <c r="T156" s="5"/>
      <c r="U156" s="6">
        <f t="shared" si="28"/>
        <v>0</v>
      </c>
      <c r="V156" s="6"/>
      <c r="W156" s="6"/>
      <c r="X156" s="26"/>
    </row>
    <row r="157" spans="1:24">
      <c r="A157" s="2">
        <f t="shared" si="29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7"/>
        <v>0</v>
      </c>
      <c r="T157" s="5"/>
      <c r="U157" s="6">
        <f t="shared" si="28"/>
        <v>0</v>
      </c>
      <c r="V157" s="6"/>
      <c r="W157" s="6"/>
      <c r="X157" s="26"/>
    </row>
    <row r="158" spans="1:24">
      <c r="A158" s="2">
        <f t="shared" si="29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7"/>
        <v>0</v>
      </c>
      <c r="T158" s="5"/>
      <c r="U158" s="6">
        <f t="shared" si="28"/>
        <v>0</v>
      </c>
      <c r="V158" s="6"/>
      <c r="W158" s="6"/>
      <c r="X158" s="26"/>
    </row>
    <row r="159" spans="1:24">
      <c r="A159" s="2">
        <f t="shared" si="29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7"/>
        <v>0</v>
      </c>
      <c r="T159" s="5"/>
      <c r="U159" s="6">
        <f t="shared" si="28"/>
        <v>0</v>
      </c>
      <c r="V159" s="6"/>
      <c r="W159" s="6"/>
      <c r="X159" s="26"/>
    </row>
    <row r="160" spans="1:24">
      <c r="A160" s="2">
        <f t="shared" si="29"/>
        <v>146</v>
      </c>
      <c r="B160" s="2"/>
      <c r="C160" s="2"/>
      <c r="D160" s="2"/>
      <c r="E160" s="23" t="s">
        <v>284</v>
      </c>
      <c r="F160" s="28">
        <f t="shared" ref="F160:S160" si="30">SUM(F144:F159)</f>
        <v>3305687.93</v>
      </c>
      <c r="G160" s="28">
        <f t="shared" si="30"/>
        <v>4854283.8</v>
      </c>
      <c r="H160" s="28">
        <f t="shared" si="30"/>
        <v>2344314.3099999996</v>
      </c>
      <c r="I160" s="28">
        <f t="shared" si="30"/>
        <v>1829838.24</v>
      </c>
      <c r="J160" s="28">
        <f t="shared" si="30"/>
        <v>1685381.63</v>
      </c>
      <c r="K160" s="28">
        <f t="shared" si="30"/>
        <v>1911928.78</v>
      </c>
      <c r="L160" s="28">
        <f t="shared" si="30"/>
        <v>2032371.52</v>
      </c>
      <c r="M160" s="28">
        <f t="shared" si="30"/>
        <v>2299934.65</v>
      </c>
      <c r="N160" s="28">
        <f t="shared" si="30"/>
        <v>2841481.99</v>
      </c>
      <c r="O160" s="28">
        <f t="shared" si="30"/>
        <v>3602679.06</v>
      </c>
      <c r="P160" s="28">
        <f t="shared" si="30"/>
        <v>3207207.61</v>
      </c>
      <c r="Q160" s="28">
        <f t="shared" si="30"/>
        <v>11227914.029999999</v>
      </c>
      <c r="R160" s="28">
        <f t="shared" si="30"/>
        <v>15502937.680000003</v>
      </c>
      <c r="S160" s="29">
        <f t="shared" si="30"/>
        <v>15502937.680000003</v>
      </c>
      <c r="T160" s="5"/>
      <c r="U160" s="6"/>
      <c r="V160" s="6"/>
      <c r="W160" s="6"/>
      <c r="X160" s="26"/>
    </row>
    <row r="161" spans="1:24">
      <c r="A161" s="2">
        <f t="shared" si="29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41"/>
      <c r="T161" s="5"/>
      <c r="U161" s="6"/>
      <c r="V161" s="6"/>
      <c r="W161" s="6"/>
      <c r="X161" s="26"/>
    </row>
    <row r="162" spans="1:24">
      <c r="A162" s="2">
        <f t="shared" si="29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ref="S162:S171" si="31">+R162</f>
        <v>3996207.51</v>
      </c>
      <c r="T162" s="5"/>
      <c r="U162" s="6">
        <f t="shared" ref="U162:U171" si="32">+S162</f>
        <v>3996207.51</v>
      </c>
      <c r="V162" s="6"/>
      <c r="W162" s="6"/>
      <c r="X162" s="26"/>
    </row>
    <row r="163" spans="1:24">
      <c r="A163" s="2">
        <f t="shared" si="29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31"/>
        <v>9812907.4100000001</v>
      </c>
      <c r="T163" s="5"/>
      <c r="U163" s="6">
        <f t="shared" si="32"/>
        <v>9812907.4100000001</v>
      </c>
      <c r="V163" s="6"/>
      <c r="W163" s="6"/>
      <c r="X163" s="26"/>
    </row>
    <row r="164" spans="1:24">
      <c r="A164" s="2">
        <f t="shared" si="29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31"/>
        <v>2076923.47</v>
      </c>
      <c r="T164" s="5"/>
      <c r="U164" s="6">
        <f t="shared" si="32"/>
        <v>2076923.47</v>
      </c>
      <c r="V164" s="6"/>
      <c r="W164" s="6"/>
      <c r="X164" s="26"/>
    </row>
    <row r="165" spans="1:24">
      <c r="A165" s="2">
        <f t="shared" si="29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31"/>
        <v>6666508.6600000001</v>
      </c>
      <c r="T165" s="5"/>
      <c r="U165" s="6">
        <f t="shared" si="32"/>
        <v>6666508.6600000001</v>
      </c>
      <c r="V165" s="6"/>
      <c r="W165" s="6"/>
      <c r="X165" s="26"/>
    </row>
    <row r="166" spans="1:24">
      <c r="A166" s="2">
        <f t="shared" si="29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31"/>
        <v>160375.5</v>
      </c>
      <c r="T166" s="5"/>
      <c r="U166" s="6">
        <f t="shared" si="32"/>
        <v>160375.5</v>
      </c>
      <c r="V166" s="6"/>
      <c r="W166" s="6"/>
      <c r="X166" s="26"/>
    </row>
    <row r="167" spans="1:24">
      <c r="A167" s="2">
        <f t="shared" si="29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31"/>
        <v>136949.03</v>
      </c>
      <c r="T167" s="5"/>
      <c r="U167" s="6">
        <f t="shared" si="32"/>
        <v>136949.03</v>
      </c>
      <c r="V167" s="6"/>
      <c r="W167" s="6"/>
      <c r="X167" s="26"/>
    </row>
    <row r="168" spans="1:24">
      <c r="A168" s="2">
        <f t="shared" si="29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31"/>
        <v>217372.61</v>
      </c>
      <c r="T168" s="5"/>
      <c r="U168" s="6">
        <f t="shared" si="32"/>
        <v>217372.61</v>
      </c>
      <c r="V168" s="6"/>
      <c r="W168" s="6"/>
      <c r="X168" s="26"/>
    </row>
    <row r="169" spans="1:24">
      <c r="A169" s="2">
        <f t="shared" si="29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31"/>
        <v>1287630.96</v>
      </c>
      <c r="T169" s="5"/>
      <c r="U169" s="6">
        <f t="shared" si="32"/>
        <v>1287630.96</v>
      </c>
      <c r="V169" s="6"/>
      <c r="W169" s="6"/>
      <c r="X169" s="26"/>
    </row>
    <row r="170" spans="1:24">
      <c r="A170" s="2">
        <f t="shared" si="29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31"/>
        <v>131375.94</v>
      </c>
      <c r="T170" s="5"/>
      <c r="U170" s="6">
        <f t="shared" si="32"/>
        <v>131375.94</v>
      </c>
      <c r="V170" s="6"/>
      <c r="W170" s="6"/>
      <c r="X170" s="26"/>
    </row>
    <row r="171" spans="1:24">
      <c r="A171" s="2">
        <f t="shared" si="29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31"/>
        <v>678698.73</v>
      </c>
      <c r="T171" s="5"/>
      <c r="U171" s="6">
        <f t="shared" si="32"/>
        <v>678698.73</v>
      </c>
      <c r="V171" s="6"/>
      <c r="W171" s="6"/>
      <c r="X171" s="26"/>
    </row>
    <row r="172" spans="1:24">
      <c r="A172" s="2">
        <f t="shared" si="29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33">SUM(G162:G171)</f>
        <v>25017928.960000001</v>
      </c>
      <c r="H172" s="28">
        <f t="shared" si="33"/>
        <v>28570198.540000003</v>
      </c>
      <c r="I172" s="28">
        <f t="shared" si="33"/>
        <v>20493505.819999997</v>
      </c>
      <c r="J172" s="28">
        <f t="shared" si="33"/>
        <v>14378423.840000002</v>
      </c>
      <c r="K172" s="28">
        <f t="shared" si="33"/>
        <v>8220957.1800000016</v>
      </c>
      <c r="L172" s="28">
        <f t="shared" si="33"/>
        <v>7615163.4799999995</v>
      </c>
      <c r="M172" s="28">
        <f t="shared" si="33"/>
        <v>7551240.4000000004</v>
      </c>
      <c r="N172" s="28">
        <f t="shared" si="33"/>
        <v>4648431.9199999981</v>
      </c>
      <c r="O172" s="28">
        <f t="shared" si="33"/>
        <v>6657008.5300000003</v>
      </c>
      <c r="P172" s="28">
        <f t="shared" si="33"/>
        <v>11935667.9</v>
      </c>
      <c r="Q172" s="28">
        <f t="shared" si="33"/>
        <v>21169873.839999996</v>
      </c>
      <c r="R172" s="28">
        <f t="shared" si="33"/>
        <v>25164949.820000004</v>
      </c>
      <c r="S172" s="29">
        <f>SUM(S162:S171)</f>
        <v>25164949.820000004</v>
      </c>
      <c r="T172" s="5"/>
      <c r="U172" s="6"/>
      <c r="V172" s="6"/>
      <c r="W172" s="6"/>
      <c r="X172" s="26"/>
    </row>
    <row r="173" spans="1:24">
      <c r="A173" s="2">
        <f t="shared" si="29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41"/>
      <c r="T173" s="5"/>
      <c r="U173" s="6"/>
      <c r="V173" s="6"/>
      <c r="W173" s="6"/>
      <c r="X173" s="26"/>
    </row>
    <row r="174" spans="1:24">
      <c r="A174" s="2">
        <f t="shared" si="29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ref="S174:S205" si="34">+R174</f>
        <v>-82824.95</v>
      </c>
      <c r="T174" s="5"/>
      <c r="U174" s="6"/>
      <c r="V174" s="6"/>
      <c r="W174" s="6"/>
      <c r="X174" s="83">
        <f>+S174</f>
        <v>-82824.95</v>
      </c>
    </row>
    <row r="175" spans="1:24">
      <c r="A175" s="2">
        <f t="shared" si="29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34"/>
        <v>-314153.82</v>
      </c>
      <c r="T175" s="5"/>
      <c r="U175" s="6"/>
      <c r="V175" s="6"/>
      <c r="W175" s="6"/>
      <c r="X175" s="83">
        <f>+S175</f>
        <v>-314153.82</v>
      </c>
    </row>
    <row r="176" spans="1:24">
      <c r="A176" s="2">
        <f t="shared" si="29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34"/>
        <v>680831.94</v>
      </c>
      <c r="T176" s="5"/>
      <c r="U176" s="6"/>
      <c r="V176" s="6"/>
      <c r="W176" s="6"/>
      <c r="X176" s="83">
        <f>+S176</f>
        <v>680831.94</v>
      </c>
    </row>
    <row r="177" spans="1:24">
      <c r="A177" s="2">
        <f t="shared" si="29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34"/>
        <v>1956266.79</v>
      </c>
      <c r="T177" s="5"/>
      <c r="U177" s="6"/>
      <c r="V177" s="6"/>
      <c r="W177" s="6"/>
      <c r="X177" s="83">
        <f>+S177</f>
        <v>1956266.79</v>
      </c>
    </row>
    <row r="178" spans="1:24">
      <c r="A178" s="2">
        <f t="shared" si="29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34"/>
        <v>11510145.4</v>
      </c>
      <c r="T178" s="5"/>
      <c r="U178" s="6">
        <f>+S178</f>
        <v>11510145.4</v>
      </c>
      <c r="V178" s="6"/>
      <c r="W178" s="6"/>
      <c r="X178" s="83"/>
    </row>
    <row r="179" spans="1:24">
      <c r="A179" s="2">
        <f t="shared" si="29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34"/>
        <v>1661184.9</v>
      </c>
      <c r="T179" s="5"/>
      <c r="U179" s="6">
        <f>+S179</f>
        <v>1661184.9</v>
      </c>
      <c r="V179" s="6"/>
      <c r="W179" s="6"/>
      <c r="X179" s="83"/>
    </row>
    <row r="180" spans="1:24">
      <c r="A180" s="2">
        <f t="shared" si="29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34"/>
        <v>-7249.34</v>
      </c>
      <c r="T180" s="5"/>
      <c r="U180" s="6"/>
      <c r="V180" s="6"/>
      <c r="W180" s="6"/>
      <c r="X180" s="83">
        <f>+S180</f>
        <v>-7249.34</v>
      </c>
    </row>
    <row r="181" spans="1:24">
      <c r="A181" s="2">
        <f t="shared" si="29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34"/>
        <v>2574.23</v>
      </c>
      <c r="T181" s="5"/>
      <c r="U181" s="6"/>
      <c r="V181" s="6"/>
      <c r="W181" s="6"/>
      <c r="X181" s="83">
        <f>+S181</f>
        <v>2574.23</v>
      </c>
    </row>
    <row r="182" spans="1:24">
      <c r="A182" s="2">
        <f t="shared" si="29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34"/>
        <v>59590.47</v>
      </c>
      <c r="T182" s="5"/>
      <c r="U182" s="6"/>
      <c r="V182" s="6"/>
      <c r="W182" s="6"/>
      <c r="X182" s="83">
        <f>+S182</f>
        <v>59590.47</v>
      </c>
    </row>
    <row r="183" spans="1:24">
      <c r="A183" s="2">
        <f t="shared" si="29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34"/>
        <v>-2574.25</v>
      </c>
      <c r="T183" s="5"/>
      <c r="U183" s="6"/>
      <c r="V183" s="6"/>
      <c r="W183" s="6"/>
      <c r="X183" s="83">
        <f>+S183</f>
        <v>-2574.25</v>
      </c>
    </row>
    <row r="184" spans="1:24">
      <c r="A184" s="2">
        <f t="shared" si="29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34"/>
        <v>171224.15</v>
      </c>
      <c r="T184" s="5"/>
      <c r="U184" s="6"/>
      <c r="V184" s="6"/>
      <c r="W184" s="6"/>
      <c r="X184" s="83">
        <f>+S184</f>
        <v>171224.15</v>
      </c>
    </row>
    <row r="185" spans="1:24">
      <c r="A185" s="2">
        <f t="shared" si="29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34"/>
        <v>1007436.65</v>
      </c>
      <c r="T185" s="5"/>
      <c r="U185" s="6">
        <f>+S185</f>
        <v>1007436.65</v>
      </c>
      <c r="V185" s="6"/>
      <c r="W185" s="6"/>
      <c r="X185" s="83"/>
    </row>
    <row r="186" spans="1:24">
      <c r="A186" s="2">
        <f t="shared" si="29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34"/>
        <v>145396.82</v>
      </c>
      <c r="T186" s="5"/>
      <c r="U186" s="6">
        <f>+S186</f>
        <v>145396.82</v>
      </c>
      <c r="V186" s="6"/>
      <c r="W186" s="6"/>
      <c r="X186" s="83"/>
    </row>
    <row r="187" spans="1:24">
      <c r="A187" s="2">
        <f t="shared" si="29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34"/>
        <v>65440.960000000101</v>
      </c>
      <c r="T187" s="5"/>
      <c r="U187" s="6"/>
      <c r="V187" s="6"/>
      <c r="W187" s="6"/>
      <c r="X187" s="83">
        <f>+S187</f>
        <v>65440.960000000101</v>
      </c>
    </row>
    <row r="188" spans="1:24">
      <c r="A188" s="2">
        <f t="shared" si="29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34"/>
        <v>248712.88</v>
      </c>
      <c r="T188" s="5"/>
      <c r="U188" s="6"/>
      <c r="V188" s="6"/>
      <c r="W188" s="6"/>
      <c r="X188" s="83">
        <f>+S188</f>
        <v>248712.88</v>
      </c>
    </row>
    <row r="189" spans="1:24">
      <c r="A189" s="2">
        <f t="shared" si="29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34"/>
        <v>0</v>
      </c>
      <c r="T189" s="5"/>
      <c r="U189" s="6">
        <f>+S189</f>
        <v>0</v>
      </c>
      <c r="V189" s="6"/>
      <c r="W189" s="6"/>
      <c r="X189" s="26"/>
    </row>
    <row r="190" spans="1:24">
      <c r="A190" s="2">
        <f t="shared" si="29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34"/>
        <v>593186.79</v>
      </c>
      <c r="T190" s="5"/>
      <c r="U190" s="6"/>
      <c r="V190" s="6"/>
      <c r="W190" s="6"/>
      <c r="X190" s="26">
        <f>+S190</f>
        <v>593186.79</v>
      </c>
    </row>
    <row r="191" spans="1:24">
      <c r="A191" s="2">
        <f t="shared" si="29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34"/>
        <v>40887966.869999997</v>
      </c>
      <c r="T191" s="5"/>
      <c r="U191" s="6"/>
      <c r="V191" s="6"/>
      <c r="W191" s="6"/>
      <c r="X191" s="26">
        <f>+S191</f>
        <v>40887966.869999997</v>
      </c>
    </row>
    <row r="192" spans="1:24">
      <c r="A192" s="2">
        <f t="shared" si="29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34"/>
        <v>0</v>
      </c>
      <c r="T192" s="5"/>
      <c r="U192" s="6"/>
      <c r="V192" s="6"/>
      <c r="W192" s="6"/>
      <c r="X192" s="26"/>
    </row>
    <row r="193" spans="1:24">
      <c r="A193" s="2">
        <f t="shared" si="29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34"/>
        <v>58463.57</v>
      </c>
      <c r="T193" s="5"/>
      <c r="U193" s="6"/>
      <c r="V193" s="6"/>
      <c r="W193" s="6">
        <f>+S193</f>
        <v>58463.57</v>
      </c>
      <c r="X193" s="26"/>
    </row>
    <row r="194" spans="1:24">
      <c r="A194" s="2">
        <f t="shared" si="29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34"/>
        <v>51189.82</v>
      </c>
      <c r="T194" s="5"/>
      <c r="U194" s="6"/>
      <c r="V194" s="6"/>
      <c r="W194" s="6">
        <f t="shared" ref="W194:W205" si="35">+S194</f>
        <v>51189.82</v>
      </c>
      <c r="X194" s="26"/>
    </row>
    <row r="195" spans="1:24">
      <c r="A195" s="2">
        <f t="shared" si="29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34"/>
        <v>852667.05</v>
      </c>
      <c r="T195" s="5"/>
      <c r="U195" s="6"/>
      <c r="V195" s="6"/>
      <c r="W195" s="6">
        <f t="shared" si="35"/>
        <v>852667.05</v>
      </c>
      <c r="X195" s="26"/>
    </row>
    <row r="196" spans="1:24">
      <c r="A196" s="2">
        <f t="shared" si="29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34"/>
        <v>25296.48</v>
      </c>
      <c r="T196" s="5"/>
      <c r="U196" s="6"/>
      <c r="V196" s="6"/>
      <c r="W196" s="6">
        <f t="shared" si="35"/>
        <v>25296.48</v>
      </c>
      <c r="X196" s="26"/>
    </row>
    <row r="197" spans="1:24">
      <c r="A197" s="2">
        <f t="shared" si="29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34"/>
        <v>141205.07999999999</v>
      </c>
      <c r="T197" s="5"/>
      <c r="U197" s="6"/>
      <c r="V197" s="6"/>
      <c r="W197" s="6">
        <f t="shared" si="35"/>
        <v>141205.07999999999</v>
      </c>
      <c r="X197" s="26"/>
    </row>
    <row r="198" spans="1:24">
      <c r="A198" s="2">
        <f t="shared" si="29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34"/>
        <v>82844.59</v>
      </c>
      <c r="T198" s="5"/>
      <c r="U198" s="6"/>
      <c r="V198" s="6"/>
      <c r="W198" s="6">
        <f t="shared" si="35"/>
        <v>82844.59</v>
      </c>
      <c r="X198" s="26"/>
    </row>
    <row r="199" spans="1:24">
      <c r="A199" s="2">
        <f t="shared" si="29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34"/>
        <v>96477.490000000107</v>
      </c>
      <c r="T199" s="5"/>
      <c r="U199" s="6"/>
      <c r="V199" s="6"/>
      <c r="W199" s="6">
        <f t="shared" si="35"/>
        <v>96477.490000000107</v>
      </c>
      <c r="X199" s="26"/>
    </row>
    <row r="200" spans="1:24">
      <c r="A200" s="2">
        <f t="shared" si="29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34"/>
        <v>98736.3100000001</v>
      </c>
      <c r="T200" s="5"/>
      <c r="U200" s="6"/>
      <c r="V200" s="6"/>
      <c r="W200" s="6">
        <f t="shared" si="35"/>
        <v>98736.3100000001</v>
      </c>
      <c r="X200" s="26"/>
    </row>
    <row r="201" spans="1:24">
      <c r="A201" s="2">
        <f t="shared" si="29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34"/>
        <v>53780.84</v>
      </c>
      <c r="T201" s="5"/>
      <c r="U201" s="6"/>
      <c r="V201" s="6"/>
      <c r="W201" s="6">
        <f t="shared" si="35"/>
        <v>53780.84</v>
      </c>
      <c r="X201" s="26"/>
    </row>
    <row r="202" spans="1:24">
      <c r="A202" s="2">
        <f t="shared" si="29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34"/>
        <v>54740.34</v>
      </c>
      <c r="T202" s="5"/>
      <c r="U202" s="6"/>
      <c r="V202" s="6"/>
      <c r="W202" s="6">
        <f t="shared" si="35"/>
        <v>54740.34</v>
      </c>
      <c r="X202" s="26"/>
    </row>
    <row r="203" spans="1:24">
      <c r="A203" s="2">
        <f t="shared" si="29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34"/>
        <v>54127.82</v>
      </c>
      <c r="T203" s="5"/>
      <c r="U203" s="6"/>
      <c r="V203" s="6"/>
      <c r="W203" s="6">
        <f t="shared" si="35"/>
        <v>54127.82</v>
      </c>
      <c r="X203" s="26"/>
    </row>
    <row r="204" spans="1:24">
      <c r="A204" s="2">
        <f t="shared" si="29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34"/>
        <v>54994.94</v>
      </c>
      <c r="T204" s="5"/>
      <c r="U204" s="6"/>
      <c r="V204" s="6"/>
      <c r="W204" s="6">
        <f t="shared" si="35"/>
        <v>54994.94</v>
      </c>
      <c r="X204" s="26"/>
    </row>
    <row r="205" spans="1:24">
      <c r="A205" s="2">
        <f t="shared" si="29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34"/>
        <v>-1525788.02</v>
      </c>
      <c r="T205" s="5"/>
      <c r="U205" s="6"/>
      <c r="V205" s="6"/>
      <c r="W205" s="6">
        <f t="shared" si="35"/>
        <v>-1525788.02</v>
      </c>
      <c r="X205" s="26"/>
    </row>
    <row r="206" spans="1:24">
      <c r="A206" s="2">
        <f t="shared" si="29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S206" si="36">SUM(G193:G205)</f>
        <v>171143.0399999998</v>
      </c>
      <c r="H206" s="24">
        <f t="shared" si="36"/>
        <v>164560.60999999987</v>
      </c>
      <c r="I206" s="24">
        <f t="shared" si="36"/>
        <v>157978.17999999993</v>
      </c>
      <c r="J206" s="24">
        <f t="shared" si="36"/>
        <v>151395.75</v>
      </c>
      <c r="K206" s="24">
        <f t="shared" si="36"/>
        <v>144813.32000000007</v>
      </c>
      <c r="L206" s="24">
        <f t="shared" si="36"/>
        <v>138230.89000000036</v>
      </c>
      <c r="M206" s="24">
        <f t="shared" si="36"/>
        <v>131648.45999999996</v>
      </c>
      <c r="N206" s="24">
        <f t="shared" si="36"/>
        <v>125066.03000000026</v>
      </c>
      <c r="O206" s="24">
        <f t="shared" si="36"/>
        <v>118483.60000000033</v>
      </c>
      <c r="P206" s="24">
        <f t="shared" si="36"/>
        <v>111901.16999999993</v>
      </c>
      <c r="Q206" s="24">
        <f t="shared" si="36"/>
        <v>105318.74000000022</v>
      </c>
      <c r="R206" s="24">
        <f t="shared" si="36"/>
        <v>98736.310000000289</v>
      </c>
      <c r="S206" s="25">
        <f t="shared" si="36"/>
        <v>98736.310000000289</v>
      </c>
      <c r="T206" s="5"/>
      <c r="U206" s="6"/>
      <c r="V206" s="6"/>
      <c r="W206" s="6"/>
      <c r="X206" s="26"/>
    </row>
    <row r="207" spans="1:24">
      <c r="A207" s="2">
        <f t="shared" si="29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41"/>
      <c r="T207" s="5"/>
      <c r="U207" s="6"/>
      <c r="V207" s="6"/>
      <c r="W207" s="6"/>
      <c r="X207" s="26"/>
    </row>
    <row r="208" spans="1:24">
      <c r="A208" s="2">
        <f t="shared" si="29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>+R208</f>
        <v>744300.47</v>
      </c>
      <c r="T208" s="5"/>
      <c r="U208" s="6"/>
      <c r="V208" s="6"/>
      <c r="W208" s="6">
        <f>+S208</f>
        <v>744300.47</v>
      </c>
      <c r="X208" s="26"/>
    </row>
    <row r="209" spans="1:24">
      <c r="A209" s="2">
        <f t="shared" ref="A209:A272" si="37">+A208+1</f>
        <v>195</v>
      </c>
      <c r="B209" s="2"/>
      <c r="C209" s="2"/>
      <c r="D209" s="2"/>
      <c r="E209" s="23" t="s">
        <v>343</v>
      </c>
      <c r="F209" s="28">
        <f t="shared" ref="F209:S209" si="38">SUM(F208:F208)</f>
        <v>785271.11</v>
      </c>
      <c r="G209" s="28">
        <f t="shared" si="38"/>
        <v>781856.89</v>
      </c>
      <c r="H209" s="28">
        <f t="shared" si="38"/>
        <v>778442.67</v>
      </c>
      <c r="I209" s="28">
        <f t="shared" si="38"/>
        <v>775028.45</v>
      </c>
      <c r="J209" s="28">
        <f t="shared" si="38"/>
        <v>771614.23</v>
      </c>
      <c r="K209" s="28">
        <f t="shared" si="38"/>
        <v>768200.01</v>
      </c>
      <c r="L209" s="28">
        <f t="shared" si="38"/>
        <v>764785.79</v>
      </c>
      <c r="M209" s="28">
        <f t="shared" si="38"/>
        <v>761371.57</v>
      </c>
      <c r="N209" s="28">
        <f t="shared" si="38"/>
        <v>757957.35</v>
      </c>
      <c r="O209" s="28">
        <f t="shared" si="38"/>
        <v>754543.13</v>
      </c>
      <c r="P209" s="28">
        <f t="shared" si="38"/>
        <v>751128.91</v>
      </c>
      <c r="Q209" s="28">
        <f t="shared" si="38"/>
        <v>747714.69</v>
      </c>
      <c r="R209" s="28">
        <f t="shared" si="38"/>
        <v>744300.47</v>
      </c>
      <c r="S209" s="29">
        <f t="shared" si="38"/>
        <v>744300.47</v>
      </c>
      <c r="T209" s="5"/>
      <c r="U209" s="6"/>
      <c r="V209" s="6"/>
      <c r="W209" s="6"/>
      <c r="X209" s="26"/>
    </row>
    <row r="210" spans="1:24">
      <c r="A210" s="2">
        <f t="shared" si="37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41"/>
      <c r="T210" s="5"/>
      <c r="U210" s="6"/>
      <c r="V210" s="6"/>
      <c r="W210" s="6"/>
      <c r="X210" s="26"/>
    </row>
    <row r="211" spans="1:24">
      <c r="A211" s="2">
        <f t="shared" si="37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ref="S211:S267" si="39">+R211</f>
        <v>0</v>
      </c>
      <c r="T211" s="5"/>
      <c r="U211" s="6">
        <f t="shared" ref="U211:U244" si="40">+S211</f>
        <v>0</v>
      </c>
      <c r="V211" s="6"/>
      <c r="W211" s="6"/>
      <c r="X211" s="26"/>
    </row>
    <row r="212" spans="1:24">
      <c r="A212" s="2">
        <f t="shared" si="37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9"/>
        <v>0</v>
      </c>
      <c r="T212" s="2"/>
      <c r="U212" s="4">
        <f t="shared" si="40"/>
        <v>0</v>
      </c>
      <c r="V212" s="4"/>
      <c r="W212" s="4"/>
      <c r="X212" s="83"/>
    </row>
    <row r="213" spans="1:24">
      <c r="A213" s="2">
        <f t="shared" si="37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9"/>
        <v>47614629.100000001</v>
      </c>
      <c r="T213" s="2"/>
      <c r="U213" s="4">
        <f t="shared" si="40"/>
        <v>47614629.100000001</v>
      </c>
      <c r="V213" s="4"/>
      <c r="W213" s="4"/>
      <c r="X213" s="83"/>
    </row>
    <row r="214" spans="1:24">
      <c r="A214" s="2">
        <f t="shared" si="37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9"/>
        <v>974030</v>
      </c>
      <c r="T214" s="2"/>
      <c r="U214" s="4">
        <f t="shared" si="40"/>
        <v>974030</v>
      </c>
      <c r="V214" s="4"/>
      <c r="W214" s="4"/>
      <c r="X214" s="83"/>
    </row>
    <row r="215" spans="1:24">
      <c r="A215" s="2">
        <f t="shared" si="37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9"/>
        <v>572922.88</v>
      </c>
      <c r="T215" s="5"/>
      <c r="U215" s="6">
        <f t="shared" si="40"/>
        <v>572922.88</v>
      </c>
      <c r="V215" s="6"/>
      <c r="W215" s="6"/>
      <c r="X215" s="26"/>
    </row>
    <row r="216" spans="1:24">
      <c r="A216" s="2">
        <f t="shared" si="37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9"/>
        <v>384645.37</v>
      </c>
      <c r="T216" s="5"/>
      <c r="U216" s="6">
        <f t="shared" si="40"/>
        <v>384645.37</v>
      </c>
      <c r="V216" s="6"/>
      <c r="W216" s="6"/>
      <c r="X216" s="26"/>
    </row>
    <row r="217" spans="1:24">
      <c r="A217" s="2">
        <f t="shared" si="37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9"/>
        <v>99041.79</v>
      </c>
      <c r="T217" s="5"/>
      <c r="U217" s="6">
        <f t="shared" si="40"/>
        <v>99041.79</v>
      </c>
      <c r="V217" s="6"/>
      <c r="W217" s="6"/>
      <c r="X217" s="26"/>
    </row>
    <row r="218" spans="1:24">
      <c r="A218" s="2">
        <f t="shared" si="37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9"/>
        <v>951817.28999999899</v>
      </c>
      <c r="T218" s="5"/>
      <c r="U218" s="6">
        <f t="shared" si="40"/>
        <v>951817.28999999899</v>
      </c>
      <c r="V218" s="6"/>
      <c r="W218" s="6"/>
      <c r="X218" s="26"/>
    </row>
    <row r="219" spans="1:24">
      <c r="A219" s="2">
        <f t="shared" si="37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9"/>
        <v>1070638.9099999999</v>
      </c>
      <c r="T219" s="5"/>
      <c r="U219" s="6">
        <f t="shared" si="40"/>
        <v>1070638.9099999999</v>
      </c>
      <c r="V219" s="6"/>
      <c r="W219" s="6"/>
      <c r="X219" s="26"/>
    </row>
    <row r="220" spans="1:24">
      <c r="A220" s="2">
        <f t="shared" si="37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9"/>
        <v>4501119.47</v>
      </c>
      <c r="T220" s="5"/>
      <c r="U220" s="6">
        <f t="shared" si="40"/>
        <v>4501119.47</v>
      </c>
      <c r="V220" s="6"/>
      <c r="W220" s="6"/>
      <c r="X220" s="26"/>
    </row>
    <row r="221" spans="1:24">
      <c r="A221" s="2">
        <f t="shared" si="37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9"/>
        <v>0</v>
      </c>
      <c r="T221" s="5"/>
      <c r="U221" s="6">
        <f t="shared" si="40"/>
        <v>0</v>
      </c>
      <c r="V221" s="6"/>
      <c r="W221" s="6"/>
      <c r="X221" s="26"/>
    </row>
    <row r="222" spans="1:24">
      <c r="A222" s="2">
        <f t="shared" si="37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9"/>
        <v>2.91038304567337E-11</v>
      </c>
      <c r="T222" s="5"/>
      <c r="U222" s="6">
        <f t="shared" si="40"/>
        <v>2.91038304567337E-11</v>
      </c>
      <c r="V222" s="6"/>
      <c r="W222" s="6"/>
      <c r="X222" s="26"/>
    </row>
    <row r="223" spans="1:24">
      <c r="A223" s="2">
        <f t="shared" si="37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9"/>
        <v>0</v>
      </c>
      <c r="T223" s="5"/>
      <c r="U223" s="6">
        <f t="shared" si="40"/>
        <v>0</v>
      </c>
      <c r="V223" s="6"/>
      <c r="W223" s="6"/>
      <c r="X223" s="26"/>
    </row>
    <row r="224" spans="1:24">
      <c r="A224" s="2">
        <f t="shared" si="37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9"/>
        <v>0</v>
      </c>
      <c r="T224" s="5"/>
      <c r="U224" s="6">
        <f t="shared" si="40"/>
        <v>0</v>
      </c>
      <c r="V224" s="6"/>
      <c r="W224" s="6"/>
      <c r="X224" s="26"/>
    </row>
    <row r="225" spans="1:24">
      <c r="A225" s="2">
        <f t="shared" si="37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9"/>
        <v>4.5474735088646402E-13</v>
      </c>
      <c r="T225" s="5"/>
      <c r="U225" s="6">
        <f t="shared" si="40"/>
        <v>4.5474735088646402E-13</v>
      </c>
      <c r="V225" s="6"/>
      <c r="W225" s="6"/>
      <c r="X225" s="26"/>
    </row>
    <row r="226" spans="1:24">
      <c r="A226" s="2">
        <f t="shared" si="37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9"/>
        <v>0</v>
      </c>
      <c r="T226" s="5"/>
      <c r="U226" s="6">
        <f t="shared" si="40"/>
        <v>0</v>
      </c>
      <c r="V226" s="6"/>
      <c r="W226" s="6"/>
      <c r="X226" s="26"/>
    </row>
    <row r="227" spans="1:24">
      <c r="A227" s="2">
        <f t="shared" si="37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9"/>
        <v>0</v>
      </c>
      <c r="T227" s="5"/>
      <c r="U227" s="6">
        <f t="shared" si="40"/>
        <v>0</v>
      </c>
      <c r="V227" s="6"/>
      <c r="W227" s="6"/>
      <c r="X227" s="26"/>
    </row>
    <row r="228" spans="1:24">
      <c r="A228" s="2">
        <f t="shared" si="37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9"/>
        <v>4.5474735088646402E-13</v>
      </c>
      <c r="T228" s="5"/>
      <c r="U228" s="6">
        <f t="shared" si="40"/>
        <v>4.5474735088646402E-13</v>
      </c>
      <c r="V228" s="6"/>
      <c r="W228" s="6"/>
      <c r="X228" s="26"/>
    </row>
    <row r="229" spans="1:24">
      <c r="A229" s="2">
        <f t="shared" si="37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9"/>
        <v>0</v>
      </c>
      <c r="T229" s="5"/>
      <c r="U229" s="6">
        <f t="shared" si="40"/>
        <v>0</v>
      </c>
      <c r="V229" s="6"/>
      <c r="W229" s="6"/>
      <c r="X229" s="26"/>
    </row>
    <row r="230" spans="1:24">
      <c r="A230" s="2">
        <f t="shared" si="37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9"/>
        <v>0</v>
      </c>
      <c r="T230" s="5"/>
      <c r="U230" s="6">
        <f t="shared" si="40"/>
        <v>0</v>
      </c>
      <c r="V230" s="6"/>
      <c r="W230" s="6"/>
      <c r="X230" s="26"/>
    </row>
    <row r="231" spans="1:24">
      <c r="A231" s="2">
        <f t="shared" si="37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9"/>
        <v>-4.5474735088646402E-13</v>
      </c>
      <c r="T231" s="5"/>
      <c r="U231" s="6">
        <f t="shared" si="40"/>
        <v>-4.5474735088646402E-13</v>
      </c>
      <c r="V231" s="6"/>
      <c r="W231" s="6"/>
      <c r="X231" s="26"/>
    </row>
    <row r="232" spans="1:24">
      <c r="A232" s="2">
        <f t="shared" si="37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9"/>
        <v>-2.2737367544323201E-13</v>
      </c>
      <c r="T232" s="5"/>
      <c r="U232" s="6">
        <f t="shared" si="40"/>
        <v>-2.2737367544323201E-13</v>
      </c>
      <c r="V232" s="6"/>
      <c r="W232" s="6"/>
      <c r="X232" s="26"/>
    </row>
    <row r="233" spans="1:24">
      <c r="A233" s="2">
        <f t="shared" si="37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9"/>
        <v>0</v>
      </c>
      <c r="T233" s="5"/>
      <c r="U233" s="6">
        <f t="shared" si="40"/>
        <v>0</v>
      </c>
      <c r="V233" s="6"/>
      <c r="W233" s="6"/>
      <c r="X233" s="26"/>
    </row>
    <row r="234" spans="1:24">
      <c r="A234" s="2">
        <f t="shared" si="37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9"/>
        <v>0</v>
      </c>
      <c r="T234" s="5"/>
      <c r="U234" s="6">
        <f t="shared" si="40"/>
        <v>0</v>
      </c>
      <c r="V234" s="6"/>
      <c r="W234" s="6"/>
      <c r="X234" s="26"/>
    </row>
    <row r="235" spans="1:24">
      <c r="A235" s="2">
        <f t="shared" si="37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9"/>
        <v>7.1054273576010003E-15</v>
      </c>
      <c r="T235" s="5"/>
      <c r="U235" s="6">
        <f t="shared" si="40"/>
        <v>7.1054273576010003E-15</v>
      </c>
      <c r="V235" s="6"/>
      <c r="W235" s="6"/>
      <c r="X235" s="26"/>
    </row>
    <row r="236" spans="1:24">
      <c r="A236" s="2">
        <f t="shared" si="37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9"/>
        <v>0</v>
      </c>
      <c r="T236" s="5"/>
      <c r="U236" s="6">
        <f t="shared" si="40"/>
        <v>0</v>
      </c>
      <c r="V236" s="6"/>
      <c r="W236" s="6"/>
      <c r="X236" s="26"/>
    </row>
    <row r="237" spans="1:24">
      <c r="A237" s="2">
        <f t="shared" si="37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9"/>
        <v>6.8212102632969598E-13</v>
      </c>
      <c r="T237" s="5"/>
      <c r="U237" s="6">
        <f t="shared" si="40"/>
        <v>6.8212102632969598E-13</v>
      </c>
      <c r="V237" s="6"/>
      <c r="W237" s="6"/>
      <c r="X237" s="26"/>
    </row>
    <row r="238" spans="1:24">
      <c r="A238" s="2">
        <f t="shared" si="37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9"/>
        <v>-9.0949470177292804E-13</v>
      </c>
      <c r="T238" s="5"/>
      <c r="U238" s="6">
        <f t="shared" si="40"/>
        <v>-9.0949470177292804E-13</v>
      </c>
      <c r="V238" s="6"/>
      <c r="W238" s="6"/>
      <c r="X238" s="26"/>
    </row>
    <row r="239" spans="1:24">
      <c r="A239" s="2">
        <f t="shared" si="37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9"/>
        <v>4.5474735088646402E-13</v>
      </c>
      <c r="T239" s="2"/>
      <c r="U239" s="4">
        <f t="shared" si="40"/>
        <v>4.5474735088646402E-13</v>
      </c>
      <c r="V239" s="4"/>
      <c r="W239" s="4"/>
      <c r="X239" s="83"/>
    </row>
    <row r="240" spans="1:24">
      <c r="A240" s="2">
        <f t="shared" si="37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9"/>
        <v>0</v>
      </c>
      <c r="T240" s="5"/>
      <c r="U240" s="6">
        <f t="shared" si="40"/>
        <v>0</v>
      </c>
      <c r="V240" s="6"/>
      <c r="W240" s="6"/>
      <c r="X240" s="26"/>
    </row>
    <row r="241" spans="1:24">
      <c r="A241" s="2">
        <f t="shared" si="37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9"/>
        <v>-1.13686837721616E-13</v>
      </c>
      <c r="T241" s="5"/>
      <c r="U241" s="6">
        <f t="shared" si="40"/>
        <v>-1.13686837721616E-13</v>
      </c>
      <c r="V241" s="6"/>
      <c r="W241" s="6"/>
      <c r="X241" s="26"/>
    </row>
    <row r="242" spans="1:24">
      <c r="A242" s="2">
        <f t="shared" si="37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9"/>
        <v>-7.2759576141834308E-12</v>
      </c>
      <c r="T242" s="5"/>
      <c r="U242" s="6">
        <f t="shared" si="40"/>
        <v>-7.2759576141834308E-12</v>
      </c>
      <c r="V242" s="6"/>
      <c r="W242" s="6"/>
      <c r="X242" s="26"/>
    </row>
    <row r="243" spans="1:24">
      <c r="A243" s="2">
        <f t="shared" si="37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9"/>
        <v>59785.299999999981</v>
      </c>
      <c r="T243" s="5"/>
      <c r="U243" s="6">
        <f t="shared" si="40"/>
        <v>59785.299999999981</v>
      </c>
      <c r="V243" s="6"/>
      <c r="W243" s="6"/>
      <c r="X243" s="83"/>
    </row>
    <row r="244" spans="1:24">
      <c r="A244" s="2">
        <f t="shared" si="37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9"/>
        <v>2988574.1</v>
      </c>
      <c r="T244" s="5"/>
      <c r="U244" s="6">
        <f t="shared" si="40"/>
        <v>2988574.1</v>
      </c>
      <c r="V244" s="6"/>
      <c r="W244" s="6"/>
      <c r="X244" s="26"/>
    </row>
    <row r="245" spans="1:24">
      <c r="A245" s="2">
        <f t="shared" si="37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9"/>
        <v>29758.74</v>
      </c>
      <c r="T245" s="5"/>
      <c r="U245" s="6"/>
      <c r="V245" s="6"/>
      <c r="W245" s="6"/>
      <c r="X245" s="26">
        <f>+S245</f>
        <v>29758.74</v>
      </c>
    </row>
    <row r="246" spans="1:24">
      <c r="A246" s="2">
        <f t="shared" si="37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9"/>
        <v>2049.1300000000101</v>
      </c>
      <c r="T246" s="2"/>
      <c r="U246" s="4"/>
      <c r="V246" s="4"/>
      <c r="W246" s="4"/>
      <c r="X246" s="26">
        <f>+S246</f>
        <v>2049.1300000000101</v>
      </c>
    </row>
    <row r="247" spans="1:24">
      <c r="A247" s="2">
        <f t="shared" si="37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9"/>
        <v>3298.72</v>
      </c>
      <c r="T247" s="2"/>
      <c r="U247" s="4"/>
      <c r="V247" s="4"/>
      <c r="W247" s="4"/>
      <c r="X247" s="26">
        <f>+S247</f>
        <v>3298.72</v>
      </c>
    </row>
    <row r="248" spans="1:24">
      <c r="A248" s="2">
        <f t="shared" si="37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9"/>
        <v>7060.75</v>
      </c>
      <c r="T248" s="5"/>
      <c r="U248" s="41"/>
      <c r="V248" s="6"/>
      <c r="W248" s="6"/>
      <c r="X248" s="26">
        <f>+R248</f>
        <v>7060.75</v>
      </c>
    </row>
    <row r="249" spans="1:24">
      <c r="A249" s="2">
        <f t="shared" si="37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9"/>
        <v>14082715.25</v>
      </c>
      <c r="T249" s="5"/>
      <c r="U249" s="41">
        <f>+S249</f>
        <v>14082715.25</v>
      </c>
      <c r="V249" s="6"/>
      <c r="W249" s="6"/>
      <c r="X249" s="26"/>
    </row>
    <row r="250" spans="1:24">
      <c r="A250" s="2">
        <f t="shared" si="37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9"/>
        <v>466500</v>
      </c>
      <c r="T250" s="5"/>
      <c r="U250" s="41">
        <f>+S250</f>
        <v>466500</v>
      </c>
      <c r="V250" s="6"/>
      <c r="W250" s="6"/>
      <c r="X250" s="26"/>
    </row>
    <row r="251" spans="1:24">
      <c r="A251" s="2">
        <f t="shared" si="37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9"/>
        <v>1883502.85</v>
      </c>
      <c r="T251" s="5"/>
      <c r="U251" s="41"/>
      <c r="V251" s="6"/>
      <c r="W251" s="6"/>
      <c r="X251" s="26">
        <f t="shared" ref="X251:X267" si="41">+S251</f>
        <v>1883502.85</v>
      </c>
    </row>
    <row r="252" spans="1:24">
      <c r="A252" s="2">
        <f t="shared" si="37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9"/>
        <v>5432079.7599999998</v>
      </c>
      <c r="T252" s="5"/>
      <c r="U252" s="41">
        <f>+S252</f>
        <v>5432079.7599999998</v>
      </c>
      <c r="V252" s="6"/>
      <c r="W252" s="6"/>
      <c r="X252" s="26"/>
    </row>
    <row r="253" spans="1:24">
      <c r="A253" s="2">
        <f t="shared" si="37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9"/>
        <v>5197058.3</v>
      </c>
      <c r="T253" s="5"/>
      <c r="U253" s="41">
        <f>+S253</f>
        <v>5197058.3</v>
      </c>
      <c r="V253" s="6"/>
      <c r="W253" s="6"/>
      <c r="X253" s="26"/>
    </row>
    <row r="254" spans="1:24">
      <c r="A254" s="2">
        <f t="shared" si="37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9"/>
        <v>70723.14</v>
      </c>
      <c r="T254" s="5"/>
      <c r="U254" s="6"/>
      <c r="V254" s="6"/>
      <c r="W254" s="6"/>
      <c r="X254" s="26">
        <f t="shared" si="41"/>
        <v>70723.14</v>
      </c>
    </row>
    <row r="255" spans="1:24">
      <c r="A255" s="2">
        <f t="shared" si="37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9"/>
        <v>0</v>
      </c>
      <c r="T255" s="5"/>
      <c r="U255" s="6"/>
      <c r="V255" s="6"/>
      <c r="W255" s="6"/>
      <c r="X255" s="26">
        <f t="shared" si="41"/>
        <v>0</v>
      </c>
    </row>
    <row r="256" spans="1:24">
      <c r="A256" s="2">
        <f t="shared" si="37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9"/>
        <v>0</v>
      </c>
      <c r="T256" s="5"/>
      <c r="U256" s="6"/>
      <c r="V256" s="6"/>
      <c r="W256" s="6"/>
      <c r="X256" s="26">
        <f t="shared" si="41"/>
        <v>0</v>
      </c>
    </row>
    <row r="257" spans="1:24">
      <c r="A257" s="2">
        <f t="shared" si="37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9"/>
        <v>0</v>
      </c>
      <c r="T257" s="5"/>
      <c r="U257" s="6"/>
      <c r="V257" s="6"/>
      <c r="W257" s="6"/>
      <c r="X257" s="26">
        <f t="shared" si="41"/>
        <v>0</v>
      </c>
    </row>
    <row r="258" spans="1:24">
      <c r="A258" s="2">
        <f t="shared" si="37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9"/>
        <v>0</v>
      </c>
      <c r="T258" s="5"/>
      <c r="U258" s="6"/>
      <c r="V258" s="6"/>
      <c r="W258" s="6"/>
      <c r="X258" s="26">
        <f t="shared" si="41"/>
        <v>0</v>
      </c>
    </row>
    <row r="259" spans="1:24">
      <c r="A259" s="2">
        <f t="shared" si="37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9"/>
        <v>643838.16</v>
      </c>
      <c r="T259" s="5"/>
      <c r="U259" s="6"/>
      <c r="V259" s="6"/>
      <c r="W259" s="6"/>
      <c r="X259" s="26">
        <f t="shared" si="41"/>
        <v>643838.16</v>
      </c>
    </row>
    <row r="260" spans="1:24">
      <c r="A260" s="2">
        <f t="shared" si="37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9"/>
        <v>-228902.82</v>
      </c>
      <c r="T260" s="5"/>
      <c r="U260" s="6"/>
      <c r="V260" s="6"/>
      <c r="W260" s="6"/>
      <c r="X260" s="26">
        <f t="shared" si="41"/>
        <v>-228902.82</v>
      </c>
    </row>
    <row r="261" spans="1:24">
      <c r="A261" s="2">
        <f t="shared" si="37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9"/>
        <v>444461.68</v>
      </c>
      <c r="T261" s="5"/>
      <c r="U261" s="6"/>
      <c r="V261" s="6"/>
      <c r="W261" s="6"/>
      <c r="X261" s="26">
        <f t="shared" si="41"/>
        <v>444461.68</v>
      </c>
    </row>
    <row r="262" spans="1:24">
      <c r="A262" s="2">
        <f t="shared" si="37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9"/>
        <v>-859397.02</v>
      </c>
      <c r="T262" s="5"/>
      <c r="U262" s="6"/>
      <c r="V262" s="6"/>
      <c r="W262" s="6"/>
      <c r="X262" s="26">
        <f t="shared" si="41"/>
        <v>-859397.02</v>
      </c>
    </row>
    <row r="263" spans="1:24">
      <c r="A263" s="2">
        <f t="shared" si="37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9"/>
        <v>1013703.17</v>
      </c>
      <c r="T263" s="5"/>
      <c r="U263" s="6"/>
      <c r="V263" s="6"/>
      <c r="W263" s="6"/>
      <c r="X263" s="26">
        <f t="shared" si="41"/>
        <v>1013703.17</v>
      </c>
    </row>
    <row r="264" spans="1:24">
      <c r="A264" s="2">
        <f t="shared" si="37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9"/>
        <v>0</v>
      </c>
      <c r="T264" s="5"/>
      <c r="U264" s="6"/>
      <c r="V264" s="6"/>
      <c r="W264" s="6"/>
      <c r="X264" s="26">
        <f t="shared" si="41"/>
        <v>0</v>
      </c>
    </row>
    <row r="265" spans="1:24">
      <c r="A265" s="2">
        <f t="shared" si="37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9"/>
        <v>4075395.82</v>
      </c>
      <c r="T265" s="5"/>
      <c r="U265" s="6"/>
      <c r="V265" s="6"/>
      <c r="W265" s="6"/>
      <c r="X265" s="26">
        <f t="shared" si="41"/>
        <v>4075395.82</v>
      </c>
    </row>
    <row r="266" spans="1:24">
      <c r="A266" s="2">
        <f t="shared" si="37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9"/>
        <v>-5089098.99</v>
      </c>
      <c r="T266" s="5"/>
      <c r="U266" s="6"/>
      <c r="V266" s="6"/>
      <c r="W266" s="6"/>
      <c r="X266" s="26">
        <f t="shared" si="41"/>
        <v>-5089098.99</v>
      </c>
    </row>
    <row r="267" spans="1:24">
      <c r="A267" s="2">
        <f t="shared" si="37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9"/>
        <v>4405213</v>
      </c>
      <c r="T267" s="5"/>
      <c r="U267" s="6"/>
      <c r="V267" s="6"/>
      <c r="W267" s="6"/>
      <c r="X267" s="26">
        <f t="shared" si="41"/>
        <v>4405213</v>
      </c>
    </row>
    <row r="268" spans="1:24">
      <c r="A268" s="2">
        <f t="shared" si="37"/>
        <v>254</v>
      </c>
      <c r="B268" s="2"/>
      <c r="C268" s="2"/>
      <c r="D268" s="2"/>
      <c r="E268" s="23" t="s">
        <v>453</v>
      </c>
      <c r="F268" s="28">
        <f t="shared" ref="F268:S268" si="42">SUM(F211:F267)</f>
        <v>78608508.219999969</v>
      </c>
      <c r="G268" s="28">
        <f t="shared" si="42"/>
        <v>82958816.010000005</v>
      </c>
      <c r="H268" s="28">
        <f t="shared" si="42"/>
        <v>83117560.469999984</v>
      </c>
      <c r="I268" s="28">
        <f t="shared" si="42"/>
        <v>83407057.019999996</v>
      </c>
      <c r="J268" s="28">
        <f t="shared" si="42"/>
        <v>84194940.200000003</v>
      </c>
      <c r="K268" s="28">
        <f t="shared" si="42"/>
        <v>83887103.320000023</v>
      </c>
      <c r="L268" s="28">
        <f t="shared" si="42"/>
        <v>85047868.13000001</v>
      </c>
      <c r="M268" s="28">
        <f t="shared" si="42"/>
        <v>85638967.939999998</v>
      </c>
      <c r="N268" s="28">
        <f t="shared" si="42"/>
        <v>85995217.929999992</v>
      </c>
      <c r="O268" s="28">
        <f t="shared" si="42"/>
        <v>87356779.379999995</v>
      </c>
      <c r="P268" s="28">
        <f t="shared" si="42"/>
        <v>86818910.600000024</v>
      </c>
      <c r="Q268" s="28">
        <f t="shared" si="42"/>
        <v>86686917.339999989</v>
      </c>
      <c r="R268" s="28">
        <f t="shared" si="42"/>
        <v>90797163.850000009</v>
      </c>
      <c r="S268" s="29">
        <f t="shared" si="42"/>
        <v>90797163.850000009</v>
      </c>
      <c r="T268" s="5"/>
      <c r="U268" s="6"/>
      <c r="V268" s="6"/>
      <c r="W268" s="6"/>
      <c r="X268" s="26"/>
    </row>
    <row r="269" spans="1:24">
      <c r="A269" s="2">
        <f t="shared" si="37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41"/>
      <c r="T269" s="5"/>
      <c r="U269" s="6"/>
      <c r="V269" s="6"/>
      <c r="W269" s="6"/>
      <c r="X269" s="26"/>
    </row>
    <row r="270" spans="1:24">
      <c r="A270" s="2">
        <f t="shared" si="37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>+R270</f>
        <v>139413148.13</v>
      </c>
      <c r="T270" s="5"/>
      <c r="U270" s="6"/>
      <c r="V270" s="6"/>
      <c r="W270" s="6">
        <f>+S270</f>
        <v>139413148.13</v>
      </c>
      <c r="X270" s="26"/>
    </row>
    <row r="271" spans="1:24">
      <c r="A271" s="2">
        <f t="shared" si="37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>+R271</f>
        <v>53526616.649999999</v>
      </c>
      <c r="T271" s="5"/>
      <c r="U271" s="6"/>
      <c r="V271" s="6"/>
      <c r="W271" s="6">
        <f>+S271</f>
        <v>53526616.649999999</v>
      </c>
      <c r="X271" s="26"/>
    </row>
    <row r="272" spans="1:24">
      <c r="A272" s="2">
        <f t="shared" si="37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>+R272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43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>+R273</f>
        <v>8005145.8399999999</v>
      </c>
      <c r="T273" s="5"/>
      <c r="U273" s="6"/>
      <c r="V273" s="6"/>
      <c r="W273" s="6">
        <f>+S273</f>
        <v>8005145.8399999999</v>
      </c>
      <c r="X273" s="26"/>
    </row>
    <row r="274" spans="1:24">
      <c r="A274" s="2">
        <f t="shared" si="43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S274" si="44">SUM(G270:G273)</f>
        <v>27696643.009999998</v>
      </c>
      <c r="H274" s="28">
        <f t="shared" si="44"/>
        <v>53021880.219999999</v>
      </c>
      <c r="I274" s="28">
        <f t="shared" si="44"/>
        <v>75414859.480000004</v>
      </c>
      <c r="J274" s="28">
        <f t="shared" si="44"/>
        <v>91864285.179999992</v>
      </c>
      <c r="K274" s="28">
        <f t="shared" si="44"/>
        <v>101973923.8</v>
      </c>
      <c r="L274" s="28">
        <f t="shared" si="44"/>
        <v>111748016.5</v>
      </c>
      <c r="M274" s="28">
        <f t="shared" si="44"/>
        <v>120631585.06</v>
      </c>
      <c r="N274" s="28">
        <f t="shared" si="44"/>
        <v>128639398.23</v>
      </c>
      <c r="O274" s="28">
        <f t="shared" si="44"/>
        <v>139109278.55000001</v>
      </c>
      <c r="P274" s="28">
        <f t="shared" si="44"/>
        <v>154835968.17000002</v>
      </c>
      <c r="Q274" s="28">
        <f t="shared" si="44"/>
        <v>175673456.35000002</v>
      </c>
      <c r="R274" s="28">
        <f t="shared" si="44"/>
        <v>200944910.62</v>
      </c>
      <c r="S274" s="29">
        <f t="shared" si="44"/>
        <v>200944910.62</v>
      </c>
      <c r="T274" s="5"/>
      <c r="U274" s="6"/>
      <c r="V274" s="6"/>
      <c r="W274" s="6"/>
      <c r="X274" s="26"/>
    </row>
    <row r="275" spans="1:24">
      <c r="A275" s="2">
        <f t="shared" si="43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41"/>
      <c r="T275" s="2"/>
      <c r="U275" s="4"/>
      <c r="V275" s="4"/>
      <c r="W275" s="4"/>
      <c r="X275" s="83"/>
    </row>
    <row r="276" spans="1:24">
      <c r="A276" s="2">
        <f t="shared" si="43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ref="S276:S293" si="45">+R276</f>
        <v>0</v>
      </c>
      <c r="T276" s="2"/>
      <c r="U276" s="4"/>
      <c r="V276" s="4"/>
      <c r="W276" s="4">
        <f t="shared" ref="W276:W293" si="46">+S276</f>
        <v>0</v>
      </c>
      <c r="X276" s="83"/>
    </row>
    <row r="277" spans="1:24">
      <c r="A277" s="2">
        <f t="shared" si="43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45"/>
        <v>0</v>
      </c>
      <c r="T277" s="2"/>
      <c r="U277" s="4"/>
      <c r="V277" s="4"/>
      <c r="W277" s="4">
        <f t="shared" si="46"/>
        <v>0</v>
      </c>
      <c r="X277" s="83"/>
    </row>
    <row r="278" spans="1:24">
      <c r="A278" s="2">
        <f t="shared" si="43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45"/>
        <v>0</v>
      </c>
      <c r="T278" s="2"/>
      <c r="U278" s="4"/>
      <c r="V278" s="4"/>
      <c r="W278" s="4">
        <f t="shared" si="46"/>
        <v>0</v>
      </c>
      <c r="X278" s="83"/>
    </row>
    <row r="279" spans="1:24">
      <c r="A279" s="2">
        <f t="shared" si="43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45"/>
        <v>192824.35</v>
      </c>
      <c r="T279" s="2"/>
      <c r="U279" s="4"/>
      <c r="V279" s="4"/>
      <c r="W279" s="4">
        <f t="shared" si="46"/>
        <v>192824.35</v>
      </c>
      <c r="X279" s="83"/>
    </row>
    <row r="280" spans="1:24">
      <c r="A280" s="2">
        <f t="shared" si="43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45"/>
        <v>441440.08</v>
      </c>
      <c r="T280" s="2"/>
      <c r="U280" s="4"/>
      <c r="V280" s="4"/>
      <c r="W280" s="4">
        <f t="shared" si="46"/>
        <v>441440.08</v>
      </c>
      <c r="X280" s="83"/>
    </row>
    <row r="281" spans="1:24">
      <c r="A281" s="2">
        <f t="shared" si="43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45"/>
        <v>9826025.0600000005</v>
      </c>
      <c r="T281" s="2"/>
      <c r="U281" s="4"/>
      <c r="V281" s="4"/>
      <c r="W281" s="4">
        <f t="shared" si="46"/>
        <v>9826025.0600000005</v>
      </c>
      <c r="X281" s="83"/>
    </row>
    <row r="282" spans="1:24">
      <c r="A282" s="2">
        <f t="shared" si="43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45"/>
        <v>8579658.0999999996</v>
      </c>
      <c r="T282" s="2"/>
      <c r="U282" s="4"/>
      <c r="V282" s="4"/>
      <c r="W282" s="4">
        <f t="shared" si="46"/>
        <v>8579658.0999999996</v>
      </c>
      <c r="X282" s="83"/>
    </row>
    <row r="283" spans="1:24">
      <c r="A283" s="2">
        <f t="shared" si="43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45"/>
        <v>85001.3</v>
      </c>
      <c r="T283" s="2"/>
      <c r="U283" s="4"/>
      <c r="V283" s="4"/>
      <c r="W283" s="4">
        <f t="shared" si="46"/>
        <v>85001.3</v>
      </c>
      <c r="X283" s="83"/>
    </row>
    <row r="284" spans="1:24">
      <c r="A284" s="2">
        <f t="shared" si="43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45"/>
        <v>1424187.05</v>
      </c>
      <c r="T284" s="2"/>
      <c r="U284" s="4"/>
      <c r="V284" s="4"/>
      <c r="W284" s="4">
        <f t="shared" si="46"/>
        <v>1424187.05</v>
      </c>
      <c r="X284" s="83"/>
    </row>
    <row r="285" spans="1:24">
      <c r="A285" s="2">
        <f t="shared" si="43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45"/>
        <v>208767.15</v>
      </c>
      <c r="T285" s="2"/>
      <c r="U285" s="4"/>
      <c r="V285" s="4"/>
      <c r="W285" s="4">
        <f t="shared" si="46"/>
        <v>208767.15</v>
      </c>
      <c r="X285" s="83"/>
    </row>
    <row r="286" spans="1:24">
      <c r="A286" s="2">
        <f t="shared" si="43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45"/>
        <v>1111049.94</v>
      </c>
      <c r="T286" s="2"/>
      <c r="U286" s="4"/>
      <c r="V286" s="4"/>
      <c r="W286" s="4">
        <f t="shared" si="46"/>
        <v>1111049.94</v>
      </c>
      <c r="X286" s="83"/>
    </row>
    <row r="287" spans="1:24">
      <c r="A287" s="2">
        <f t="shared" si="43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45"/>
        <v>275293.73</v>
      </c>
      <c r="T287" s="2"/>
      <c r="U287" s="4"/>
      <c r="V287" s="4"/>
      <c r="W287" s="4">
        <f t="shared" si="46"/>
        <v>275293.73</v>
      </c>
      <c r="X287" s="83"/>
    </row>
    <row r="288" spans="1:24">
      <c r="A288" s="2">
        <f t="shared" si="43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45"/>
        <v>1616657.04</v>
      </c>
      <c r="T288" s="2"/>
      <c r="U288" s="4"/>
      <c r="V288" s="4"/>
      <c r="W288" s="4">
        <f t="shared" si="46"/>
        <v>1616657.04</v>
      </c>
      <c r="X288" s="83"/>
    </row>
    <row r="289" spans="1:24">
      <c r="A289" s="2">
        <f t="shared" si="43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45"/>
        <v>2348751.16</v>
      </c>
      <c r="T289" s="2"/>
      <c r="U289" s="4"/>
      <c r="V289" s="4"/>
      <c r="W289" s="4">
        <f t="shared" si="46"/>
        <v>2348751.16</v>
      </c>
      <c r="X289" s="83"/>
    </row>
    <row r="290" spans="1:24">
      <c r="A290" s="2">
        <f t="shared" si="43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45"/>
        <v>2223.23</v>
      </c>
      <c r="T290" s="2"/>
      <c r="U290" s="4"/>
      <c r="V290" s="4"/>
      <c r="W290" s="4">
        <f t="shared" si="46"/>
        <v>2223.23</v>
      </c>
      <c r="X290" s="83"/>
    </row>
    <row r="291" spans="1:24">
      <c r="A291" s="2">
        <f t="shared" si="43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45"/>
        <v>26450.98</v>
      </c>
      <c r="T291" s="2"/>
      <c r="U291" s="4"/>
      <c r="V291" s="4"/>
      <c r="W291" s="4">
        <f t="shared" si="46"/>
        <v>26450.98</v>
      </c>
      <c r="X291" s="83"/>
    </row>
    <row r="292" spans="1:24">
      <c r="A292" s="2">
        <f t="shared" si="43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45"/>
        <v>34335.31</v>
      </c>
      <c r="T292" s="2"/>
      <c r="U292" s="4"/>
      <c r="V292" s="4"/>
      <c r="W292" s="4">
        <f t="shared" si="46"/>
        <v>34335.31</v>
      </c>
      <c r="X292" s="83"/>
    </row>
    <row r="293" spans="1:24">
      <c r="A293" s="2">
        <f t="shared" si="43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45"/>
        <v>2257640.98</v>
      </c>
      <c r="T293" s="2"/>
      <c r="U293" s="4"/>
      <c r="V293" s="4"/>
      <c r="W293" s="4">
        <f t="shared" si="46"/>
        <v>2257640.98</v>
      </c>
      <c r="X293" s="83"/>
    </row>
    <row r="294" spans="1:24">
      <c r="A294" s="2">
        <f t="shared" si="43"/>
        <v>280</v>
      </c>
      <c r="B294" s="2"/>
      <c r="C294" s="2"/>
      <c r="D294" s="2"/>
      <c r="E294" s="50" t="s">
        <v>484</v>
      </c>
      <c r="F294" s="28">
        <f t="shared" ref="F294:S294" si="47">SUM(F279:F293)</f>
        <v>29055993.149999999</v>
      </c>
      <c r="G294" s="28">
        <f t="shared" si="47"/>
        <v>4110746.9500000007</v>
      </c>
      <c r="H294" s="28">
        <f t="shared" si="47"/>
        <v>7568028.5200000005</v>
      </c>
      <c r="I294" s="28">
        <f t="shared" si="47"/>
        <v>11015883.790000001</v>
      </c>
      <c r="J294" s="28">
        <f t="shared" si="47"/>
        <v>13592270.760000002</v>
      </c>
      <c r="K294" s="28">
        <f t="shared" si="47"/>
        <v>15418443.92</v>
      </c>
      <c r="L294" s="28">
        <f t="shared" si="47"/>
        <v>16918084.170000002</v>
      </c>
      <c r="M294" s="28">
        <f t="shared" si="47"/>
        <v>18289571.93</v>
      </c>
      <c r="N294" s="28">
        <f t="shared" si="47"/>
        <v>19409871.52</v>
      </c>
      <c r="O294" s="28">
        <f t="shared" si="47"/>
        <v>20812513.030000001</v>
      </c>
      <c r="P294" s="28">
        <f t="shared" si="47"/>
        <v>22691143.969999999</v>
      </c>
      <c r="Q294" s="28">
        <f t="shared" si="47"/>
        <v>25125535.849999998</v>
      </c>
      <c r="R294" s="28">
        <f t="shared" si="47"/>
        <v>28430305.460000001</v>
      </c>
      <c r="S294" s="29">
        <f t="shared" si="47"/>
        <v>28430305.460000001</v>
      </c>
      <c r="T294" s="2"/>
      <c r="U294" s="4"/>
      <c r="V294" s="4"/>
      <c r="W294" s="4"/>
      <c r="X294" s="83"/>
    </row>
    <row r="295" spans="1:24">
      <c r="A295" s="2">
        <f t="shared" si="43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41"/>
      <c r="T295" s="5"/>
      <c r="U295" s="6"/>
      <c r="V295" s="6"/>
      <c r="W295" s="6"/>
      <c r="X295" s="26"/>
    </row>
    <row r="296" spans="1:24">
      <c r="A296" s="2">
        <f t="shared" si="43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>+R296</f>
        <v>26303412.609999999</v>
      </c>
      <c r="T296" s="5"/>
      <c r="U296" s="6"/>
      <c r="V296" s="6"/>
      <c r="W296" s="6">
        <f>+S296</f>
        <v>26303412.609999999</v>
      </c>
      <c r="X296" s="26"/>
    </row>
    <row r="297" spans="1:24">
      <c r="A297" s="2">
        <f t="shared" si="43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>+R297</f>
        <v>3486360.4</v>
      </c>
      <c r="T297" s="5"/>
      <c r="U297" s="6"/>
      <c r="V297" s="6"/>
      <c r="W297" s="6">
        <f>+S297</f>
        <v>3486360.4</v>
      </c>
      <c r="X297" s="26"/>
    </row>
    <row r="298" spans="1:24">
      <c r="A298" s="2">
        <f t="shared" si="43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>+R298</f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43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S299" si="48">SUM(G296:G298)</f>
        <v>2394888.83</v>
      </c>
      <c r="H299" s="28">
        <f t="shared" si="48"/>
        <v>4798923.55</v>
      </c>
      <c r="I299" s="28">
        <f t="shared" si="48"/>
        <v>7210168.9900000002</v>
      </c>
      <c r="J299" s="28">
        <f t="shared" si="48"/>
        <v>9629797.2799999993</v>
      </c>
      <c r="K299" s="28">
        <f t="shared" si="48"/>
        <v>12062190.43</v>
      </c>
      <c r="L299" s="28">
        <f t="shared" si="48"/>
        <v>14509338.830000002</v>
      </c>
      <c r="M299" s="28">
        <f t="shared" si="48"/>
        <v>16982990.59</v>
      </c>
      <c r="N299" s="28">
        <f t="shared" si="48"/>
        <v>19472445.800000001</v>
      </c>
      <c r="O299" s="28">
        <f t="shared" si="48"/>
        <v>21990386.379999999</v>
      </c>
      <c r="P299" s="28">
        <f t="shared" si="48"/>
        <v>24538386.02</v>
      </c>
      <c r="Q299" s="28">
        <f t="shared" si="48"/>
        <v>27119736.559999999</v>
      </c>
      <c r="R299" s="28">
        <f t="shared" si="48"/>
        <v>29789773.009999998</v>
      </c>
      <c r="S299" s="97">
        <f t="shared" si="48"/>
        <v>29789773.009999998</v>
      </c>
      <c r="T299" s="5"/>
      <c r="U299" s="6"/>
      <c r="V299" s="6"/>
      <c r="W299" s="6"/>
      <c r="X299" s="26"/>
    </row>
    <row r="300" spans="1:24">
      <c r="A300" s="2">
        <f t="shared" si="43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41"/>
      <c r="T300" s="5"/>
      <c r="U300" s="6"/>
      <c r="V300" s="6"/>
      <c r="W300" s="6"/>
      <c r="X300" s="26"/>
    </row>
    <row r="301" spans="1:24">
      <c r="A301" s="2">
        <f t="shared" si="43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ref="S301:S312" si="49">+R301</f>
        <v>0</v>
      </c>
      <c r="T301" s="5"/>
      <c r="U301" s="6"/>
      <c r="V301" s="6"/>
      <c r="W301" s="6"/>
      <c r="X301" s="26"/>
    </row>
    <row r="302" spans="1:24">
      <c r="A302" s="2">
        <f t="shared" si="43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49"/>
        <v>11139099.369999999</v>
      </c>
      <c r="T302" s="5"/>
      <c r="U302" s="6"/>
      <c r="V302" s="6"/>
      <c r="W302" s="6">
        <f t="shared" ref="W302:W312" si="50">+S302</f>
        <v>11139099.369999999</v>
      </c>
      <c r="X302" s="26"/>
    </row>
    <row r="303" spans="1:24">
      <c r="A303" s="2">
        <f t="shared" si="43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49"/>
        <v>548333.80000000005</v>
      </c>
      <c r="T303" s="5"/>
      <c r="U303" s="6"/>
      <c r="V303" s="6"/>
      <c r="W303" s="6">
        <f t="shared" si="50"/>
        <v>548333.80000000005</v>
      </c>
      <c r="X303" s="26"/>
    </row>
    <row r="304" spans="1:24">
      <c r="A304" s="2">
        <f t="shared" si="43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49"/>
        <v>95052.07</v>
      </c>
      <c r="T304" s="5"/>
      <c r="U304" s="6"/>
      <c r="V304" s="6"/>
      <c r="W304" s="6">
        <f t="shared" si="50"/>
        <v>95052.07</v>
      </c>
      <c r="X304" s="26"/>
    </row>
    <row r="305" spans="1:24">
      <c r="A305" s="2">
        <f t="shared" si="43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49"/>
        <v>3105.24</v>
      </c>
      <c r="T305" s="5"/>
      <c r="U305" s="6"/>
      <c r="V305" s="6"/>
      <c r="W305" s="6">
        <f t="shared" si="50"/>
        <v>3105.24</v>
      </c>
      <c r="X305" s="26"/>
    </row>
    <row r="306" spans="1:24">
      <c r="A306" s="2">
        <f t="shared" si="43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49"/>
        <v>156518.59</v>
      </c>
      <c r="T306" s="5"/>
      <c r="U306" s="6"/>
      <c r="V306" s="6"/>
      <c r="W306" s="6">
        <f t="shared" si="50"/>
        <v>156518.59</v>
      </c>
      <c r="X306" s="26"/>
    </row>
    <row r="307" spans="1:24">
      <c r="A307" s="2">
        <f t="shared" si="43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49"/>
        <v>39378.44</v>
      </c>
      <c r="T307" s="5"/>
      <c r="U307" s="6"/>
      <c r="V307" s="6"/>
      <c r="W307" s="6">
        <f t="shared" si="50"/>
        <v>39378.44</v>
      </c>
      <c r="X307" s="26"/>
    </row>
    <row r="308" spans="1:24">
      <c r="A308" s="2">
        <f t="shared" si="43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49"/>
        <v>12321.35</v>
      </c>
      <c r="T308" s="5"/>
      <c r="U308" s="6"/>
      <c r="V308" s="6"/>
      <c r="W308" s="6">
        <f t="shared" si="50"/>
        <v>12321.35</v>
      </c>
      <c r="X308" s="26"/>
    </row>
    <row r="309" spans="1:24">
      <c r="A309" s="2">
        <f t="shared" si="43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49"/>
        <v>0</v>
      </c>
      <c r="T309" s="5"/>
      <c r="U309" s="6"/>
      <c r="V309" s="6"/>
      <c r="W309" s="6">
        <f t="shared" si="50"/>
        <v>0</v>
      </c>
      <c r="X309" s="26"/>
    </row>
    <row r="310" spans="1:24">
      <c r="A310" s="2">
        <f t="shared" si="43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49"/>
        <v>53464.6</v>
      </c>
      <c r="T310" s="5"/>
      <c r="U310" s="6"/>
      <c r="V310" s="6"/>
      <c r="W310" s="6">
        <f t="shared" si="50"/>
        <v>53464.6</v>
      </c>
      <c r="X310" s="26"/>
    </row>
    <row r="311" spans="1:24">
      <c r="A311" s="2">
        <f t="shared" si="43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49"/>
        <v>200172.75</v>
      </c>
      <c r="T311" s="5"/>
      <c r="U311" s="6"/>
      <c r="V311" s="6"/>
      <c r="W311" s="6">
        <f t="shared" si="50"/>
        <v>200172.75</v>
      </c>
      <c r="X311" s="26"/>
    </row>
    <row r="312" spans="1:24">
      <c r="A312" s="2">
        <f t="shared" si="43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49"/>
        <v>40970.639999999999</v>
      </c>
      <c r="T312" s="5"/>
      <c r="U312" s="6"/>
      <c r="V312" s="6"/>
      <c r="W312" s="6">
        <f t="shared" si="50"/>
        <v>40970.639999999999</v>
      </c>
      <c r="X312" s="26"/>
    </row>
    <row r="313" spans="1:24">
      <c r="A313" s="2">
        <f t="shared" si="43"/>
        <v>299</v>
      </c>
      <c r="B313" s="2"/>
      <c r="C313" s="2"/>
      <c r="D313" s="2"/>
      <c r="E313" s="23" t="s">
        <v>509</v>
      </c>
      <c r="F313" s="28">
        <f t="shared" ref="F313:S313" si="51">SUM(F301:F312)</f>
        <v>12404036.090000002</v>
      </c>
      <c r="G313" s="28">
        <f t="shared" si="51"/>
        <v>1017346.6499999999</v>
      </c>
      <c r="H313" s="28">
        <f t="shared" si="51"/>
        <v>2009984.89</v>
      </c>
      <c r="I313" s="28">
        <f t="shared" si="51"/>
        <v>3009291.6700000004</v>
      </c>
      <c r="J313" s="28">
        <f t="shared" si="51"/>
        <v>4001668.7199999997</v>
      </c>
      <c r="K313" s="28">
        <f t="shared" si="51"/>
        <v>4998259.129999999</v>
      </c>
      <c r="L313" s="28">
        <f t="shared" si="51"/>
        <v>5989631.7300000004</v>
      </c>
      <c r="M313" s="28">
        <f t="shared" si="51"/>
        <v>6997855.7299999995</v>
      </c>
      <c r="N313" s="28">
        <f t="shared" si="51"/>
        <v>8040735.2799999993</v>
      </c>
      <c r="O313" s="28">
        <f t="shared" si="51"/>
        <v>9092823.1299999971</v>
      </c>
      <c r="P313" s="28">
        <f t="shared" si="51"/>
        <v>10107771.119999999</v>
      </c>
      <c r="Q313" s="28">
        <f t="shared" si="51"/>
        <v>11168005.91</v>
      </c>
      <c r="R313" s="28">
        <f t="shared" si="51"/>
        <v>12288416.85</v>
      </c>
      <c r="S313" s="29">
        <f t="shared" si="51"/>
        <v>12288416.85</v>
      </c>
      <c r="T313" s="5"/>
      <c r="U313" s="6"/>
      <c r="V313" s="6"/>
      <c r="W313" s="6"/>
      <c r="X313" s="26"/>
    </row>
    <row r="314" spans="1:24">
      <c r="A314" s="2">
        <f t="shared" si="43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41"/>
      <c r="T314" s="5"/>
      <c r="U314" s="6"/>
      <c r="V314" s="6"/>
      <c r="W314" s="6"/>
      <c r="X314" s="26"/>
    </row>
    <row r="315" spans="1:24">
      <c r="A315" s="2">
        <f t="shared" si="43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ref="S315:S335" si="52">+R315</f>
        <v>477754.1</v>
      </c>
      <c r="T315" s="5"/>
      <c r="U315" s="6"/>
      <c r="V315" s="6"/>
      <c r="W315" s="6">
        <f t="shared" ref="W315:W335" si="53">+S315</f>
        <v>477754.1</v>
      </c>
      <c r="X315" s="26"/>
    </row>
    <row r="316" spans="1:24">
      <c r="A316" s="2">
        <f t="shared" si="43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52"/>
        <v>-461581.72</v>
      </c>
      <c r="T316" s="5"/>
      <c r="U316" s="6"/>
      <c r="V316" s="6"/>
      <c r="W316" s="6">
        <f t="shared" si="53"/>
        <v>-461581.72</v>
      </c>
      <c r="X316" s="26"/>
    </row>
    <row r="317" spans="1:24">
      <c r="A317" s="2">
        <f t="shared" si="43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52"/>
        <v>-5897972.5800000001</v>
      </c>
      <c r="T317" s="5"/>
      <c r="U317" s="6"/>
      <c r="V317" s="6"/>
      <c r="W317" s="6">
        <f t="shared" si="53"/>
        <v>-5897972.5800000001</v>
      </c>
      <c r="X317" s="26"/>
    </row>
    <row r="318" spans="1:24">
      <c r="A318" s="2">
        <f t="shared" si="43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52"/>
        <v>-0.66000000003987203</v>
      </c>
      <c r="T318" s="5"/>
      <c r="U318" s="6"/>
      <c r="V318" s="6"/>
      <c r="W318" s="6">
        <f t="shared" si="53"/>
        <v>-0.66000000003987203</v>
      </c>
      <c r="X318" s="26"/>
    </row>
    <row r="319" spans="1:24">
      <c r="A319" s="2">
        <f t="shared" si="43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52"/>
        <v>-202795.88</v>
      </c>
      <c r="T319" s="5"/>
      <c r="U319" s="6"/>
      <c r="V319" s="6"/>
      <c r="W319" s="6">
        <f t="shared" si="53"/>
        <v>-202795.88</v>
      </c>
      <c r="X319" s="26"/>
    </row>
    <row r="320" spans="1:24">
      <c r="A320" s="2">
        <f t="shared" si="43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52"/>
        <v>-41879.49</v>
      </c>
      <c r="T320" s="5"/>
      <c r="U320" s="6"/>
      <c r="V320" s="6"/>
      <c r="W320" s="6">
        <f t="shared" si="53"/>
        <v>-41879.49</v>
      </c>
      <c r="X320" s="26"/>
    </row>
    <row r="321" spans="1:24">
      <c r="A321" s="2">
        <f t="shared" si="43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52"/>
        <v>-27118.1</v>
      </c>
      <c r="T321" s="5"/>
      <c r="U321" s="6"/>
      <c r="V321" s="6"/>
      <c r="W321" s="6">
        <f t="shared" si="53"/>
        <v>-27118.1</v>
      </c>
      <c r="X321" s="26"/>
    </row>
    <row r="322" spans="1:24">
      <c r="A322" s="2">
        <f t="shared" si="43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52"/>
        <v>1030111.29</v>
      </c>
      <c r="T322" s="5"/>
      <c r="U322" s="6"/>
      <c r="V322" s="6"/>
      <c r="W322" s="6">
        <f t="shared" si="53"/>
        <v>1030111.29</v>
      </c>
      <c r="X322" s="26"/>
    </row>
    <row r="323" spans="1:24">
      <c r="A323" s="2">
        <f t="shared" si="43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52"/>
        <v>1414436.22</v>
      </c>
      <c r="T323" s="5"/>
      <c r="U323" s="6"/>
      <c r="V323" s="6"/>
      <c r="W323" s="6">
        <f t="shared" si="53"/>
        <v>1414436.22</v>
      </c>
      <c r="X323" s="26"/>
    </row>
    <row r="324" spans="1:24">
      <c r="A324" s="2">
        <f t="shared" si="43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52"/>
        <v>14687003.68</v>
      </c>
      <c r="T324" s="5"/>
      <c r="U324" s="6"/>
      <c r="V324" s="6"/>
      <c r="W324" s="6">
        <f t="shared" si="53"/>
        <v>14687003.68</v>
      </c>
      <c r="X324" s="26"/>
    </row>
    <row r="325" spans="1:24">
      <c r="A325" s="2">
        <f t="shared" si="43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52"/>
        <v>-9.9999999947613105E-3</v>
      </c>
      <c r="T325" s="5"/>
      <c r="U325" s="6"/>
      <c r="V325" s="6"/>
      <c r="W325" s="6">
        <f t="shared" si="53"/>
        <v>-9.9999999947613105E-3</v>
      </c>
      <c r="X325" s="26"/>
    </row>
    <row r="326" spans="1:24">
      <c r="A326" s="2">
        <f t="shared" si="43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52"/>
        <v>107145.27</v>
      </c>
      <c r="T326" s="5"/>
      <c r="U326" s="6"/>
      <c r="V326" s="6"/>
      <c r="W326" s="6">
        <f t="shared" si="53"/>
        <v>107145.27</v>
      </c>
      <c r="X326" s="26"/>
    </row>
    <row r="327" spans="1:24">
      <c r="A327" s="2">
        <f t="shared" si="43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52"/>
        <v>36001.379999999997</v>
      </c>
      <c r="T327" s="5"/>
      <c r="U327" s="6"/>
      <c r="V327" s="6"/>
      <c r="W327" s="6">
        <f t="shared" si="53"/>
        <v>36001.379999999997</v>
      </c>
      <c r="X327" s="26"/>
    </row>
    <row r="328" spans="1:24">
      <c r="A328" s="2">
        <f t="shared" si="43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52"/>
        <v>9512.19</v>
      </c>
      <c r="T328" s="5"/>
      <c r="U328" s="6"/>
      <c r="V328" s="6"/>
      <c r="W328" s="6">
        <f t="shared" si="53"/>
        <v>9512.19</v>
      </c>
      <c r="X328" s="26"/>
    </row>
    <row r="329" spans="1:24">
      <c r="A329" s="2">
        <f t="shared" si="43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52"/>
        <v>-1752961.74</v>
      </c>
      <c r="T329" s="5"/>
      <c r="U329" s="6"/>
      <c r="V329" s="6"/>
      <c r="W329" s="6">
        <f t="shared" si="53"/>
        <v>-1752961.74</v>
      </c>
      <c r="X329" s="26"/>
    </row>
    <row r="330" spans="1:24">
      <c r="A330" s="2">
        <f t="shared" si="43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52"/>
        <v>-603695.05000000005</v>
      </c>
      <c r="T330" s="5"/>
      <c r="U330" s="6"/>
      <c r="V330" s="6"/>
      <c r="W330" s="6">
        <f t="shared" si="53"/>
        <v>-603695.05000000005</v>
      </c>
      <c r="X330" s="26"/>
    </row>
    <row r="331" spans="1:24">
      <c r="A331" s="2">
        <f t="shared" si="43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52"/>
        <v>-8395783.8699999992</v>
      </c>
      <c r="T331" s="5"/>
      <c r="U331" s="6"/>
      <c r="V331" s="6"/>
      <c r="W331" s="6">
        <f t="shared" si="53"/>
        <v>-8395783.8699999992</v>
      </c>
      <c r="X331" s="26"/>
    </row>
    <row r="332" spans="1:24">
      <c r="A332" s="2">
        <f t="shared" si="43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52"/>
        <v>-27116.89</v>
      </c>
      <c r="T332" s="5"/>
      <c r="U332" s="6"/>
      <c r="V332" s="6"/>
      <c r="W332" s="6">
        <f t="shared" si="53"/>
        <v>-27116.89</v>
      </c>
      <c r="X332" s="26"/>
    </row>
    <row r="333" spans="1:24">
      <c r="A333" s="2">
        <f t="shared" si="43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52"/>
        <v>-6420.25</v>
      </c>
      <c r="T333" s="5"/>
      <c r="U333" s="6"/>
      <c r="V333" s="6"/>
      <c r="W333" s="6">
        <f t="shared" si="53"/>
        <v>-6420.25</v>
      </c>
      <c r="X333" s="26"/>
    </row>
    <row r="334" spans="1:24">
      <c r="A334" s="2">
        <f t="shared" si="43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52"/>
        <v>-80703.789999999994</v>
      </c>
      <c r="T334" s="5"/>
      <c r="U334" s="6"/>
      <c r="V334" s="6"/>
      <c r="W334" s="6">
        <f t="shared" si="53"/>
        <v>-80703.789999999994</v>
      </c>
      <c r="X334" s="26"/>
    </row>
    <row r="335" spans="1:24">
      <c r="A335" s="2">
        <f t="shared" si="43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52"/>
        <v>-42184</v>
      </c>
      <c r="T335" s="5"/>
      <c r="U335" s="6"/>
      <c r="V335" s="6"/>
      <c r="W335" s="6">
        <f t="shared" si="53"/>
        <v>-42184</v>
      </c>
      <c r="X335" s="26"/>
    </row>
    <row r="336" spans="1:24">
      <c r="A336" s="2">
        <f t="shared" si="43"/>
        <v>322</v>
      </c>
      <c r="B336" s="2"/>
      <c r="C336" s="2"/>
      <c r="D336" s="2"/>
      <c r="E336" s="23" t="s">
        <v>532</v>
      </c>
      <c r="F336" s="28">
        <f t="shared" ref="F336:S336" si="54">SUM(F315:F335)</f>
        <v>8732811.5300000012</v>
      </c>
      <c r="G336" s="28">
        <f t="shared" si="54"/>
        <v>1357344.91</v>
      </c>
      <c r="H336" s="28">
        <f t="shared" si="54"/>
        <v>2455923.0800000005</v>
      </c>
      <c r="I336" s="28">
        <f t="shared" si="54"/>
        <v>2920498.4399999995</v>
      </c>
      <c r="J336" s="28">
        <f t="shared" si="54"/>
        <v>2745431.5599999996</v>
      </c>
      <c r="K336" s="28">
        <f t="shared" si="54"/>
        <v>1875291.6999999997</v>
      </c>
      <c r="L336" s="28">
        <f t="shared" si="54"/>
        <v>825967.32000000018</v>
      </c>
      <c r="M336" s="28">
        <f t="shared" si="54"/>
        <v>-203434.80999999901</v>
      </c>
      <c r="N336" s="28">
        <f t="shared" si="54"/>
        <v>-1179674.96</v>
      </c>
      <c r="O336" s="28">
        <f t="shared" si="54"/>
        <v>-2147272.77</v>
      </c>
      <c r="P336" s="28">
        <f t="shared" si="54"/>
        <v>-2302304.4000000004</v>
      </c>
      <c r="Q336" s="28">
        <f t="shared" si="54"/>
        <v>-1308131.1799999985</v>
      </c>
      <c r="R336" s="28">
        <f t="shared" si="54"/>
        <v>221750.09999999934</v>
      </c>
      <c r="S336" s="29">
        <f t="shared" si="54"/>
        <v>221750.09999999934</v>
      </c>
      <c r="T336" s="2"/>
      <c r="U336" s="4"/>
      <c r="V336" s="4"/>
      <c r="W336" s="4"/>
      <c r="X336" s="83"/>
    </row>
    <row r="337" spans="1:24">
      <c r="A337" s="2">
        <f t="shared" ref="A337:A400" si="55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41"/>
      <c r="T337" s="2"/>
      <c r="U337" s="4"/>
      <c r="V337" s="4"/>
      <c r="W337" s="4"/>
      <c r="X337" s="83"/>
    </row>
    <row r="338" spans="1:24">
      <c r="A338" s="2">
        <f t="shared" si="55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41"/>
      <c r="T338" s="2"/>
      <c r="U338" s="4"/>
      <c r="V338" s="4"/>
      <c r="W338" s="4"/>
      <c r="X338" s="83"/>
    </row>
    <row r="339" spans="1:24">
      <c r="A339" s="2">
        <f t="shared" si="55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ref="S339:S348" si="56">+R339</f>
        <v>0</v>
      </c>
      <c r="T339" s="2"/>
      <c r="U339" s="4"/>
      <c r="V339" s="4"/>
      <c r="W339" s="4">
        <f t="shared" ref="W339:W347" si="57">+S339</f>
        <v>0</v>
      </c>
      <c r="X339" s="83"/>
    </row>
    <row r="340" spans="1:24">
      <c r="A340" s="2">
        <f t="shared" si="55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56"/>
        <v>0</v>
      </c>
      <c r="T340" s="2"/>
      <c r="U340" s="4"/>
      <c r="V340" s="4"/>
      <c r="W340" s="4">
        <f t="shared" si="57"/>
        <v>0</v>
      </c>
      <c r="X340" s="83"/>
    </row>
    <row r="341" spans="1:24">
      <c r="A341" s="2">
        <f t="shared" si="55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56"/>
        <v>147336.4</v>
      </c>
      <c r="T341" s="2"/>
      <c r="U341" s="4"/>
      <c r="V341" s="4"/>
      <c r="W341" s="4">
        <f t="shared" si="57"/>
        <v>147336.4</v>
      </c>
      <c r="X341" s="83"/>
    </row>
    <row r="342" spans="1:24">
      <c r="A342" s="2">
        <f t="shared" si="55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56"/>
        <v>452956.61</v>
      </c>
      <c r="T342" s="2"/>
      <c r="U342" s="4"/>
      <c r="V342" s="4"/>
      <c r="W342" s="4">
        <f t="shared" si="57"/>
        <v>452956.61</v>
      </c>
      <c r="X342" s="83"/>
    </row>
    <row r="343" spans="1:24">
      <c r="A343" s="2">
        <f t="shared" si="55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56"/>
        <v>50.76</v>
      </c>
      <c r="T343" s="2"/>
      <c r="U343" s="4"/>
      <c r="V343" s="4"/>
      <c r="W343" s="4">
        <f t="shared" si="57"/>
        <v>50.76</v>
      </c>
      <c r="X343" s="83"/>
    </row>
    <row r="344" spans="1:24">
      <c r="A344" s="2">
        <f t="shared" si="55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56"/>
        <v>165577.54</v>
      </c>
      <c r="T344" s="2"/>
      <c r="U344" s="4"/>
      <c r="V344" s="4"/>
      <c r="W344" s="4">
        <f t="shared" si="57"/>
        <v>165577.54</v>
      </c>
      <c r="X344" s="83"/>
    </row>
    <row r="345" spans="1:24">
      <c r="A345" s="2">
        <f t="shared" si="55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56"/>
        <v>615677.14</v>
      </c>
      <c r="T345" s="2"/>
      <c r="U345" s="4"/>
      <c r="V345" s="4"/>
      <c r="W345" s="4">
        <f t="shared" si="57"/>
        <v>615677.14</v>
      </c>
      <c r="X345" s="83"/>
    </row>
    <row r="346" spans="1:24">
      <c r="A346" s="2">
        <f t="shared" si="55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56"/>
        <v>0</v>
      </c>
      <c r="T346" s="2"/>
      <c r="U346" s="4"/>
      <c r="V346" s="4"/>
      <c r="W346" s="4">
        <f t="shared" si="57"/>
        <v>0</v>
      </c>
      <c r="X346" s="83"/>
    </row>
    <row r="347" spans="1:24">
      <c r="A347" s="2">
        <f t="shared" si="55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56"/>
        <v>0</v>
      </c>
      <c r="T347" s="2"/>
      <c r="U347" s="4"/>
      <c r="V347" s="4"/>
      <c r="W347" s="4">
        <f t="shared" si="57"/>
        <v>0</v>
      </c>
      <c r="X347" s="83"/>
    </row>
    <row r="348" spans="1:24">
      <c r="A348" s="2">
        <f t="shared" si="55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56"/>
        <v>1144.68</v>
      </c>
      <c r="T348" s="2"/>
      <c r="U348" s="4"/>
      <c r="V348" s="4"/>
      <c r="W348" s="4">
        <f>+S348</f>
        <v>1144.68</v>
      </c>
      <c r="X348" s="83"/>
    </row>
    <row r="349" spans="1:24">
      <c r="A349" s="2">
        <f t="shared" si="55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S349" si="58">SUM(G339:G348)</f>
        <v>-43358.83</v>
      </c>
      <c r="H349" s="28">
        <f t="shared" si="58"/>
        <v>296047.94</v>
      </c>
      <c r="I349" s="28">
        <f t="shared" si="58"/>
        <v>-275821.55</v>
      </c>
      <c r="J349" s="28">
        <f t="shared" si="58"/>
        <v>-153889.18</v>
      </c>
      <c r="K349" s="28">
        <f t="shared" si="58"/>
        <v>780436.14</v>
      </c>
      <c r="L349" s="28">
        <f t="shared" si="58"/>
        <v>811712.05999999994</v>
      </c>
      <c r="M349" s="28">
        <f t="shared" si="58"/>
        <v>811949.08</v>
      </c>
      <c r="N349" s="28">
        <f t="shared" si="58"/>
        <v>747892.35000000009</v>
      </c>
      <c r="O349" s="28">
        <f t="shared" si="58"/>
        <v>406424.87000000005</v>
      </c>
      <c r="P349" s="28">
        <f t="shared" si="58"/>
        <v>1018160.4400000001</v>
      </c>
      <c r="Q349" s="28">
        <f t="shared" si="58"/>
        <v>1000493.1</v>
      </c>
      <c r="R349" s="28">
        <f t="shared" si="58"/>
        <v>1382743.1300000001</v>
      </c>
      <c r="S349" s="29">
        <f t="shared" si="58"/>
        <v>1382743.1300000001</v>
      </c>
      <c r="T349" s="2"/>
      <c r="U349" s="4"/>
      <c r="V349" s="4"/>
      <c r="W349" s="4"/>
      <c r="X349" s="83"/>
    </row>
    <row r="350" spans="1:24">
      <c r="A350" s="2">
        <f t="shared" si="55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41"/>
      <c r="T350" s="2"/>
      <c r="U350" s="4"/>
      <c r="V350" s="4"/>
      <c r="W350" s="4"/>
      <c r="X350" s="83"/>
    </row>
    <row r="351" spans="1:24">
      <c r="A351" s="2">
        <f t="shared" si="55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>+R351</f>
        <v>10610000</v>
      </c>
      <c r="T351" s="2"/>
      <c r="U351" s="4"/>
      <c r="V351" s="4"/>
      <c r="W351" s="4">
        <f>+S351</f>
        <v>10610000</v>
      </c>
      <c r="X351" s="83"/>
    </row>
    <row r="352" spans="1:24">
      <c r="A352" s="2">
        <f t="shared" si="55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S352" si="59">+G351</f>
        <v>0</v>
      </c>
      <c r="H352" s="28">
        <f t="shared" si="59"/>
        <v>2550000</v>
      </c>
      <c r="I352" s="28">
        <f t="shared" si="59"/>
        <v>2550000</v>
      </c>
      <c r="J352" s="28">
        <f t="shared" si="59"/>
        <v>2550000</v>
      </c>
      <c r="K352" s="28">
        <f t="shared" si="59"/>
        <v>5100000</v>
      </c>
      <c r="L352" s="28">
        <f t="shared" si="59"/>
        <v>5100000</v>
      </c>
      <c r="M352" s="28">
        <f t="shared" si="59"/>
        <v>5100000</v>
      </c>
      <c r="N352" s="28">
        <f t="shared" si="59"/>
        <v>7650000</v>
      </c>
      <c r="O352" s="28">
        <f t="shared" si="59"/>
        <v>7650000</v>
      </c>
      <c r="P352" s="28">
        <f t="shared" si="59"/>
        <v>7650000</v>
      </c>
      <c r="Q352" s="28">
        <f t="shared" si="59"/>
        <v>10610000</v>
      </c>
      <c r="R352" s="28">
        <f t="shared" si="59"/>
        <v>10610000</v>
      </c>
      <c r="S352" s="29">
        <f t="shared" si="59"/>
        <v>10610000</v>
      </c>
      <c r="T352" s="2"/>
      <c r="U352" s="4"/>
      <c r="V352" s="4"/>
      <c r="W352" s="4"/>
      <c r="X352" s="83"/>
    </row>
    <row r="353" spans="1:24">
      <c r="A353" s="2">
        <f t="shared" si="55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41"/>
      <c r="T353" s="2"/>
      <c r="U353" s="4"/>
      <c r="V353" s="4"/>
      <c r="W353" s="4"/>
      <c r="X353" s="83"/>
    </row>
    <row r="354" spans="1:24" ht="15.75" thickBot="1">
      <c r="A354" s="2">
        <f t="shared" si="55"/>
        <v>340</v>
      </c>
      <c r="B354" s="104"/>
      <c r="C354" s="104"/>
      <c r="D354" s="104"/>
      <c r="E354" s="105" t="s">
        <v>557</v>
      </c>
      <c r="F354" s="106">
        <f t="shared" ref="F354:S354" si="60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60"/>
        <v>755596030.13999987</v>
      </c>
      <c r="H354" s="106">
        <f t="shared" si="60"/>
        <v>785949713.56999993</v>
      </c>
      <c r="I354" s="106">
        <f t="shared" si="60"/>
        <v>809849531.25999987</v>
      </c>
      <c r="J354" s="106">
        <f t="shared" si="60"/>
        <v>821119251.98000026</v>
      </c>
      <c r="K354" s="106">
        <f t="shared" si="60"/>
        <v>834114722.88999987</v>
      </c>
      <c r="L354" s="106">
        <f t="shared" si="60"/>
        <v>850558705.20000017</v>
      </c>
      <c r="M354" s="106">
        <f t="shared" si="60"/>
        <v>868721350.27999997</v>
      </c>
      <c r="N354" s="106">
        <f t="shared" si="60"/>
        <v>891100472.71000004</v>
      </c>
      <c r="O354" s="106">
        <f t="shared" si="60"/>
        <v>918592888.94000041</v>
      </c>
      <c r="P354" s="106">
        <f t="shared" si="60"/>
        <v>955424093.4599998</v>
      </c>
      <c r="Q354" s="106">
        <f t="shared" si="60"/>
        <v>1022043333.5399998</v>
      </c>
      <c r="R354" s="106">
        <f t="shared" si="60"/>
        <v>1117173255.4100006</v>
      </c>
      <c r="S354" s="106">
        <f t="shared" si="60"/>
        <v>1117173255.4100006</v>
      </c>
      <c r="T354" s="104"/>
      <c r="U354" s="107"/>
      <c r="V354" s="107"/>
      <c r="W354" s="107"/>
      <c r="X354" s="108"/>
    </row>
    <row r="355" spans="1:24" ht="15.75" thickTop="1">
      <c r="A355" s="2">
        <f t="shared" si="55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41"/>
      <c r="T355" s="2"/>
      <c r="U355" s="4"/>
      <c r="V355" s="4"/>
      <c r="W355" s="4"/>
      <c r="X355" s="83"/>
    </row>
    <row r="356" spans="1:24">
      <c r="A356" s="2">
        <f t="shared" si="55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41"/>
      <c r="T356" s="5"/>
      <c r="U356" s="6"/>
      <c r="V356" s="6"/>
      <c r="W356" s="6"/>
      <c r="X356" s="26"/>
    </row>
    <row r="357" spans="1:24">
      <c r="A357" s="2">
        <f t="shared" si="55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ref="S357:S365" si="61">+R357</f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55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61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55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61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55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61"/>
        <v>42776</v>
      </c>
      <c r="T360" s="5"/>
      <c r="U360" s="6"/>
      <c r="V360" s="6"/>
      <c r="W360" s="6">
        <f t="shared" ref="W360:W365" si="62">+S360</f>
        <v>42776</v>
      </c>
      <c r="X360" s="26"/>
    </row>
    <row r="361" spans="1:24">
      <c r="A361" s="2">
        <f t="shared" si="55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61"/>
        <v>0</v>
      </c>
      <c r="T361" s="5"/>
      <c r="U361" s="6"/>
      <c r="V361" s="6"/>
      <c r="W361" s="6">
        <f t="shared" si="62"/>
        <v>0</v>
      </c>
      <c r="X361" s="26"/>
    </row>
    <row r="362" spans="1:24">
      <c r="A362" s="2">
        <f t="shared" si="55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61"/>
        <v>-222117553.21000001</v>
      </c>
      <c r="T362" s="5"/>
      <c r="U362" s="6"/>
      <c r="V362" s="6"/>
      <c r="W362" s="6">
        <f t="shared" si="62"/>
        <v>-222117553.21000001</v>
      </c>
      <c r="X362" s="26"/>
    </row>
    <row r="363" spans="1:24">
      <c r="A363" s="2">
        <f t="shared" si="55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61"/>
        <v>273680.51</v>
      </c>
      <c r="T363" s="5"/>
      <c r="U363" s="6"/>
      <c r="V363" s="6"/>
      <c r="W363" s="6">
        <f t="shared" si="62"/>
        <v>273680.51</v>
      </c>
      <c r="X363" s="26"/>
    </row>
    <row r="364" spans="1:24">
      <c r="A364" s="2">
        <f t="shared" si="55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61"/>
        <v>-2402882.85</v>
      </c>
      <c r="T364" s="5"/>
      <c r="U364" s="6"/>
      <c r="V364" s="6"/>
      <c r="W364" s="6">
        <f t="shared" si="62"/>
        <v>-2402882.85</v>
      </c>
      <c r="X364" s="26"/>
    </row>
    <row r="365" spans="1:24">
      <c r="A365" s="2">
        <f t="shared" si="55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61"/>
        <v>84425.49</v>
      </c>
      <c r="T365" s="5"/>
      <c r="U365" s="6"/>
      <c r="V365" s="6"/>
      <c r="W365" s="6">
        <f t="shared" si="62"/>
        <v>84425.49</v>
      </c>
      <c r="X365" s="26"/>
    </row>
    <row r="366" spans="1:24">
      <c r="A366" s="2">
        <f t="shared" si="55"/>
        <v>352</v>
      </c>
      <c r="B366" s="2"/>
      <c r="C366" s="2"/>
      <c r="D366" s="2"/>
      <c r="E366" s="50" t="s">
        <v>575</v>
      </c>
      <c r="F366" s="28">
        <f t="shared" ref="F366:S366" si="63">SUM(F357:F365)</f>
        <v>-225638946.18000001</v>
      </c>
      <c r="G366" s="28">
        <f t="shared" si="63"/>
        <v>-224510927.53</v>
      </c>
      <c r="H366" s="28">
        <f t="shared" si="63"/>
        <v>-224073041.16000003</v>
      </c>
      <c r="I366" s="28">
        <f t="shared" si="63"/>
        <v>-224070618.16000003</v>
      </c>
      <c r="J366" s="28">
        <f t="shared" si="63"/>
        <v>-224068195.16000003</v>
      </c>
      <c r="K366" s="28">
        <f t="shared" si="63"/>
        <v>-224065772.16000003</v>
      </c>
      <c r="L366" s="28">
        <f t="shared" si="63"/>
        <v>-224063349.16000003</v>
      </c>
      <c r="M366" s="28">
        <f t="shared" si="63"/>
        <v>-224060926.16000003</v>
      </c>
      <c r="N366" s="28">
        <f t="shared" si="63"/>
        <v>-224058503.16000003</v>
      </c>
      <c r="O366" s="28">
        <f t="shared" si="63"/>
        <v>-254056080.16000003</v>
      </c>
      <c r="P366" s="28">
        <f t="shared" si="63"/>
        <v>-254053657.16000003</v>
      </c>
      <c r="Q366" s="28">
        <f t="shared" si="63"/>
        <v>-254051234.16000003</v>
      </c>
      <c r="R366" s="28">
        <f t="shared" si="63"/>
        <v>-254809227.50999999</v>
      </c>
      <c r="S366" s="29">
        <f t="shared" si="63"/>
        <v>-254809227.50999999</v>
      </c>
      <c r="T366" s="5"/>
      <c r="U366" s="6"/>
      <c r="V366" s="6"/>
      <c r="W366" s="6"/>
      <c r="X366" s="26"/>
    </row>
    <row r="367" spans="1:24">
      <c r="A367" s="2">
        <f t="shared" si="55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41"/>
      <c r="T367" s="5"/>
      <c r="U367" s="6"/>
      <c r="V367" s="6"/>
      <c r="W367" s="6"/>
      <c r="X367" s="26"/>
    </row>
    <row r="368" spans="1:24">
      <c r="A368" s="2">
        <f t="shared" si="55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ref="S368:S380" si="64">+R368</f>
        <v>-20000000</v>
      </c>
      <c r="T368" s="5"/>
      <c r="U368" s="6"/>
      <c r="V368" s="6"/>
      <c r="W368" s="6">
        <f t="shared" ref="W368:W380" si="65">+S368</f>
        <v>-20000000</v>
      </c>
      <c r="X368" s="26"/>
    </row>
    <row r="369" spans="1:24">
      <c r="A369" s="2">
        <f t="shared" si="55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64"/>
        <v>-15000000</v>
      </c>
      <c r="T369" s="5"/>
      <c r="U369" s="6"/>
      <c r="V369" s="6"/>
      <c r="W369" s="6">
        <f t="shared" si="65"/>
        <v>-15000000</v>
      </c>
      <c r="X369" s="26"/>
    </row>
    <row r="370" spans="1:24">
      <c r="A370" s="2">
        <f t="shared" si="55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64"/>
        <v>-24361000</v>
      </c>
      <c r="T370" s="5"/>
      <c r="U370" s="6"/>
      <c r="V370" s="6"/>
      <c r="W370" s="6">
        <f t="shared" si="65"/>
        <v>-24361000</v>
      </c>
      <c r="X370" s="26"/>
    </row>
    <row r="371" spans="1:24">
      <c r="A371" s="2">
        <f t="shared" si="55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64"/>
        <v>-15000000</v>
      </c>
      <c r="T371" s="5"/>
      <c r="U371" s="6"/>
      <c r="V371" s="6"/>
      <c r="W371" s="6">
        <f t="shared" si="65"/>
        <v>-15000000</v>
      </c>
      <c r="X371" s="26"/>
    </row>
    <row r="372" spans="1:24">
      <c r="A372" s="2">
        <f t="shared" si="55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64"/>
        <v>-40000000</v>
      </c>
      <c r="T372" s="5"/>
      <c r="U372" s="6"/>
      <c r="V372" s="6"/>
      <c r="W372" s="6">
        <f t="shared" si="65"/>
        <v>-40000000</v>
      </c>
      <c r="X372" s="26"/>
    </row>
    <row r="373" spans="1:24">
      <c r="A373" s="2">
        <f t="shared" si="55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64"/>
        <v>-25000000</v>
      </c>
      <c r="T373" s="5"/>
      <c r="U373" s="6"/>
      <c r="V373" s="6"/>
      <c r="W373" s="6">
        <f t="shared" si="65"/>
        <v>-25000000</v>
      </c>
      <c r="X373" s="26"/>
    </row>
    <row r="374" spans="1:24">
      <c r="A374" s="2">
        <f t="shared" si="55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64"/>
        <v>-25000000</v>
      </c>
      <c r="T374" s="5"/>
      <c r="U374" s="6"/>
      <c r="V374" s="6"/>
      <c r="W374" s="6">
        <f t="shared" si="65"/>
        <v>-25000000</v>
      </c>
      <c r="X374" s="26"/>
    </row>
    <row r="375" spans="1:24">
      <c r="A375" s="2">
        <f t="shared" si="55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64"/>
        <v>-12500000</v>
      </c>
      <c r="T375" s="5"/>
      <c r="U375" s="6"/>
      <c r="V375" s="6"/>
      <c r="W375" s="6">
        <f t="shared" si="65"/>
        <v>-12500000</v>
      </c>
      <c r="X375" s="26"/>
    </row>
    <row r="376" spans="1:24">
      <c r="A376" s="2">
        <f t="shared" si="55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64"/>
        <v>-12500000</v>
      </c>
      <c r="T376" s="5"/>
      <c r="U376" s="6"/>
      <c r="V376" s="6"/>
      <c r="W376" s="6">
        <f t="shared" si="65"/>
        <v>-12500000</v>
      </c>
      <c r="X376" s="26"/>
    </row>
    <row r="377" spans="1:24">
      <c r="A377" s="2">
        <f t="shared" si="55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64"/>
        <v>-12500000</v>
      </c>
      <c r="T377" s="5"/>
      <c r="U377" s="6"/>
      <c r="V377" s="6"/>
      <c r="W377" s="6">
        <f t="shared" si="65"/>
        <v>-12500000</v>
      </c>
      <c r="X377" s="26"/>
    </row>
    <row r="378" spans="1:24">
      <c r="A378" s="2">
        <f t="shared" si="55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64"/>
        <v>-12500000</v>
      </c>
      <c r="T378" s="5"/>
      <c r="U378" s="6"/>
      <c r="V378" s="6"/>
      <c r="W378" s="6">
        <f t="shared" si="65"/>
        <v>-12500000</v>
      </c>
      <c r="X378" s="26"/>
    </row>
    <row r="379" spans="1:24">
      <c r="A379" s="2">
        <f t="shared" si="55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64"/>
        <v>1525788.02</v>
      </c>
      <c r="T379" s="5"/>
      <c r="U379" s="6"/>
      <c r="V379" s="6"/>
      <c r="W379" s="6">
        <f t="shared" si="65"/>
        <v>1525788.02</v>
      </c>
      <c r="X379" s="26"/>
    </row>
    <row r="380" spans="1:24">
      <c r="A380" s="2">
        <f t="shared" si="55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64"/>
        <v>-53850000</v>
      </c>
      <c r="T380" s="5"/>
      <c r="U380" s="6"/>
      <c r="V380" s="6"/>
      <c r="W380" s="6">
        <f t="shared" si="65"/>
        <v>-53850000</v>
      </c>
      <c r="X380" s="26"/>
    </row>
    <row r="381" spans="1:24">
      <c r="A381" s="2">
        <f t="shared" si="55"/>
        <v>367</v>
      </c>
      <c r="B381" s="2"/>
      <c r="C381" s="2"/>
      <c r="D381" s="2"/>
      <c r="E381" s="50" t="s">
        <v>591</v>
      </c>
      <c r="F381" s="28">
        <f t="shared" ref="F381:S381" si="66">SUM(F368:F380)</f>
        <v>-230084028.38999999</v>
      </c>
      <c r="G381" s="28">
        <f t="shared" si="66"/>
        <v>-228943922.84999999</v>
      </c>
      <c r="H381" s="28">
        <f t="shared" si="66"/>
        <v>-227079737.68000001</v>
      </c>
      <c r="I381" s="28">
        <f t="shared" si="66"/>
        <v>-218689627.59999999</v>
      </c>
      <c r="J381" s="28">
        <f t="shared" si="66"/>
        <v>-216999517.52000001</v>
      </c>
      <c r="K381" s="28">
        <f t="shared" si="66"/>
        <v>-214854588.80000001</v>
      </c>
      <c r="L381" s="28">
        <f t="shared" si="66"/>
        <v>-217364477.81999999</v>
      </c>
      <c r="M381" s="28">
        <f t="shared" si="66"/>
        <v>-223224366.84</v>
      </c>
      <c r="N381" s="28">
        <f t="shared" si="66"/>
        <v>-234684255.86000001</v>
      </c>
      <c r="O381" s="28">
        <f t="shared" si="66"/>
        <v>-219894144.88</v>
      </c>
      <c r="P381" s="28">
        <f t="shared" si="66"/>
        <v>-232104033.90000001</v>
      </c>
      <c r="Q381" s="28">
        <f t="shared" si="66"/>
        <v>-246675330.22</v>
      </c>
      <c r="R381" s="28">
        <f t="shared" si="66"/>
        <v>-266685211.97999999</v>
      </c>
      <c r="S381" s="29">
        <f t="shared" si="66"/>
        <v>-266685211.97999999</v>
      </c>
      <c r="T381" s="5"/>
      <c r="U381" s="6"/>
      <c r="V381" s="6"/>
      <c r="W381" s="6"/>
      <c r="X381" s="26"/>
    </row>
    <row r="382" spans="1:24">
      <c r="A382" s="2">
        <f t="shared" si="55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41"/>
      <c r="T382" s="2"/>
      <c r="U382" s="4"/>
      <c r="V382" s="4"/>
      <c r="W382" s="4"/>
      <c r="X382" s="83"/>
    </row>
    <row r="383" spans="1:24">
      <c r="A383" s="2">
        <f t="shared" si="55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ref="S383:S407" si="67">+R383</f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55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6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55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67"/>
        <v>0</v>
      </c>
      <c r="T385" s="2"/>
      <c r="U385" s="4"/>
      <c r="V385" s="4"/>
      <c r="W385" s="4"/>
      <c r="X385" s="83"/>
    </row>
    <row r="386" spans="1:24">
      <c r="A386" s="2">
        <f t="shared" si="55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67"/>
        <v>-6429388.5499999998</v>
      </c>
      <c r="T386" s="2"/>
      <c r="U386" s="4"/>
      <c r="V386" s="4">
        <f t="shared" ref="V386:V398" si="68">+S386</f>
        <v>-6429388.5499999998</v>
      </c>
      <c r="W386" s="4"/>
      <c r="X386" s="83"/>
    </row>
    <row r="387" spans="1:24">
      <c r="A387" s="2">
        <f t="shared" si="55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67"/>
        <v>-557521.93999999994</v>
      </c>
      <c r="T387" s="5"/>
      <c r="U387" s="6"/>
      <c r="V387" s="6">
        <f t="shared" si="68"/>
        <v>-557521.93999999994</v>
      </c>
      <c r="W387" s="6"/>
      <c r="X387" s="26"/>
    </row>
    <row r="388" spans="1:24">
      <c r="A388" s="2">
        <f t="shared" si="55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67"/>
        <v>-43539082.770000003</v>
      </c>
      <c r="T388" s="5"/>
      <c r="U388" s="6"/>
      <c r="V388" s="6">
        <f t="shared" si="68"/>
        <v>-43539082.770000003</v>
      </c>
      <c r="W388" s="6"/>
      <c r="X388" s="26"/>
    </row>
    <row r="389" spans="1:24">
      <c r="A389" s="2">
        <f t="shared" si="55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67"/>
        <v>-245670.98</v>
      </c>
      <c r="T389" s="5"/>
      <c r="U389" s="6"/>
      <c r="V389" s="6">
        <f t="shared" si="68"/>
        <v>-245670.98</v>
      </c>
      <c r="W389" s="6"/>
      <c r="X389" s="26"/>
    </row>
    <row r="390" spans="1:24">
      <c r="A390" s="2">
        <f t="shared" si="55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67"/>
        <v>-11172210.310000001</v>
      </c>
      <c r="T390" s="5"/>
      <c r="U390" s="6"/>
      <c r="V390" s="6">
        <f t="shared" si="68"/>
        <v>-11172210.310000001</v>
      </c>
      <c r="W390" s="6"/>
      <c r="X390" s="26"/>
    </row>
    <row r="391" spans="1:24">
      <c r="A391" s="2">
        <f t="shared" si="55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67"/>
        <v>-3247355.18</v>
      </c>
      <c r="T391" s="5"/>
      <c r="U391" s="6"/>
      <c r="V391" s="6">
        <f t="shared" si="68"/>
        <v>-3247355.18</v>
      </c>
      <c r="W391" s="6"/>
      <c r="X391" s="26"/>
    </row>
    <row r="392" spans="1:24">
      <c r="A392" s="2">
        <f t="shared" si="55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67"/>
        <v>-1523.6</v>
      </c>
      <c r="T392" s="5"/>
      <c r="U392" s="6"/>
      <c r="V392" s="6">
        <f t="shared" si="68"/>
        <v>-1523.6</v>
      </c>
      <c r="W392" s="6"/>
      <c r="X392" s="26"/>
    </row>
    <row r="393" spans="1:24">
      <c r="A393" s="2">
        <f t="shared" si="55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67"/>
        <v>0</v>
      </c>
      <c r="T393" s="5"/>
      <c r="U393" s="6"/>
      <c r="V393" s="6">
        <f t="shared" si="68"/>
        <v>0</v>
      </c>
      <c r="W393" s="6"/>
      <c r="X393" s="26"/>
    </row>
    <row r="394" spans="1:24">
      <c r="A394" s="2">
        <f t="shared" si="55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67"/>
        <v>2.89901436190121E-12</v>
      </c>
      <c r="T394" s="5"/>
      <c r="U394" s="6"/>
      <c r="V394" s="6">
        <f t="shared" si="68"/>
        <v>2.89901436190121E-12</v>
      </c>
      <c r="W394" s="6"/>
      <c r="X394" s="26"/>
    </row>
    <row r="395" spans="1:24">
      <c r="A395" s="2">
        <f t="shared" si="55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67"/>
        <v>-20867.39</v>
      </c>
      <c r="T395" s="5"/>
      <c r="U395" s="6"/>
      <c r="V395" s="6">
        <f t="shared" si="68"/>
        <v>-20867.39</v>
      </c>
      <c r="W395" s="6"/>
      <c r="X395" s="26"/>
    </row>
    <row r="396" spans="1:24">
      <c r="A396" s="2">
        <f t="shared" si="55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67"/>
        <v>0</v>
      </c>
      <c r="T396" s="5"/>
      <c r="U396" s="6"/>
      <c r="V396" s="6">
        <f t="shared" si="68"/>
        <v>0</v>
      </c>
      <c r="W396" s="6"/>
      <c r="X396" s="26"/>
    </row>
    <row r="397" spans="1:24">
      <c r="A397" s="2">
        <f t="shared" si="55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67"/>
        <v>3.6379788070917101E-12</v>
      </c>
      <c r="T397" s="5"/>
      <c r="U397" s="6"/>
      <c r="V397" s="6">
        <f t="shared" si="68"/>
        <v>3.6379788070917101E-12</v>
      </c>
      <c r="W397" s="6"/>
      <c r="X397" s="26"/>
    </row>
    <row r="398" spans="1:24">
      <c r="A398" s="2">
        <f t="shared" si="55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67"/>
        <v>-1225497.53</v>
      </c>
      <c r="T398" s="5"/>
      <c r="U398" s="6"/>
      <c r="V398" s="6">
        <f t="shared" si="68"/>
        <v>-1225497.53</v>
      </c>
      <c r="W398" s="6"/>
      <c r="X398" s="26"/>
    </row>
    <row r="399" spans="1:24">
      <c r="A399" s="2">
        <f t="shared" si="55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67"/>
        <v>0</v>
      </c>
      <c r="T399" s="5"/>
      <c r="U399" s="6"/>
      <c r="V399" s="6"/>
      <c r="W399" s="6"/>
      <c r="X399" s="26"/>
    </row>
    <row r="400" spans="1:24">
      <c r="A400" s="2">
        <f t="shared" si="55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si="67"/>
        <v>-1704352.31</v>
      </c>
      <c r="T400" s="5"/>
      <c r="U400" s="6"/>
      <c r="V400" s="6"/>
      <c r="W400" s="6"/>
      <c r="X400" s="26">
        <f>+S400</f>
        <v>-1704352.31</v>
      </c>
    </row>
    <row r="401" spans="1:24">
      <c r="A401" s="2">
        <f t="shared" ref="A401:A464" si="6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67"/>
        <v>0</v>
      </c>
      <c r="T401" s="5"/>
      <c r="U401" s="6"/>
      <c r="V401" s="6"/>
      <c r="W401" s="6"/>
      <c r="X401" s="26">
        <f t="shared" ref="X401:X407" si="70">+S401</f>
        <v>0</v>
      </c>
    </row>
    <row r="402" spans="1:24">
      <c r="A402" s="2">
        <f t="shared" si="6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67"/>
        <v>-154330.98000000001</v>
      </c>
      <c r="T402" s="5"/>
      <c r="U402" s="6"/>
      <c r="V402" s="6"/>
      <c r="W402" s="6"/>
      <c r="X402" s="26">
        <f t="shared" si="70"/>
        <v>-154330.98000000001</v>
      </c>
    </row>
    <row r="403" spans="1:24">
      <c r="A403" s="2">
        <f t="shared" si="6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67"/>
        <v>0</v>
      </c>
      <c r="T403" s="5"/>
      <c r="U403" s="6"/>
      <c r="V403" s="6"/>
      <c r="W403" s="6"/>
      <c r="X403" s="26">
        <f t="shared" si="70"/>
        <v>0</v>
      </c>
    </row>
    <row r="404" spans="1:24">
      <c r="A404" s="2">
        <f t="shared" si="6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67"/>
        <v>-7846.82</v>
      </c>
      <c r="T404" s="5"/>
      <c r="U404" s="6"/>
      <c r="V404" s="6"/>
      <c r="W404" s="6"/>
      <c r="X404" s="26">
        <f t="shared" si="70"/>
        <v>-7846.82</v>
      </c>
    </row>
    <row r="405" spans="1:24">
      <c r="A405" s="2">
        <f t="shared" si="6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67"/>
        <v>0</v>
      </c>
      <c r="T405" s="5"/>
      <c r="U405" s="6"/>
      <c r="V405" s="6"/>
      <c r="W405" s="6"/>
      <c r="X405" s="26">
        <f t="shared" si="70"/>
        <v>0</v>
      </c>
    </row>
    <row r="406" spans="1:24">
      <c r="A406" s="2">
        <f t="shared" si="6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67"/>
        <v>0</v>
      </c>
      <c r="T406" s="5"/>
      <c r="U406" s="6"/>
      <c r="V406" s="6"/>
      <c r="W406" s="6"/>
      <c r="X406" s="26"/>
    </row>
    <row r="407" spans="1:24">
      <c r="A407" s="2">
        <f t="shared" si="6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67"/>
        <v>-141047.06</v>
      </c>
      <c r="T407" s="5"/>
      <c r="U407" s="6"/>
      <c r="V407" s="6"/>
      <c r="W407" s="6"/>
      <c r="X407" s="26">
        <f t="shared" si="70"/>
        <v>-141047.06</v>
      </c>
    </row>
    <row r="408" spans="1:24">
      <c r="A408" s="2">
        <f t="shared" si="69"/>
        <v>394</v>
      </c>
      <c r="B408" s="2"/>
      <c r="C408" s="2"/>
      <c r="D408" s="2"/>
      <c r="E408" s="50" t="s">
        <v>635</v>
      </c>
      <c r="F408" s="28">
        <f t="shared" ref="F408:S408" si="71">SUM(F400:F407)</f>
        <v>-1690801.4200000002</v>
      </c>
      <c r="G408" s="28">
        <f t="shared" si="71"/>
        <v>-2793425.97</v>
      </c>
      <c r="H408" s="28">
        <f t="shared" si="71"/>
        <v>-3104151.63</v>
      </c>
      <c r="I408" s="28">
        <f t="shared" si="71"/>
        <v>-2720311.4400000004</v>
      </c>
      <c r="J408" s="28">
        <f t="shared" si="71"/>
        <v>-1572156.0900000003</v>
      </c>
      <c r="K408" s="28">
        <f t="shared" si="71"/>
        <v>-1420988.77</v>
      </c>
      <c r="L408" s="28">
        <f t="shared" si="71"/>
        <v>-1190608.6800000002</v>
      </c>
      <c r="M408" s="28">
        <f t="shared" si="71"/>
        <v>-1458686.4600000002</v>
      </c>
      <c r="N408" s="28">
        <f t="shared" si="71"/>
        <v>-1203535.3</v>
      </c>
      <c r="O408" s="28">
        <f t="shared" si="71"/>
        <v>-1281677.2000000004</v>
      </c>
      <c r="P408" s="28">
        <f t="shared" si="71"/>
        <v>-1682425.7300000004</v>
      </c>
      <c r="Q408" s="28">
        <f t="shared" si="71"/>
        <v>-1626851.58</v>
      </c>
      <c r="R408" s="28">
        <f t="shared" si="71"/>
        <v>-2007577.1700000002</v>
      </c>
      <c r="S408" s="29">
        <f t="shared" si="71"/>
        <v>-2007577.1700000002</v>
      </c>
      <c r="T408" s="5"/>
      <c r="U408" s="6"/>
      <c r="V408" s="6"/>
      <c r="W408" s="6"/>
      <c r="X408" s="26"/>
    </row>
    <row r="409" spans="1:24">
      <c r="A409" s="2">
        <f t="shared" si="6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41"/>
      <c r="T409" s="5"/>
      <c r="U409" s="6"/>
      <c r="V409" s="6"/>
      <c r="W409" s="6"/>
      <c r="X409" s="26"/>
    </row>
    <row r="410" spans="1:24">
      <c r="A410" s="2">
        <f t="shared" si="6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>+R410</f>
        <v>1.8189894035458601E-12</v>
      </c>
      <c r="T410" s="5"/>
      <c r="U410" s="6"/>
      <c r="V410" s="6">
        <f>+S410</f>
        <v>1.8189894035458601E-12</v>
      </c>
      <c r="W410" s="6"/>
      <c r="X410" s="26"/>
    </row>
    <row r="411" spans="1:24">
      <c r="A411" s="2">
        <f t="shared" si="6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>+R411</f>
        <v>-1309.05</v>
      </c>
      <c r="T411" s="5"/>
      <c r="U411" s="6"/>
      <c r="V411" s="6">
        <f>+S411</f>
        <v>-1309.05</v>
      </c>
      <c r="W411" s="6"/>
      <c r="X411" s="26"/>
    </row>
    <row r="412" spans="1:24">
      <c r="A412" s="2">
        <f t="shared" si="6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>+R412</f>
        <v>-1.45519152283669E-11</v>
      </c>
      <c r="T412" s="5"/>
      <c r="U412" s="6"/>
      <c r="V412" s="6">
        <f>+S412</f>
        <v>-1.45519152283669E-11</v>
      </c>
      <c r="W412" s="6"/>
      <c r="X412" s="26"/>
    </row>
    <row r="413" spans="1:24">
      <c r="A413" s="2">
        <f t="shared" si="6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>+R413</f>
        <v>1.45519152283669E-11</v>
      </c>
      <c r="T413" s="5"/>
      <c r="U413" s="6"/>
      <c r="V413" s="6">
        <f>+S413</f>
        <v>1.45519152283669E-11</v>
      </c>
      <c r="W413" s="6"/>
      <c r="X413" s="26"/>
    </row>
    <row r="414" spans="1:24">
      <c r="A414" s="2">
        <f t="shared" si="69"/>
        <v>400</v>
      </c>
      <c r="B414" s="2"/>
      <c r="C414" s="2"/>
      <c r="D414" s="2"/>
      <c r="E414" s="50" t="s">
        <v>643</v>
      </c>
      <c r="F414" s="28">
        <f t="shared" ref="F414:S414" si="72">SUM(F410:F413)</f>
        <v>-2.2737367544323201E-13</v>
      </c>
      <c r="G414" s="28">
        <f t="shared" si="72"/>
        <v>0</v>
      </c>
      <c r="H414" s="28">
        <f t="shared" si="72"/>
        <v>0</v>
      </c>
      <c r="I414" s="28">
        <f t="shared" si="72"/>
        <v>0</v>
      </c>
      <c r="J414" s="28">
        <f t="shared" si="72"/>
        <v>-614.49</v>
      </c>
      <c r="K414" s="28">
        <f t="shared" si="72"/>
        <v>0</v>
      </c>
      <c r="L414" s="28">
        <f t="shared" si="72"/>
        <v>-15863.33</v>
      </c>
      <c r="M414" s="28">
        <f t="shared" si="72"/>
        <v>-142404.87</v>
      </c>
      <c r="N414" s="28">
        <f t="shared" si="72"/>
        <v>-212875.15</v>
      </c>
      <c r="O414" s="28">
        <f t="shared" si="72"/>
        <v>-214592.15000000002</v>
      </c>
      <c r="P414" s="28">
        <f t="shared" si="72"/>
        <v>-442.86999999999819</v>
      </c>
      <c r="Q414" s="28">
        <f t="shared" si="72"/>
        <v>-2174.9299999999976</v>
      </c>
      <c r="R414" s="28">
        <f t="shared" si="72"/>
        <v>-1309.0499999999981</v>
      </c>
      <c r="S414" s="29">
        <f t="shared" si="72"/>
        <v>-1309.0499999999981</v>
      </c>
      <c r="T414" s="2"/>
      <c r="U414" s="4"/>
      <c r="V414" s="4"/>
      <c r="W414" s="4"/>
      <c r="X414" s="83"/>
    </row>
    <row r="415" spans="1:24">
      <c r="A415" s="2">
        <f t="shared" si="6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41"/>
      <c r="T415" s="2"/>
      <c r="U415" s="4"/>
      <c r="V415" s="4"/>
      <c r="W415" s="4"/>
      <c r="X415" s="83"/>
    </row>
    <row r="416" spans="1:24">
      <c r="A416" s="2">
        <f t="shared" si="69"/>
        <v>402</v>
      </c>
      <c r="B416" s="2"/>
      <c r="C416" s="2"/>
      <c r="D416" s="2"/>
      <c r="E416" s="50" t="s">
        <v>644</v>
      </c>
      <c r="F416" s="28">
        <f t="shared" ref="F416:S416" si="73">SUM(F383:F398)+F408+F414</f>
        <v>-31459521.429999996</v>
      </c>
      <c r="G416" s="28">
        <f t="shared" si="73"/>
        <v>-27602827.529999994</v>
      </c>
      <c r="H416" s="28">
        <f t="shared" si="73"/>
        <v>-21733270.999999996</v>
      </c>
      <c r="I416" s="28">
        <f t="shared" si="73"/>
        <v>-20434359.57</v>
      </c>
      <c r="J416" s="28">
        <f t="shared" si="73"/>
        <v>-17870109.389999997</v>
      </c>
      <c r="K416" s="28">
        <f t="shared" si="73"/>
        <v>-17947259.619999997</v>
      </c>
      <c r="L416" s="28">
        <f t="shared" si="73"/>
        <v>-17318553.23</v>
      </c>
      <c r="M416" s="28">
        <f t="shared" si="73"/>
        <v>-21992960.800000004</v>
      </c>
      <c r="N416" s="28">
        <f t="shared" si="73"/>
        <v>-24394393.989999998</v>
      </c>
      <c r="O416" s="28">
        <f t="shared" si="73"/>
        <v>-22848267.510000002</v>
      </c>
      <c r="P416" s="28">
        <f t="shared" si="73"/>
        <v>-25618007.370000005</v>
      </c>
      <c r="Q416" s="28">
        <f t="shared" si="73"/>
        <v>-39787788.860000007</v>
      </c>
      <c r="R416" s="28">
        <f t="shared" si="73"/>
        <v>-68448004.469999999</v>
      </c>
      <c r="S416" s="29">
        <f t="shared" si="73"/>
        <v>-68448004.469999999</v>
      </c>
      <c r="T416" s="2"/>
      <c r="U416" s="4"/>
      <c r="V416" s="4"/>
      <c r="W416" s="4"/>
      <c r="X416" s="83"/>
    </row>
    <row r="417" spans="1:24">
      <c r="A417" s="2">
        <f t="shared" si="6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41"/>
      <c r="T417" s="5"/>
      <c r="U417" s="6"/>
      <c r="V417" s="6"/>
      <c r="W417" s="6"/>
      <c r="X417" s="26"/>
    </row>
    <row r="418" spans="1:24">
      <c r="A418" s="2">
        <f t="shared" si="6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ref="S418:S481" si="74">+R418</f>
        <v>0</v>
      </c>
      <c r="T418" s="5"/>
      <c r="U418" s="6"/>
      <c r="V418" s="6">
        <f t="shared" ref="V418:V439" si="75">+S418</f>
        <v>0</v>
      </c>
      <c r="W418" s="6"/>
      <c r="X418" s="26"/>
    </row>
    <row r="419" spans="1:24">
      <c r="A419" s="2">
        <f t="shared" si="6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74"/>
        <v>9.3132257461547893E-10</v>
      </c>
      <c r="T419" s="5"/>
      <c r="U419" s="6"/>
      <c r="V419" s="6">
        <f t="shared" si="75"/>
        <v>9.3132257461547893E-10</v>
      </c>
      <c r="W419" s="6"/>
      <c r="X419" s="26"/>
    </row>
    <row r="420" spans="1:24">
      <c r="A420" s="2">
        <f t="shared" si="6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74"/>
        <v>0</v>
      </c>
      <c r="T420" s="5"/>
      <c r="U420" s="6"/>
      <c r="V420" s="6">
        <f t="shared" si="75"/>
        <v>0</v>
      </c>
      <c r="W420" s="6"/>
      <c r="X420" s="26"/>
    </row>
    <row r="421" spans="1:24">
      <c r="A421" s="2">
        <f t="shared" si="6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74"/>
        <v>-129565.47</v>
      </c>
      <c r="T421" s="5"/>
      <c r="U421" s="6"/>
      <c r="V421" s="6">
        <f t="shared" si="75"/>
        <v>-129565.47</v>
      </c>
      <c r="W421" s="6"/>
      <c r="X421" s="26"/>
    </row>
    <row r="422" spans="1:24">
      <c r="A422" s="2">
        <f t="shared" si="6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74"/>
        <v>-91467.8</v>
      </c>
      <c r="T422" s="5"/>
      <c r="U422" s="6"/>
      <c r="V422" s="6">
        <f t="shared" si="75"/>
        <v>-91467.8</v>
      </c>
      <c r="W422" s="6"/>
      <c r="X422" s="26"/>
    </row>
    <row r="423" spans="1:24">
      <c r="A423" s="2">
        <f t="shared" si="6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74"/>
        <v>-10477.540000000001</v>
      </c>
      <c r="T423" s="5"/>
      <c r="U423" s="6"/>
      <c r="V423" s="6">
        <f t="shared" si="75"/>
        <v>-10477.540000000001</v>
      </c>
      <c r="W423" s="6"/>
      <c r="X423" s="26"/>
    </row>
    <row r="424" spans="1:24">
      <c r="A424" s="2">
        <f t="shared" si="6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74"/>
        <v>-5803.23</v>
      </c>
      <c r="T424" s="5"/>
      <c r="U424" s="6"/>
      <c r="V424" s="6">
        <f t="shared" si="75"/>
        <v>-5803.23</v>
      </c>
      <c r="W424" s="6"/>
      <c r="X424" s="26"/>
    </row>
    <row r="425" spans="1:24">
      <c r="A425" s="2">
        <f t="shared" si="6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74"/>
        <v>-985.4</v>
      </c>
      <c r="T425" s="5"/>
      <c r="U425" s="6"/>
      <c r="V425" s="6">
        <f t="shared" si="75"/>
        <v>-985.4</v>
      </c>
      <c r="W425" s="6"/>
      <c r="X425" s="26"/>
    </row>
    <row r="426" spans="1:24">
      <c r="A426" s="2">
        <f t="shared" si="6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74"/>
        <v>0</v>
      </c>
      <c r="T426" s="5"/>
      <c r="U426" s="6"/>
      <c r="V426" s="6">
        <f t="shared" si="75"/>
        <v>0</v>
      </c>
      <c r="W426" s="6"/>
      <c r="X426" s="26"/>
    </row>
    <row r="427" spans="1:24">
      <c r="A427" s="2">
        <f t="shared" si="6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74"/>
        <v>-9109.7999999999993</v>
      </c>
      <c r="T427" s="5"/>
      <c r="U427" s="6"/>
      <c r="V427" s="6">
        <f t="shared" si="75"/>
        <v>-9109.7999999999993</v>
      </c>
      <c r="W427" s="6"/>
      <c r="X427" s="26"/>
    </row>
    <row r="428" spans="1:24">
      <c r="A428" s="2">
        <f t="shared" si="6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74"/>
        <v>-71423.69</v>
      </c>
      <c r="T428" s="5"/>
      <c r="U428" s="6"/>
      <c r="V428" s="6">
        <f t="shared" si="75"/>
        <v>-71423.69</v>
      </c>
      <c r="W428" s="6"/>
      <c r="X428" s="26"/>
    </row>
    <row r="429" spans="1:24">
      <c r="A429" s="2">
        <f t="shared" si="6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74"/>
        <v>-4512.1000000000004</v>
      </c>
      <c r="T429" s="5"/>
      <c r="U429" s="6"/>
      <c r="V429" s="6">
        <f t="shared" si="75"/>
        <v>-4512.1000000000004</v>
      </c>
      <c r="W429" s="6"/>
      <c r="X429" s="26"/>
    </row>
    <row r="430" spans="1:24">
      <c r="A430" s="2">
        <f t="shared" si="6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74"/>
        <v>-26.14</v>
      </c>
      <c r="T430" s="5"/>
      <c r="U430" s="6"/>
      <c r="V430" s="6">
        <f t="shared" si="75"/>
        <v>-26.14</v>
      </c>
      <c r="W430" s="6"/>
      <c r="X430" s="26"/>
    </row>
    <row r="431" spans="1:24">
      <c r="A431" s="2">
        <f t="shared" si="6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74"/>
        <v>0</v>
      </c>
      <c r="T431" s="5"/>
      <c r="U431" s="6"/>
      <c r="V431" s="6">
        <f t="shared" si="75"/>
        <v>0</v>
      </c>
      <c r="W431" s="6"/>
      <c r="X431" s="26"/>
    </row>
    <row r="432" spans="1:24">
      <c r="A432" s="2">
        <f t="shared" si="6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74"/>
        <v>-709456.17</v>
      </c>
      <c r="T432" s="5"/>
      <c r="U432" s="6"/>
      <c r="V432" s="6">
        <f t="shared" si="75"/>
        <v>-709456.17</v>
      </c>
      <c r="W432" s="6"/>
      <c r="X432" s="26"/>
    </row>
    <row r="433" spans="1:24">
      <c r="A433" s="2">
        <f t="shared" si="6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74"/>
        <v>-2609583</v>
      </c>
      <c r="T433" s="5"/>
      <c r="U433" s="6"/>
      <c r="V433" s="6">
        <f t="shared" si="75"/>
        <v>-2609583</v>
      </c>
      <c r="W433" s="6"/>
      <c r="X433" s="26"/>
    </row>
    <row r="434" spans="1:24">
      <c r="A434" s="2">
        <f t="shared" si="6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74"/>
        <v>-21934.62</v>
      </c>
      <c r="T434" s="5"/>
      <c r="U434" s="6"/>
      <c r="V434" s="6">
        <f t="shared" si="75"/>
        <v>-21934.62</v>
      </c>
      <c r="W434" s="6"/>
      <c r="X434" s="26"/>
    </row>
    <row r="435" spans="1:24">
      <c r="A435" s="2">
        <f t="shared" si="6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74"/>
        <v>-1426163.81</v>
      </c>
      <c r="T435" s="5"/>
      <c r="U435" s="6"/>
      <c r="V435" s="6">
        <f t="shared" si="75"/>
        <v>-1426163.81</v>
      </c>
      <c r="W435" s="6"/>
      <c r="X435" s="26"/>
    </row>
    <row r="436" spans="1:24">
      <c r="A436" s="2">
        <f t="shared" si="6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74"/>
        <v>-9882.26</v>
      </c>
      <c r="T436" s="2"/>
      <c r="U436" s="4"/>
      <c r="V436" s="6">
        <f t="shared" si="75"/>
        <v>-9882.26</v>
      </c>
      <c r="W436" s="4"/>
      <c r="X436" s="83"/>
    </row>
    <row r="437" spans="1:24">
      <c r="A437" s="2">
        <f t="shared" si="6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74"/>
        <v>-1344.79</v>
      </c>
      <c r="T437" s="2"/>
      <c r="U437" s="4"/>
      <c r="V437" s="6">
        <f t="shared" si="75"/>
        <v>-1344.79</v>
      </c>
      <c r="W437" s="4"/>
      <c r="X437" s="83"/>
    </row>
    <row r="438" spans="1:24">
      <c r="A438" s="2">
        <f t="shared" si="6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74"/>
        <v>-460550.9</v>
      </c>
      <c r="T438" s="2"/>
      <c r="U438" s="4"/>
      <c r="V438" s="6">
        <f t="shared" si="75"/>
        <v>-460550.9</v>
      </c>
      <c r="W438" s="4"/>
      <c r="X438" s="83"/>
    </row>
    <row r="439" spans="1:24">
      <c r="A439" s="2">
        <f t="shared" si="6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74"/>
        <v>-1722879.56</v>
      </c>
      <c r="T439" s="5"/>
      <c r="U439" s="6"/>
      <c r="V439" s="6">
        <f t="shared" si="75"/>
        <v>-1722879.56</v>
      </c>
      <c r="W439" s="6"/>
      <c r="X439" s="26"/>
    </row>
    <row r="440" spans="1:24">
      <c r="A440" s="2">
        <f t="shared" si="6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74"/>
        <v>-2960000</v>
      </c>
      <c r="T440" s="5"/>
      <c r="U440" s="6"/>
      <c r="W440" s="6">
        <f>+S440</f>
        <v>-2960000</v>
      </c>
      <c r="X440" s="26"/>
    </row>
    <row r="441" spans="1:24">
      <c r="A441" s="2">
        <f t="shared" si="6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74"/>
        <v>-214551.55</v>
      </c>
      <c r="T441" s="5"/>
      <c r="U441" s="6"/>
      <c r="W441" s="6"/>
      <c r="X441" s="6">
        <f>+S441</f>
        <v>-214551.55</v>
      </c>
    </row>
    <row r="442" spans="1:24">
      <c r="A442" s="2">
        <f t="shared" si="6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74"/>
        <v>-678553.58</v>
      </c>
      <c r="T442" s="5"/>
      <c r="U442" s="6"/>
      <c r="W442" s="6"/>
      <c r="X442" s="6">
        <f>+S442</f>
        <v>-678553.58</v>
      </c>
    </row>
    <row r="443" spans="1:24">
      <c r="A443" s="2">
        <f t="shared" si="6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74"/>
        <v>-374000</v>
      </c>
      <c r="T443" s="5"/>
      <c r="U443" s="6"/>
      <c r="V443" s="6">
        <f t="shared" ref="V443:V478" si="76">+S443</f>
        <v>-374000</v>
      </c>
      <c r="W443" s="6"/>
      <c r="X443" s="26"/>
    </row>
    <row r="444" spans="1:24">
      <c r="A444" s="2">
        <f t="shared" si="6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74"/>
        <v>-266175</v>
      </c>
      <c r="T444" s="5"/>
      <c r="U444" s="6"/>
      <c r="V444" s="6">
        <f t="shared" si="76"/>
        <v>-266175</v>
      </c>
      <c r="W444" s="6"/>
      <c r="X444" s="26"/>
    </row>
    <row r="445" spans="1:24">
      <c r="A445" s="2">
        <f t="shared" si="6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74"/>
        <v>-213158.76</v>
      </c>
      <c r="T445" s="5"/>
      <c r="U445" s="6"/>
      <c r="V445" s="6">
        <f t="shared" si="76"/>
        <v>-213158.76</v>
      </c>
      <c r="W445" s="6"/>
      <c r="X445" s="26"/>
    </row>
    <row r="446" spans="1:24">
      <c r="A446" s="2">
        <f t="shared" si="6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74"/>
        <v>-260500</v>
      </c>
      <c r="T446" s="5"/>
      <c r="U446" s="6"/>
      <c r="V446" s="6">
        <f t="shared" si="76"/>
        <v>-260500</v>
      </c>
      <c r="W446" s="6"/>
      <c r="X446" s="26"/>
    </row>
    <row r="447" spans="1:24">
      <c r="A447" s="2">
        <f t="shared" si="6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74"/>
        <v>-772000</v>
      </c>
      <c r="T447" s="5"/>
      <c r="U447" s="6"/>
      <c r="V447" s="6">
        <f t="shared" si="76"/>
        <v>-772000</v>
      </c>
      <c r="W447" s="6"/>
      <c r="X447" s="26"/>
    </row>
    <row r="448" spans="1:24">
      <c r="A448" s="2">
        <f t="shared" si="6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74"/>
        <v>-342500</v>
      </c>
      <c r="T448" s="5"/>
      <c r="U448" s="6"/>
      <c r="V448" s="6">
        <f t="shared" si="76"/>
        <v>-342500</v>
      </c>
      <c r="W448" s="6"/>
      <c r="X448" s="26"/>
    </row>
    <row r="449" spans="1:24">
      <c r="A449" s="2">
        <f t="shared" si="6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74"/>
        <v>-363333.33</v>
      </c>
      <c r="T449" s="5"/>
      <c r="U449" s="6"/>
      <c r="V449" s="6">
        <f t="shared" si="76"/>
        <v>-363333.33</v>
      </c>
      <c r="W449" s="6"/>
      <c r="X449" s="26"/>
    </row>
    <row r="450" spans="1:24">
      <c r="A450" s="2">
        <f t="shared" si="6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74"/>
        <v>-42604.17</v>
      </c>
      <c r="T450" s="5"/>
      <c r="U450" s="6"/>
      <c r="V450" s="6">
        <f t="shared" si="76"/>
        <v>-42604.17</v>
      </c>
      <c r="W450" s="6"/>
      <c r="X450" s="26"/>
    </row>
    <row r="451" spans="1:24">
      <c r="A451" s="2">
        <f t="shared" si="6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74"/>
        <v>-44166.67</v>
      </c>
      <c r="T451" s="5"/>
      <c r="U451" s="6"/>
      <c r="V451" s="6">
        <f t="shared" si="76"/>
        <v>-44166.67</v>
      </c>
      <c r="W451" s="6"/>
      <c r="X451" s="26"/>
    </row>
    <row r="452" spans="1:24">
      <c r="A452" s="2">
        <f t="shared" si="6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74"/>
        <v>-213020.83</v>
      </c>
      <c r="T452" s="5"/>
      <c r="U452" s="6"/>
      <c r="V452" s="6">
        <f t="shared" si="76"/>
        <v>-213020.83</v>
      </c>
      <c r="W452" s="6"/>
      <c r="X452" s="26"/>
    </row>
    <row r="453" spans="1:24">
      <c r="A453" s="2">
        <f t="shared" si="6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74"/>
        <v>-220833.33</v>
      </c>
      <c r="T453" s="5"/>
      <c r="U453" s="6"/>
      <c r="V453" s="6">
        <f t="shared" si="76"/>
        <v>-220833.33</v>
      </c>
      <c r="W453" s="6"/>
      <c r="X453" s="26"/>
    </row>
    <row r="454" spans="1:24">
      <c r="A454" s="2">
        <f t="shared" si="6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74"/>
        <v>-3.6379788070917101E-12</v>
      </c>
      <c r="T454" s="5"/>
      <c r="U454" s="6"/>
      <c r="V454" s="6">
        <f t="shared" si="76"/>
        <v>-3.6379788070917101E-12</v>
      </c>
      <c r="W454" s="6"/>
      <c r="X454" s="26"/>
    </row>
    <row r="455" spans="1:24">
      <c r="A455" s="2">
        <f t="shared" si="6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74"/>
        <v>-43049.35</v>
      </c>
      <c r="T455" s="5"/>
      <c r="U455" s="6"/>
      <c r="V455" s="6">
        <f t="shared" si="76"/>
        <v>-43049.35</v>
      </c>
      <c r="W455" s="6"/>
      <c r="X455" s="26"/>
    </row>
    <row r="456" spans="1:24">
      <c r="A456" s="2">
        <f t="shared" si="6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74"/>
        <v>-1772825.1</v>
      </c>
      <c r="T456" s="5"/>
      <c r="U456" s="6"/>
      <c r="V456" s="6">
        <f t="shared" si="76"/>
        <v>-1772825.1</v>
      </c>
      <c r="W456" s="6"/>
      <c r="X456" s="26"/>
    </row>
    <row r="457" spans="1:24">
      <c r="A457" s="2">
        <f t="shared" si="6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74"/>
        <v>-982534</v>
      </c>
      <c r="T457" s="5"/>
      <c r="U457" s="6"/>
      <c r="V457" s="6">
        <f t="shared" si="76"/>
        <v>-982534</v>
      </c>
      <c r="W457" s="6"/>
      <c r="X457" s="26"/>
    </row>
    <row r="458" spans="1:24">
      <c r="A458" s="2">
        <f t="shared" si="6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74"/>
        <v>-6948083.4400000004</v>
      </c>
      <c r="T458" s="5"/>
      <c r="U458" s="6"/>
      <c r="V458" s="6">
        <f t="shared" si="76"/>
        <v>-6948083.4400000004</v>
      </c>
      <c r="W458" s="6"/>
      <c r="X458" s="26"/>
    </row>
    <row r="459" spans="1:24">
      <c r="A459" s="2">
        <f t="shared" si="6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74"/>
        <v>-69203.53</v>
      </c>
      <c r="T459" s="5"/>
      <c r="U459" s="6"/>
      <c r="V459" s="6">
        <f t="shared" si="76"/>
        <v>-69203.53</v>
      </c>
      <c r="W459" s="6"/>
      <c r="X459" s="26"/>
    </row>
    <row r="460" spans="1:24">
      <c r="A460" s="2">
        <f t="shared" si="6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74"/>
        <v>-577471</v>
      </c>
      <c r="T460" s="5"/>
      <c r="U460" s="6"/>
      <c r="V460" s="6">
        <f t="shared" si="76"/>
        <v>-577471</v>
      </c>
      <c r="W460" s="6"/>
      <c r="X460" s="26"/>
    </row>
    <row r="461" spans="1:24">
      <c r="A461" s="2">
        <f t="shared" si="6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74"/>
        <v>0</v>
      </c>
      <c r="T461" s="5"/>
      <c r="U461" s="6"/>
      <c r="V461" s="6">
        <f t="shared" si="76"/>
        <v>0</v>
      </c>
      <c r="W461" s="6"/>
      <c r="X461" s="26"/>
    </row>
    <row r="462" spans="1:24">
      <c r="A462" s="2">
        <f t="shared" si="6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74"/>
        <v>-2189962.41</v>
      </c>
      <c r="T462" s="5"/>
      <c r="U462" s="6"/>
      <c r="V462" s="6">
        <f t="shared" si="76"/>
        <v>-2189962.41</v>
      </c>
      <c r="W462" s="6"/>
      <c r="X462" s="26"/>
    </row>
    <row r="463" spans="1:24">
      <c r="A463" s="2">
        <f t="shared" si="6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74"/>
        <v>-727822.38</v>
      </c>
      <c r="T463" s="5"/>
      <c r="U463" s="6"/>
      <c r="V463" s="6">
        <f t="shared" si="76"/>
        <v>-727822.38</v>
      </c>
      <c r="W463" s="6"/>
      <c r="X463" s="26"/>
    </row>
    <row r="464" spans="1:24">
      <c r="A464" s="2">
        <f t="shared" si="6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si="74"/>
        <v>-106849.59</v>
      </c>
      <c r="T464" s="5"/>
      <c r="U464" s="6"/>
      <c r="V464" s="6">
        <f t="shared" si="76"/>
        <v>-106849.59</v>
      </c>
      <c r="W464" s="6"/>
      <c r="X464" s="26"/>
    </row>
    <row r="465" spans="1:24">
      <c r="A465" s="2">
        <f t="shared" ref="A465:A528" si="7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74"/>
        <v>-346866.55</v>
      </c>
      <c r="T465" s="5"/>
      <c r="U465" s="6"/>
      <c r="V465" s="6">
        <f t="shared" si="76"/>
        <v>-346866.55</v>
      </c>
      <c r="W465" s="6"/>
      <c r="X465" s="26"/>
    </row>
    <row r="466" spans="1:24">
      <c r="A466" s="2">
        <f t="shared" si="7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74"/>
        <v>-720197.02</v>
      </c>
      <c r="T466" s="5"/>
      <c r="U466" s="6"/>
      <c r="V466" s="6">
        <f t="shared" si="76"/>
        <v>-720197.02</v>
      </c>
      <c r="W466" s="6"/>
      <c r="X466" s="26"/>
    </row>
    <row r="467" spans="1:24">
      <c r="A467" s="2">
        <f t="shared" si="7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74"/>
        <v>-48875.44</v>
      </c>
      <c r="T467" s="5"/>
      <c r="U467" s="6"/>
      <c r="V467" s="6">
        <f t="shared" si="76"/>
        <v>-48875.44</v>
      </c>
      <c r="W467" s="6"/>
      <c r="X467" s="26"/>
    </row>
    <row r="468" spans="1:24">
      <c r="A468" s="2">
        <f t="shared" si="7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74"/>
        <v>473546.58</v>
      </c>
      <c r="T468" s="5"/>
      <c r="U468" s="6"/>
      <c r="V468" s="6">
        <f t="shared" si="76"/>
        <v>473546.58</v>
      </c>
      <c r="W468" s="6"/>
      <c r="X468" s="26"/>
    </row>
    <row r="469" spans="1:24">
      <c r="A469" s="2">
        <f t="shared" si="7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74"/>
        <v>-525935.19999999995</v>
      </c>
      <c r="T469" s="5"/>
      <c r="U469" s="6"/>
      <c r="V469" s="6">
        <f t="shared" si="76"/>
        <v>-525935.19999999995</v>
      </c>
      <c r="W469" s="6"/>
      <c r="X469" s="26"/>
    </row>
    <row r="470" spans="1:24">
      <c r="A470" s="2">
        <f t="shared" si="7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74"/>
        <v>-57073.15</v>
      </c>
      <c r="T470" s="5"/>
      <c r="U470" s="6"/>
      <c r="V470" s="6">
        <f t="shared" si="76"/>
        <v>-57073.15</v>
      </c>
      <c r="W470" s="6"/>
      <c r="X470" s="26"/>
    </row>
    <row r="471" spans="1:24">
      <c r="A471" s="2">
        <f t="shared" si="7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74"/>
        <v>-1208196.57</v>
      </c>
      <c r="T471" s="5"/>
      <c r="U471" s="6"/>
      <c r="V471" s="6">
        <f t="shared" si="76"/>
        <v>-1208196.57</v>
      </c>
      <c r="W471" s="6"/>
      <c r="X471" s="26"/>
    </row>
    <row r="472" spans="1:24">
      <c r="A472" s="2">
        <f t="shared" si="7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74"/>
        <v>628.39</v>
      </c>
      <c r="T472" s="5"/>
      <c r="U472" s="6"/>
      <c r="V472" s="6">
        <f t="shared" si="76"/>
        <v>628.39</v>
      </c>
      <c r="W472" s="6"/>
      <c r="X472" s="26"/>
    </row>
    <row r="473" spans="1:24">
      <c r="A473" s="2">
        <f t="shared" si="7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74"/>
        <v>-379517.67</v>
      </c>
      <c r="T473" s="5"/>
      <c r="U473" s="6"/>
      <c r="V473" s="6">
        <f t="shared" si="76"/>
        <v>-379517.67</v>
      </c>
      <c r="W473" s="6"/>
      <c r="X473" s="26"/>
    </row>
    <row r="474" spans="1:24">
      <c r="A474" s="2">
        <f t="shared" si="7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74"/>
        <v>0</v>
      </c>
      <c r="T474" s="5"/>
      <c r="U474" s="6"/>
      <c r="V474" s="6">
        <f t="shared" si="76"/>
        <v>0</v>
      </c>
      <c r="W474" s="6"/>
      <c r="X474" s="26"/>
    </row>
    <row r="475" spans="1:24">
      <c r="A475" s="2">
        <f t="shared" si="7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74"/>
        <v>0</v>
      </c>
      <c r="T475" s="5"/>
      <c r="U475" s="6"/>
      <c r="V475" s="6">
        <f t="shared" si="76"/>
        <v>0</v>
      </c>
      <c r="W475" s="6"/>
      <c r="X475" s="26"/>
    </row>
    <row r="476" spans="1:24">
      <c r="A476" s="2">
        <f t="shared" si="7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74"/>
        <v>-24135</v>
      </c>
      <c r="T476" s="5"/>
      <c r="U476" s="6"/>
      <c r="V476" s="6">
        <f t="shared" si="76"/>
        <v>-24135</v>
      </c>
      <c r="W476" s="6"/>
      <c r="X476" s="26"/>
    </row>
    <row r="477" spans="1:24">
      <c r="A477" s="2">
        <f t="shared" si="7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74"/>
        <v>-1558019.97</v>
      </c>
      <c r="T477" s="5"/>
      <c r="U477" s="6"/>
      <c r="V477" s="6">
        <f t="shared" si="76"/>
        <v>-1558019.97</v>
      </c>
      <c r="W477" s="6"/>
      <c r="X477" s="26"/>
    </row>
    <row r="478" spans="1:24">
      <c r="A478" s="2">
        <f t="shared" si="7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74"/>
        <v>0</v>
      </c>
      <c r="T478" s="5"/>
      <c r="U478" s="6"/>
      <c r="V478" s="6">
        <f t="shared" si="76"/>
        <v>0</v>
      </c>
      <c r="W478" s="6"/>
      <c r="X478" s="26"/>
    </row>
    <row r="479" spans="1:24">
      <c r="A479" s="2">
        <f t="shared" si="7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74"/>
        <v>3704804.32</v>
      </c>
      <c r="T479" s="5"/>
      <c r="U479" s="6"/>
      <c r="W479" s="6"/>
      <c r="X479" s="6">
        <f>+S479</f>
        <v>3704804.32</v>
      </c>
    </row>
    <row r="480" spans="1:24">
      <c r="A480" s="2">
        <f t="shared" si="7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74"/>
        <v>-1108593.69</v>
      </c>
      <c r="T480" s="2"/>
      <c r="U480" s="4"/>
      <c r="V480" s="4"/>
      <c r="W480" s="4"/>
      <c r="X480" s="83">
        <f>+S480</f>
        <v>-1108593.69</v>
      </c>
    </row>
    <row r="481" spans="1:24">
      <c r="A481" s="2">
        <f t="shared" si="7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74"/>
        <v>0</v>
      </c>
      <c r="T481" s="2"/>
      <c r="U481" s="4"/>
      <c r="V481" s="4"/>
      <c r="W481" s="4"/>
      <c r="X481" s="83">
        <f t="shared" ref="X481:X493" si="78">+S481</f>
        <v>0</v>
      </c>
    </row>
    <row r="482" spans="1:24">
      <c r="A482" s="2">
        <f t="shared" si="7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ref="S482:S493" si="79">+R482</f>
        <v>-2335027.88</v>
      </c>
      <c r="T482" s="2"/>
      <c r="U482" s="4"/>
      <c r="V482" s="4"/>
      <c r="W482" s="4"/>
      <c r="X482" s="83">
        <f t="shared" si="78"/>
        <v>-2335027.88</v>
      </c>
    </row>
    <row r="483" spans="1:24">
      <c r="A483" s="2">
        <f t="shared" si="7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79"/>
        <v>332004.03999999998</v>
      </c>
      <c r="T483" s="2"/>
      <c r="U483" s="4"/>
      <c r="V483" s="4"/>
      <c r="W483" s="4"/>
      <c r="X483" s="83">
        <f t="shared" si="78"/>
        <v>332004.03999999998</v>
      </c>
    </row>
    <row r="484" spans="1:24">
      <c r="A484" s="2">
        <f t="shared" si="7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79"/>
        <v>-593186.79</v>
      </c>
      <c r="T484" s="2"/>
      <c r="U484" s="4"/>
      <c r="V484" s="4"/>
      <c r="W484" s="4"/>
      <c r="X484" s="83">
        <f t="shared" si="78"/>
        <v>-593186.79</v>
      </c>
    </row>
    <row r="485" spans="1:24">
      <c r="A485" s="2">
        <f t="shared" si="7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79"/>
        <v>-40887966.869999997</v>
      </c>
      <c r="T485" s="2"/>
      <c r="U485" s="4"/>
      <c r="V485" s="4"/>
      <c r="W485" s="4"/>
      <c r="X485" s="83">
        <f t="shared" si="78"/>
        <v>-40887966.869999997</v>
      </c>
    </row>
    <row r="486" spans="1:24">
      <c r="A486" s="2">
        <f t="shared" si="7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79"/>
        <v>38253031.32</v>
      </c>
      <c r="T486" s="2"/>
      <c r="U486" s="4"/>
      <c r="V486" s="4"/>
      <c r="W486" s="4"/>
      <c r="X486" s="83">
        <f t="shared" si="78"/>
        <v>38253031.32</v>
      </c>
    </row>
    <row r="487" spans="1:24">
      <c r="A487" s="2">
        <f t="shared" si="7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79"/>
        <v>1569192.42</v>
      </c>
      <c r="T487" s="2"/>
      <c r="U487" s="4"/>
      <c r="V487" s="4"/>
      <c r="W487" s="4"/>
      <c r="X487" s="83">
        <f t="shared" si="78"/>
        <v>1569192.42</v>
      </c>
    </row>
    <row r="488" spans="1:24">
      <c r="A488" s="2">
        <f t="shared" si="7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79"/>
        <v>0</v>
      </c>
      <c r="T488" s="2"/>
      <c r="U488" s="4"/>
      <c r="V488" s="4"/>
      <c r="W488" s="4"/>
      <c r="X488" s="83">
        <f t="shared" si="78"/>
        <v>0</v>
      </c>
    </row>
    <row r="489" spans="1:24">
      <c r="A489" s="2">
        <f t="shared" si="7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79"/>
        <v>1242631.18</v>
      </c>
      <c r="T489" s="2"/>
      <c r="U489" s="4"/>
      <c r="V489" s="4"/>
      <c r="W489" s="4"/>
      <c r="X489" s="83">
        <f t="shared" si="78"/>
        <v>1242631.18</v>
      </c>
    </row>
    <row r="490" spans="1:24">
      <c r="A490" s="2">
        <f t="shared" si="7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79"/>
        <v>-176888.05</v>
      </c>
      <c r="T490" s="2"/>
      <c r="U490" s="4"/>
      <c r="V490" s="4"/>
      <c r="W490" s="4"/>
      <c r="X490" s="83">
        <f t="shared" si="78"/>
        <v>-176888.05</v>
      </c>
    </row>
    <row r="491" spans="1:24">
      <c r="A491" s="2">
        <f t="shared" si="7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79"/>
        <v>0</v>
      </c>
      <c r="T491" s="5"/>
      <c r="U491" s="6"/>
      <c r="V491" s="6"/>
      <c r="W491" s="6"/>
      <c r="X491" s="83">
        <f t="shared" si="78"/>
        <v>0</v>
      </c>
    </row>
    <row r="492" spans="1:24">
      <c r="A492" s="2">
        <f t="shared" si="7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79"/>
        <v>0</v>
      </c>
      <c r="T492" s="5"/>
      <c r="U492" s="6"/>
      <c r="V492" s="6"/>
      <c r="W492" s="6"/>
      <c r="X492" s="83">
        <f t="shared" si="78"/>
        <v>0</v>
      </c>
    </row>
    <row r="493" spans="1:24">
      <c r="A493" s="2">
        <f t="shared" si="7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79"/>
        <v>0</v>
      </c>
      <c r="T493" s="5"/>
      <c r="U493" s="6"/>
      <c r="V493" s="6"/>
      <c r="W493" s="6"/>
      <c r="X493" s="83">
        <f t="shared" si="78"/>
        <v>0</v>
      </c>
    </row>
    <row r="494" spans="1:24">
      <c r="A494" s="2">
        <f t="shared" si="7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S494" si="80">SUM(G419:G493)</f>
        <v>-29916427.679999996</v>
      </c>
      <c r="H494" s="28">
        <f t="shared" si="80"/>
        <v>-31050749.560000002</v>
      </c>
      <c r="I494" s="28">
        <f t="shared" si="80"/>
        <v>-32926628.370000012</v>
      </c>
      <c r="J494" s="28">
        <f t="shared" si="80"/>
        <v>-26026564.849999998</v>
      </c>
      <c r="K494" s="28">
        <f t="shared" si="80"/>
        <v>-29297527.000000007</v>
      </c>
      <c r="L494" s="28">
        <f t="shared" si="80"/>
        <v>-32497909.800000001</v>
      </c>
      <c r="M494" s="28">
        <f t="shared" si="80"/>
        <v>-29147546.230000008</v>
      </c>
      <c r="N494" s="28">
        <f t="shared" si="80"/>
        <v>-26761465.989999995</v>
      </c>
      <c r="O494" s="28">
        <f t="shared" si="80"/>
        <v>-27148964.500000011</v>
      </c>
      <c r="P494" s="28">
        <f t="shared" si="80"/>
        <v>-28096571.479999993</v>
      </c>
      <c r="Q494" s="28">
        <f t="shared" si="80"/>
        <v>-33838947.650000006</v>
      </c>
      <c r="R494" s="28">
        <f t="shared" si="80"/>
        <v>-32063005.899999995</v>
      </c>
      <c r="S494" s="28">
        <f t="shared" si="80"/>
        <v>-32063005.899999995</v>
      </c>
      <c r="T494" s="2"/>
      <c r="U494" s="4"/>
      <c r="V494" s="4"/>
      <c r="W494" s="4"/>
      <c r="X494" s="83"/>
    </row>
    <row r="495" spans="1:24">
      <c r="A495" s="2">
        <f t="shared" si="7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41"/>
      <c r="T495" s="5"/>
      <c r="U495" s="6"/>
      <c r="V495" s="6"/>
      <c r="W495" s="6"/>
      <c r="X495" s="26"/>
    </row>
    <row r="496" spans="1:24">
      <c r="A496" s="2">
        <f t="shared" si="7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ref="S496:S527" si="81">+R496</f>
        <v>-10840395.23</v>
      </c>
      <c r="T496" s="5"/>
      <c r="U496" s="6"/>
      <c r="V496" s="6">
        <f t="shared" ref="V496:V501" si="82">+S496</f>
        <v>-10840395.23</v>
      </c>
      <c r="W496" s="6"/>
      <c r="X496" s="26"/>
    </row>
    <row r="497" spans="1:24">
      <c r="A497" s="2">
        <f t="shared" si="7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81"/>
        <v>-466500</v>
      </c>
      <c r="T497" s="5"/>
      <c r="U497" s="6"/>
      <c r="V497" s="6">
        <f t="shared" si="82"/>
        <v>-466500</v>
      </c>
      <c r="W497" s="6"/>
      <c r="X497" s="26"/>
    </row>
    <row r="498" spans="1:24">
      <c r="A498" s="2">
        <f t="shared" si="7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81"/>
        <v>-1545967.84</v>
      </c>
      <c r="T498" s="5"/>
      <c r="U498" s="6"/>
      <c r="V498" s="6">
        <f t="shared" si="82"/>
        <v>-1545967.84</v>
      </c>
      <c r="W498" s="6"/>
      <c r="X498" s="26"/>
    </row>
    <row r="499" spans="1:24">
      <c r="A499" s="2">
        <f t="shared" si="7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81"/>
        <v>-5590044.1200000001</v>
      </c>
      <c r="T499" s="5"/>
      <c r="U499" s="6"/>
      <c r="V499" s="6">
        <f t="shared" si="82"/>
        <v>-5590044.1200000001</v>
      </c>
      <c r="W499" s="6"/>
      <c r="X499" s="26"/>
    </row>
    <row r="500" spans="1:24">
      <c r="A500" s="2">
        <f t="shared" si="7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81"/>
        <v>-112904.15</v>
      </c>
      <c r="T500" s="5"/>
      <c r="U500" s="6"/>
      <c r="V500" s="6">
        <f t="shared" si="82"/>
        <v>-112904.15</v>
      </c>
      <c r="W500" s="6"/>
      <c r="X500" s="26"/>
    </row>
    <row r="501" spans="1:24">
      <c r="A501" s="2">
        <f t="shared" si="7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81"/>
        <v>-108832</v>
      </c>
      <c r="T501" s="5"/>
      <c r="U501" s="6"/>
      <c r="V501" s="6">
        <f t="shared" si="82"/>
        <v>-108832</v>
      </c>
      <c r="W501" s="6"/>
      <c r="X501" s="26"/>
    </row>
    <row r="502" spans="1:24">
      <c r="A502" s="2">
        <f t="shared" si="7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81"/>
        <v>-66788045.990000002</v>
      </c>
      <c r="T502" s="5"/>
      <c r="U502" s="6"/>
      <c r="V502" s="6"/>
      <c r="W502" s="6"/>
      <c r="X502" s="26">
        <f>+S502</f>
        <v>-66788045.990000002</v>
      </c>
    </row>
    <row r="503" spans="1:24">
      <c r="A503" s="2">
        <f t="shared" si="7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81"/>
        <v>0</v>
      </c>
      <c r="T503" s="5"/>
      <c r="U503" s="6"/>
      <c r="V503" s="6"/>
      <c r="W503" s="6"/>
      <c r="X503" s="26"/>
    </row>
    <row r="504" spans="1:24">
      <c r="A504" s="2">
        <f t="shared" si="7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81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7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81"/>
        <v>-48360.090000000098</v>
      </c>
      <c r="T505" s="5"/>
      <c r="U505" s="6"/>
      <c r="V505" s="6"/>
      <c r="W505" s="6"/>
      <c r="X505" s="26">
        <f>+S505</f>
        <v>-48360.090000000098</v>
      </c>
    </row>
    <row r="506" spans="1:24">
      <c r="A506" s="2">
        <f t="shared" si="7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81"/>
        <v>3199.78</v>
      </c>
      <c r="T506" s="5"/>
      <c r="U506" s="6"/>
      <c r="V506" s="6"/>
      <c r="W506" s="6"/>
      <c r="X506" s="26">
        <f>+S506</f>
        <v>3199.78</v>
      </c>
    </row>
    <row r="507" spans="1:24">
      <c r="A507" s="2">
        <f t="shared" si="7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81"/>
        <v>117299.85</v>
      </c>
      <c r="T507" s="5"/>
      <c r="U507" s="6"/>
      <c r="V507" s="6"/>
      <c r="W507" s="6"/>
      <c r="X507" s="26">
        <f>+S507</f>
        <v>117299.85</v>
      </c>
    </row>
    <row r="508" spans="1:24">
      <c r="A508" s="2">
        <f t="shared" si="7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81"/>
        <v>-1014253.48</v>
      </c>
      <c r="T508" s="5"/>
      <c r="U508" s="6"/>
      <c r="V508" s="6"/>
      <c r="W508" s="6"/>
      <c r="X508" s="26">
        <f>+S508</f>
        <v>-1014253.48</v>
      </c>
    </row>
    <row r="509" spans="1:24">
      <c r="A509" s="2">
        <f t="shared" si="7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81"/>
        <v>121.7</v>
      </c>
      <c r="T509" s="5"/>
      <c r="U509" s="6"/>
      <c r="V509" s="6">
        <f>+S509</f>
        <v>121.7</v>
      </c>
      <c r="W509" s="6"/>
      <c r="X509" s="26"/>
    </row>
    <row r="510" spans="1:24">
      <c r="A510" s="2">
        <f t="shared" si="7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81"/>
        <v>-48270</v>
      </c>
      <c r="T510" s="5"/>
      <c r="U510" s="6"/>
      <c r="V510" s="6">
        <f>+S510</f>
        <v>-48270</v>
      </c>
      <c r="W510" s="6"/>
      <c r="X510" s="26"/>
    </row>
    <row r="511" spans="1:24">
      <c r="A511" s="2">
        <f t="shared" si="7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81"/>
        <v>-9444729.6899999995</v>
      </c>
      <c r="T511" s="5"/>
      <c r="U511" s="6"/>
      <c r="V511" s="6">
        <f>+S511</f>
        <v>-9444729.6899999995</v>
      </c>
      <c r="W511" s="6"/>
      <c r="X511" s="26"/>
    </row>
    <row r="512" spans="1:24">
      <c r="A512" s="2">
        <f t="shared" si="7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81"/>
        <v>-974030</v>
      </c>
      <c r="T512" s="5"/>
      <c r="U512" s="6"/>
      <c r="V512" s="6">
        <f>+S512</f>
        <v>-974030</v>
      </c>
      <c r="W512" s="6"/>
      <c r="X512" s="26"/>
    </row>
    <row r="513" spans="1:24">
      <c r="A513" s="2">
        <f t="shared" si="7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81"/>
        <v>-2706980</v>
      </c>
      <c r="T513" s="5"/>
      <c r="U513" s="6"/>
      <c r="V513" s="6">
        <f>+S513</f>
        <v>-2706980</v>
      </c>
      <c r="W513" s="6"/>
      <c r="X513" s="26"/>
    </row>
    <row r="514" spans="1:24">
      <c r="A514" s="2">
        <f t="shared" si="7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81"/>
        <v>-49624464.960000001</v>
      </c>
      <c r="T514" s="5"/>
      <c r="U514" s="6"/>
      <c r="V514" s="6"/>
      <c r="W514" s="6"/>
      <c r="X514" s="83">
        <f>+S514</f>
        <v>-49624464.960000001</v>
      </c>
    </row>
    <row r="515" spans="1:24">
      <c r="A515" s="2">
        <f t="shared" si="7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81"/>
        <v>-9124558.2599999998</v>
      </c>
      <c r="T515" s="5"/>
      <c r="U515" s="6"/>
      <c r="V515" s="6"/>
      <c r="W515" s="6"/>
      <c r="X515" s="83">
        <f>+S515</f>
        <v>-9124558.2599999998</v>
      </c>
    </row>
    <row r="516" spans="1:24">
      <c r="A516" s="2">
        <f t="shared" si="7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81"/>
        <v>-444461.68</v>
      </c>
      <c r="T516" s="5"/>
      <c r="U516" s="6"/>
      <c r="V516" s="6"/>
      <c r="W516" s="6"/>
      <c r="X516" s="83">
        <f>+S516</f>
        <v>-444461.68</v>
      </c>
    </row>
    <row r="517" spans="1:24">
      <c r="A517" s="2">
        <f t="shared" si="7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81"/>
        <v>-4075395.82</v>
      </c>
      <c r="T517" s="5"/>
      <c r="U517" s="6"/>
      <c r="V517" s="6"/>
      <c r="W517" s="6"/>
      <c r="X517" s="83">
        <f>+S517</f>
        <v>-4075395.82</v>
      </c>
    </row>
    <row r="518" spans="1:24">
      <c r="A518" s="2">
        <f t="shared" si="7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81"/>
        <v>-1000748.3</v>
      </c>
      <c r="T518" s="5"/>
      <c r="U518" s="6"/>
      <c r="V518" s="6"/>
      <c r="W518" s="6"/>
      <c r="X518" s="83">
        <f t="shared" ref="X518:X524" si="83">+S518</f>
        <v>-1000748.3</v>
      </c>
    </row>
    <row r="519" spans="1:24">
      <c r="A519" s="2">
        <f t="shared" si="7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81"/>
        <v>-274816.11</v>
      </c>
      <c r="T519" s="5"/>
      <c r="U519" s="6"/>
      <c r="V519" s="6"/>
      <c r="W519" s="6"/>
      <c r="X519" s="83">
        <f t="shared" si="83"/>
        <v>-274816.11</v>
      </c>
    </row>
    <row r="520" spans="1:24">
      <c r="A520" s="2">
        <f t="shared" si="7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81"/>
        <v>-463561.43</v>
      </c>
      <c r="T520" s="5"/>
      <c r="U520" s="6"/>
      <c r="V520" s="6"/>
      <c r="W520" s="6"/>
      <c r="X520" s="83">
        <f t="shared" si="83"/>
        <v>-463561.43</v>
      </c>
    </row>
    <row r="521" spans="1:24">
      <c r="A521" s="2">
        <f t="shared" si="7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81"/>
        <v>-126336.78</v>
      </c>
      <c r="T521" s="5"/>
      <c r="U521" s="6"/>
      <c r="V521" s="6"/>
      <c r="W521" s="6"/>
      <c r="X521" s="83">
        <f t="shared" si="83"/>
        <v>-126336.78</v>
      </c>
    </row>
    <row r="522" spans="1:24">
      <c r="A522" s="2">
        <f t="shared" si="7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81"/>
        <v>-863199.97</v>
      </c>
      <c r="T522" s="5"/>
      <c r="U522" s="6"/>
      <c r="V522" s="6"/>
      <c r="W522" s="6"/>
      <c r="X522" s="83">
        <f t="shared" si="83"/>
        <v>-863199.97</v>
      </c>
    </row>
    <row r="523" spans="1:24">
      <c r="A523" s="2">
        <f t="shared" si="7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81"/>
        <v>-236935.84</v>
      </c>
      <c r="T523" s="5"/>
      <c r="U523" s="6"/>
      <c r="V523" s="6"/>
      <c r="W523" s="6"/>
      <c r="X523" s="83">
        <f t="shared" si="83"/>
        <v>-236935.84</v>
      </c>
    </row>
    <row r="524" spans="1:24">
      <c r="A524" s="2">
        <f t="shared" si="7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81"/>
        <v>367551.32</v>
      </c>
      <c r="T524" s="5"/>
      <c r="U524" s="6"/>
      <c r="V524" s="6"/>
      <c r="W524" s="6"/>
      <c r="X524" s="83">
        <f t="shared" si="83"/>
        <v>367551.32</v>
      </c>
    </row>
    <row r="525" spans="1:24">
      <c r="A525" s="2">
        <f t="shared" si="7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81"/>
        <v>151304.69</v>
      </c>
      <c r="T525" s="5"/>
      <c r="U525" s="6"/>
      <c r="V525" s="6">
        <f>+S525</f>
        <v>151304.69</v>
      </c>
      <c r="W525" s="6"/>
      <c r="X525" s="26"/>
    </row>
    <row r="526" spans="1:24">
      <c r="A526" s="2">
        <f t="shared" si="7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81"/>
        <v>934952.23</v>
      </c>
      <c r="T526" s="5"/>
      <c r="U526" s="6"/>
      <c r="V526" s="6">
        <f>+S526</f>
        <v>934952.23</v>
      </c>
      <c r="W526" s="6"/>
      <c r="X526" s="26"/>
    </row>
    <row r="527" spans="1:24">
      <c r="A527" s="2">
        <f t="shared" si="7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81"/>
        <v>49007788.119999997</v>
      </c>
      <c r="T527" s="5"/>
      <c r="U527" s="6"/>
      <c r="W527" s="6"/>
      <c r="X527" s="6">
        <f>+S527</f>
        <v>49007788.119999997</v>
      </c>
    </row>
    <row r="528" spans="1:24">
      <c r="A528" s="2">
        <f t="shared" si="77"/>
        <v>514</v>
      </c>
      <c r="B528" s="2"/>
      <c r="C528" s="2"/>
      <c r="D528" s="2"/>
      <c r="E528" s="32" t="s">
        <v>802</v>
      </c>
      <c r="F528" s="28">
        <f t="shared" ref="F528:S528" si="84">SUM(F496:F527)</f>
        <v>-122338906.30999997</v>
      </c>
      <c r="G528" s="28">
        <f t="shared" si="84"/>
        <v>-125562183.42999998</v>
      </c>
      <c r="H528" s="28">
        <f t="shared" si="84"/>
        <v>-125359001.76000002</v>
      </c>
      <c r="I528" s="28">
        <f t="shared" si="84"/>
        <v>-125601836.71000004</v>
      </c>
      <c r="J528" s="28">
        <f t="shared" si="84"/>
        <v>-125577682.70000002</v>
      </c>
      <c r="K528" s="28">
        <f t="shared" si="84"/>
        <v>-124101921.19999999</v>
      </c>
      <c r="L528" s="28">
        <f t="shared" si="84"/>
        <v>-124273394.66999999</v>
      </c>
      <c r="M528" s="28">
        <f t="shared" si="84"/>
        <v>-123582936.21000002</v>
      </c>
      <c r="N528" s="28">
        <f t="shared" si="84"/>
        <v>-124624632.51000004</v>
      </c>
      <c r="O528" s="28">
        <f t="shared" si="84"/>
        <v>-124120741.74000004</v>
      </c>
      <c r="P528" s="28">
        <f t="shared" si="84"/>
        <v>-123207202.62000003</v>
      </c>
      <c r="Q528" s="28">
        <f t="shared" si="84"/>
        <v>-120889584.75000006</v>
      </c>
      <c r="R528" s="28">
        <f t="shared" si="84"/>
        <v>-118715360.98000005</v>
      </c>
      <c r="S528" s="29">
        <f t="shared" si="84"/>
        <v>-118715360.98000005</v>
      </c>
      <c r="T528" s="5"/>
      <c r="U528" s="6"/>
      <c r="V528" s="6"/>
      <c r="W528" s="6"/>
      <c r="X528" s="26"/>
    </row>
    <row r="529" spans="1:24">
      <c r="A529" s="2">
        <f t="shared" ref="A529:A592" si="85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41"/>
      <c r="T529" s="5"/>
      <c r="U529" s="6"/>
      <c r="V529" s="6"/>
      <c r="W529" s="6"/>
      <c r="X529" s="26"/>
    </row>
    <row r="530" spans="1:24">
      <c r="A530" s="2">
        <f t="shared" si="85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ref="S530:S550" si="86">+R530</f>
        <v>-243929</v>
      </c>
      <c r="T530" s="5"/>
      <c r="U530" s="6"/>
      <c r="V530" s="6"/>
      <c r="W530" s="6"/>
      <c r="X530" s="26">
        <f>+S530</f>
        <v>-243929</v>
      </c>
    </row>
    <row r="531" spans="1:24">
      <c r="A531" s="2">
        <f t="shared" si="85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86"/>
        <v>10230519.77</v>
      </c>
      <c r="T531" s="5"/>
      <c r="U531" s="6"/>
      <c r="V531" s="6"/>
      <c r="W531" s="6"/>
      <c r="X531" s="26">
        <f t="shared" ref="X531:X540" si="87">+S531</f>
        <v>10230519.77</v>
      </c>
    </row>
    <row r="532" spans="1:24">
      <c r="A532" s="2">
        <f t="shared" si="85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86"/>
        <v>39297042.920000002</v>
      </c>
      <c r="T532" s="5"/>
      <c r="U532" s="6"/>
      <c r="V532" s="6"/>
      <c r="W532" s="6"/>
      <c r="X532" s="26">
        <f t="shared" si="87"/>
        <v>39297042.920000002</v>
      </c>
    </row>
    <row r="533" spans="1:24">
      <c r="A533" s="2">
        <f t="shared" si="85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86"/>
        <v>-99638867.390000001</v>
      </c>
      <c r="T533" s="5"/>
      <c r="U533" s="6"/>
      <c r="V533" s="6"/>
      <c r="W533" s="6"/>
      <c r="X533" s="26">
        <f t="shared" si="87"/>
        <v>-99638867.390000001</v>
      </c>
    </row>
    <row r="534" spans="1:24">
      <c r="A534" s="2">
        <f t="shared" si="85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86"/>
        <v>347877.73</v>
      </c>
      <c r="T534" s="5"/>
      <c r="U534" s="6"/>
      <c r="V534" s="6"/>
      <c r="W534" s="6"/>
      <c r="X534" s="26">
        <f t="shared" si="87"/>
        <v>347877.73</v>
      </c>
    </row>
    <row r="535" spans="1:24">
      <c r="A535" s="2">
        <f t="shared" si="85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86"/>
        <v>0</v>
      </c>
      <c r="T535" s="5"/>
      <c r="U535" s="6"/>
      <c r="V535" s="6"/>
      <c r="W535" s="6"/>
      <c r="X535" s="26">
        <f t="shared" si="87"/>
        <v>0</v>
      </c>
    </row>
    <row r="536" spans="1:24">
      <c r="A536" s="2">
        <f t="shared" si="85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86"/>
        <v>895436.16</v>
      </c>
      <c r="T536" s="5"/>
      <c r="U536" s="6"/>
      <c r="V536" s="6"/>
      <c r="W536" s="6"/>
      <c r="X536" s="26">
        <f t="shared" si="87"/>
        <v>895436.16</v>
      </c>
    </row>
    <row r="537" spans="1:24">
      <c r="A537" s="2">
        <f t="shared" si="85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86"/>
        <v>-798533.89</v>
      </c>
      <c r="T537" s="5"/>
      <c r="U537" s="6"/>
      <c r="V537" s="6"/>
      <c r="W537" s="6"/>
      <c r="X537" s="26">
        <f t="shared" si="87"/>
        <v>-798533.89</v>
      </c>
    </row>
    <row r="538" spans="1:24">
      <c r="A538" s="2">
        <f t="shared" si="85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86"/>
        <v>-4420542.34</v>
      </c>
      <c r="T538" s="5"/>
      <c r="U538" s="6"/>
      <c r="V538" s="6"/>
      <c r="W538" s="6"/>
      <c r="X538" s="26">
        <f t="shared" si="87"/>
        <v>-4420542.34</v>
      </c>
    </row>
    <row r="539" spans="1:24">
      <c r="A539" s="2">
        <f t="shared" si="85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86"/>
        <v>492728.47</v>
      </c>
      <c r="T539" s="5"/>
      <c r="U539" s="6"/>
      <c r="V539" s="6"/>
      <c r="W539" s="6"/>
      <c r="X539" s="26">
        <f t="shared" si="87"/>
        <v>492728.47</v>
      </c>
    </row>
    <row r="540" spans="1:24">
      <c r="A540" s="2">
        <f t="shared" si="85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86"/>
        <v>0</v>
      </c>
      <c r="T540" s="5"/>
      <c r="U540" s="6"/>
      <c r="V540" s="6"/>
      <c r="W540" s="6"/>
      <c r="X540" s="26">
        <f t="shared" si="87"/>
        <v>0</v>
      </c>
    </row>
    <row r="541" spans="1:24">
      <c r="A541" s="2">
        <f t="shared" si="85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86"/>
        <v>1913970.3</v>
      </c>
      <c r="T541" s="5"/>
      <c r="U541" s="6"/>
      <c r="V541" s="4"/>
      <c r="W541" s="4"/>
      <c r="X541" s="83">
        <f>+S541</f>
        <v>1913970.3</v>
      </c>
    </row>
    <row r="542" spans="1:24">
      <c r="A542" s="2">
        <f t="shared" si="85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86"/>
        <v>7294680.6500000004</v>
      </c>
      <c r="T542" s="5"/>
      <c r="U542" s="6"/>
      <c r="V542" s="4"/>
      <c r="W542" s="4"/>
      <c r="X542" s="83">
        <f>+S542</f>
        <v>7294680.6500000004</v>
      </c>
    </row>
    <row r="543" spans="1:24">
      <c r="A543" s="2">
        <f t="shared" si="85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86"/>
        <v>-153482.01</v>
      </c>
      <c r="T543" s="5"/>
      <c r="U543" s="6"/>
      <c r="W543" s="6"/>
      <c r="X543" s="4">
        <f>+S543</f>
        <v>-153482.01</v>
      </c>
    </row>
    <row r="544" spans="1:24">
      <c r="A544" s="2">
        <f t="shared" si="85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86"/>
        <v>-638740.75</v>
      </c>
      <c r="T544" s="5"/>
      <c r="U544" s="6"/>
      <c r="V544" s="4">
        <f t="shared" ref="V544:V550" si="88">+S544</f>
        <v>-638740.75</v>
      </c>
      <c r="W544" s="6"/>
      <c r="X544" s="26"/>
    </row>
    <row r="545" spans="1:24">
      <c r="A545" s="2">
        <f t="shared" si="85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86"/>
        <v>-40255923.640000001</v>
      </c>
      <c r="T545" s="5"/>
      <c r="U545" s="6"/>
      <c r="V545" s="4">
        <f t="shared" si="88"/>
        <v>-40255923.640000001</v>
      </c>
      <c r="W545" s="6"/>
      <c r="X545" s="26"/>
    </row>
    <row r="546" spans="1:24">
      <c r="A546" s="2">
        <f t="shared" si="85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86"/>
        <v>167522.1</v>
      </c>
      <c r="T546" s="5"/>
      <c r="U546" s="6"/>
      <c r="V546" s="4">
        <f t="shared" si="88"/>
        <v>167522.1</v>
      </c>
      <c r="W546" s="6"/>
      <c r="X546" s="26"/>
    </row>
    <row r="547" spans="1:24">
      <c r="A547" s="2">
        <f t="shared" si="85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86"/>
        <v>-94506.66</v>
      </c>
      <c r="T547" s="5"/>
      <c r="U547" s="6"/>
      <c r="V547" s="4">
        <f t="shared" si="88"/>
        <v>-94506.66</v>
      </c>
      <c r="W547" s="6"/>
      <c r="X547" s="26"/>
    </row>
    <row r="548" spans="1:24">
      <c r="A548" s="2">
        <f t="shared" si="85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86"/>
        <v>-13433.67</v>
      </c>
      <c r="T548" s="2"/>
      <c r="U548" s="4"/>
      <c r="V548" s="4">
        <f t="shared" si="88"/>
        <v>-13433.67</v>
      </c>
      <c r="W548" s="4"/>
      <c r="X548" s="83"/>
    </row>
    <row r="549" spans="1:24">
      <c r="A549" s="2">
        <f t="shared" si="85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86"/>
        <v>-55906.400000000001</v>
      </c>
      <c r="T549" s="5"/>
      <c r="U549" s="6"/>
      <c r="V549" s="6">
        <f t="shared" si="88"/>
        <v>-55906.400000000001</v>
      </c>
      <c r="W549" s="6"/>
      <c r="X549" s="26"/>
    </row>
    <row r="550" spans="1:24">
      <c r="A550" s="2">
        <f t="shared" si="85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86"/>
        <v>-3065780.91</v>
      </c>
      <c r="T550" s="2"/>
      <c r="U550" s="4"/>
      <c r="V550" s="4">
        <f t="shared" si="88"/>
        <v>-3065780.91</v>
      </c>
      <c r="W550" s="4"/>
      <c r="X550" s="83"/>
    </row>
    <row r="551" spans="1:24">
      <c r="A551" s="2">
        <f t="shared" si="85"/>
        <v>537</v>
      </c>
      <c r="B551" s="2"/>
      <c r="C551" s="2"/>
      <c r="D551" s="2"/>
      <c r="E551" s="50" t="s">
        <v>832</v>
      </c>
      <c r="F551" s="28">
        <f t="shared" ref="F551:S551" si="89">SUM(F530:F550)</f>
        <v>-77743427.170000002</v>
      </c>
      <c r="G551" s="28">
        <f t="shared" si="89"/>
        <v>-76899908.830000013</v>
      </c>
      <c r="H551" s="28">
        <f t="shared" si="89"/>
        <v>-76144183.440000027</v>
      </c>
      <c r="I551" s="28">
        <f t="shared" si="89"/>
        <v>-75293352.540000007</v>
      </c>
      <c r="J551" s="28">
        <f t="shared" si="89"/>
        <v>-75047506.219999999</v>
      </c>
      <c r="K551" s="28">
        <f t="shared" si="89"/>
        <v>-74981356.059999973</v>
      </c>
      <c r="L551" s="28">
        <f t="shared" si="89"/>
        <v>-75388285.160000011</v>
      </c>
      <c r="M551" s="28">
        <f t="shared" si="89"/>
        <v>-76143992.800000012</v>
      </c>
      <c r="N551" s="28">
        <f t="shared" si="89"/>
        <v>-76743007.349999994</v>
      </c>
      <c r="O551" s="28">
        <f t="shared" si="89"/>
        <v>-77500547.170000002</v>
      </c>
      <c r="P551" s="28">
        <f t="shared" si="89"/>
        <v>-77481054.910000041</v>
      </c>
      <c r="Q551" s="28">
        <f t="shared" si="89"/>
        <v>-79752141.87000002</v>
      </c>
      <c r="R551" s="28">
        <f t="shared" si="89"/>
        <v>-88739868.560000017</v>
      </c>
      <c r="S551" s="29">
        <f t="shared" si="89"/>
        <v>-88739868.560000017</v>
      </c>
      <c r="T551" s="5"/>
      <c r="U551" s="6"/>
      <c r="V551" s="6"/>
      <c r="W551" s="6"/>
      <c r="X551" s="26"/>
    </row>
    <row r="552" spans="1:24">
      <c r="A552" s="2">
        <f t="shared" si="85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41"/>
      <c r="T552" s="5"/>
      <c r="U552" s="6"/>
      <c r="V552" s="6"/>
      <c r="W552" s="6"/>
      <c r="X552" s="26"/>
    </row>
    <row r="553" spans="1:24">
      <c r="A553" s="2">
        <f t="shared" si="85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ref="S553:S616" si="90">+R553</f>
        <v>-36899838.780000001</v>
      </c>
      <c r="T553" s="5"/>
      <c r="U553" s="6"/>
      <c r="V553" s="6"/>
      <c r="W553" s="6">
        <f t="shared" ref="W553:W618" si="91">+S553</f>
        <v>-36899838.780000001</v>
      </c>
      <c r="X553" s="26"/>
    </row>
    <row r="554" spans="1:24">
      <c r="A554" s="2">
        <f t="shared" si="85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90"/>
        <v>164849.44</v>
      </c>
      <c r="T554" s="5"/>
      <c r="U554" s="6"/>
      <c r="V554" s="6"/>
      <c r="W554" s="6">
        <f t="shared" si="91"/>
        <v>164849.44</v>
      </c>
      <c r="X554" s="26"/>
    </row>
    <row r="555" spans="1:24">
      <c r="A555" s="2">
        <f t="shared" si="85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90"/>
        <v>-2767726.57</v>
      </c>
      <c r="T555" s="5"/>
      <c r="U555" s="6"/>
      <c r="V555" s="6"/>
      <c r="W555" s="6">
        <f t="shared" si="91"/>
        <v>-2767726.57</v>
      </c>
      <c r="X555" s="26"/>
    </row>
    <row r="556" spans="1:24">
      <c r="A556" s="2">
        <f t="shared" si="85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90"/>
        <v>-49982.23</v>
      </c>
      <c r="T556" s="5"/>
      <c r="U556" s="6"/>
      <c r="V556" s="6"/>
      <c r="W556" s="6">
        <f t="shared" si="91"/>
        <v>-49982.23</v>
      </c>
      <c r="X556" s="26"/>
    </row>
    <row r="557" spans="1:24">
      <c r="A557" s="2">
        <f t="shared" si="85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90"/>
        <v>-20625012.760000002</v>
      </c>
      <c r="T557" s="5"/>
      <c r="U557" s="6"/>
      <c r="V557" s="6"/>
      <c r="W557" s="6">
        <f t="shared" si="91"/>
        <v>-20625012.760000002</v>
      </c>
      <c r="X557" s="26"/>
    </row>
    <row r="558" spans="1:24">
      <c r="A558" s="2">
        <f t="shared" si="85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90"/>
        <v>340736.39</v>
      </c>
      <c r="T558" s="5"/>
      <c r="U558" s="6"/>
      <c r="V558" s="6"/>
      <c r="W558" s="6">
        <f t="shared" si="91"/>
        <v>340736.39</v>
      </c>
      <c r="X558" s="26"/>
    </row>
    <row r="559" spans="1:24">
      <c r="A559" s="2">
        <f t="shared" si="85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90"/>
        <v>-1216.5999999999999</v>
      </c>
      <c r="T559" s="5"/>
      <c r="U559" s="6"/>
      <c r="V559" s="6"/>
      <c r="W559" s="6">
        <f t="shared" si="91"/>
        <v>-1216.5999999999999</v>
      </c>
      <c r="X559" s="26"/>
    </row>
    <row r="560" spans="1:24">
      <c r="A560" s="2">
        <f t="shared" si="85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90"/>
        <v>-1293851.8600000001</v>
      </c>
      <c r="T560" s="5"/>
      <c r="U560" s="6"/>
      <c r="V560" s="6"/>
      <c r="W560" s="6">
        <f t="shared" si="91"/>
        <v>-1293851.8600000001</v>
      </c>
      <c r="X560" s="26"/>
    </row>
    <row r="561" spans="1:24">
      <c r="A561" s="2">
        <f t="shared" si="85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90"/>
        <v>-112178476.55</v>
      </c>
      <c r="T561" s="5"/>
      <c r="U561" s="6"/>
      <c r="V561" s="6"/>
      <c r="W561" s="6">
        <f t="shared" si="91"/>
        <v>-112178476.55</v>
      </c>
      <c r="X561" s="26"/>
    </row>
    <row r="562" spans="1:24">
      <c r="A562" s="2">
        <f t="shared" si="85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90"/>
        <v>-1439586.55</v>
      </c>
      <c r="T562" s="5"/>
      <c r="U562" s="6"/>
      <c r="V562" s="6"/>
      <c r="W562" s="6">
        <f t="shared" si="91"/>
        <v>-1439586.55</v>
      </c>
      <c r="X562" s="26"/>
    </row>
    <row r="563" spans="1:24">
      <c r="A563" s="2">
        <f t="shared" si="85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90"/>
        <v>-2144806.7000000002</v>
      </c>
      <c r="T563" s="5"/>
      <c r="U563" s="6"/>
      <c r="V563" s="6"/>
      <c r="W563" s="6">
        <f t="shared" si="91"/>
        <v>-2144806.7000000002</v>
      </c>
      <c r="X563" s="26"/>
    </row>
    <row r="564" spans="1:24">
      <c r="A564" s="2">
        <f t="shared" si="85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90"/>
        <v>-10628565.26</v>
      </c>
      <c r="T564" s="5"/>
      <c r="U564" s="6"/>
      <c r="V564" s="6"/>
      <c r="W564" s="6">
        <f t="shared" si="91"/>
        <v>-10628565.26</v>
      </c>
      <c r="X564" s="26"/>
    </row>
    <row r="565" spans="1:24">
      <c r="A565" s="2">
        <f t="shared" si="85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90"/>
        <v>247687.63</v>
      </c>
      <c r="T565" s="5"/>
      <c r="U565" s="6"/>
      <c r="V565" s="6"/>
      <c r="W565" s="6">
        <f t="shared" si="91"/>
        <v>247687.63</v>
      </c>
      <c r="X565" s="26"/>
    </row>
    <row r="566" spans="1:24">
      <c r="A566" s="2">
        <f t="shared" si="85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90"/>
        <v>-241595.26</v>
      </c>
      <c r="T566" s="5"/>
      <c r="U566" s="6"/>
      <c r="V566" s="6"/>
      <c r="W566" s="6">
        <f t="shared" si="91"/>
        <v>-241595.26</v>
      </c>
      <c r="X566" s="26"/>
    </row>
    <row r="567" spans="1:24">
      <c r="A567" s="2">
        <f t="shared" si="85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90"/>
        <v>-29548.43</v>
      </c>
      <c r="T567" s="5"/>
      <c r="U567" s="6"/>
      <c r="V567" s="6"/>
      <c r="W567" s="6">
        <f t="shared" si="91"/>
        <v>-29548.43</v>
      </c>
      <c r="X567" s="26"/>
    </row>
    <row r="568" spans="1:24">
      <c r="A568" s="2">
        <f t="shared" si="85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90"/>
        <v>-79180712.310000002</v>
      </c>
      <c r="T568" s="5"/>
      <c r="U568" s="6"/>
      <c r="V568" s="6"/>
      <c r="W568" s="6">
        <f t="shared" si="91"/>
        <v>-79180712.310000002</v>
      </c>
      <c r="X568" s="26"/>
    </row>
    <row r="569" spans="1:24">
      <c r="A569" s="2">
        <f t="shared" si="85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90"/>
        <v>188923.97</v>
      </c>
      <c r="T569" s="5"/>
      <c r="U569" s="6"/>
      <c r="V569" s="6"/>
      <c r="W569" s="6">
        <f t="shared" si="91"/>
        <v>188923.97</v>
      </c>
      <c r="X569" s="26"/>
    </row>
    <row r="570" spans="1:24">
      <c r="A570" s="2">
        <f t="shared" si="85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90"/>
        <v>-1689706.2</v>
      </c>
      <c r="T570" s="5"/>
      <c r="U570" s="6"/>
      <c r="V570" s="6"/>
      <c r="W570" s="6">
        <f t="shared" si="91"/>
        <v>-1689706.2</v>
      </c>
      <c r="X570" s="26"/>
    </row>
    <row r="571" spans="1:24">
      <c r="A571" s="2">
        <f t="shared" si="85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90"/>
        <v>-54452.09</v>
      </c>
      <c r="T571" s="5"/>
      <c r="U571" s="6"/>
      <c r="V571" s="6"/>
      <c r="W571" s="6">
        <f t="shared" si="91"/>
        <v>-54452.09</v>
      </c>
      <c r="X571" s="26"/>
    </row>
    <row r="572" spans="1:24">
      <c r="A572" s="2">
        <f t="shared" si="85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90"/>
        <v>-2345.14</v>
      </c>
      <c r="T572" s="5"/>
      <c r="U572" s="6"/>
      <c r="V572" s="6"/>
      <c r="W572" s="6">
        <f t="shared" si="91"/>
        <v>-2345.14</v>
      </c>
      <c r="X572" s="26"/>
    </row>
    <row r="573" spans="1:24">
      <c r="A573" s="2">
        <f t="shared" si="85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90"/>
        <v>-3467.93</v>
      </c>
      <c r="T573" s="5"/>
      <c r="U573" s="6"/>
      <c r="V573" s="6"/>
      <c r="W573" s="6">
        <f t="shared" si="91"/>
        <v>-3467.93</v>
      </c>
      <c r="X573" s="26"/>
    </row>
    <row r="574" spans="1:24">
      <c r="A574" s="2">
        <f t="shared" si="85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90"/>
        <v>-35.46</v>
      </c>
      <c r="T574" s="5"/>
      <c r="U574" s="6"/>
      <c r="V574" s="6"/>
      <c r="W574" s="6">
        <f t="shared" si="91"/>
        <v>-35.46</v>
      </c>
      <c r="X574" s="26"/>
    </row>
    <row r="575" spans="1:24">
      <c r="A575" s="2">
        <f t="shared" si="85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90"/>
        <v>-3266.14</v>
      </c>
      <c r="T575" s="5"/>
      <c r="U575" s="6"/>
      <c r="V575" s="6"/>
      <c r="W575" s="6">
        <f t="shared" si="91"/>
        <v>-3266.14</v>
      </c>
      <c r="X575" s="26"/>
    </row>
    <row r="576" spans="1:24">
      <c r="A576" s="2">
        <f t="shared" si="85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90"/>
        <v>-1213225.9099999999</v>
      </c>
      <c r="T576" s="5"/>
      <c r="U576" s="6"/>
      <c r="V576" s="6"/>
      <c r="W576" s="6">
        <f t="shared" si="91"/>
        <v>-1213225.9099999999</v>
      </c>
      <c r="X576" s="26"/>
    </row>
    <row r="577" spans="1:24">
      <c r="A577" s="2">
        <f t="shared" si="85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90"/>
        <v>-37768.239999999998</v>
      </c>
      <c r="T577" s="5"/>
      <c r="U577" s="6"/>
      <c r="V577" s="6"/>
      <c r="W577" s="6">
        <f t="shared" si="91"/>
        <v>-37768.239999999998</v>
      </c>
      <c r="X577" s="26"/>
    </row>
    <row r="578" spans="1:24">
      <c r="A578" s="2">
        <f t="shared" si="85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90"/>
        <v>-33021.06</v>
      </c>
      <c r="T578" s="5"/>
      <c r="U578" s="6"/>
      <c r="V578" s="6"/>
      <c r="W578" s="6">
        <f t="shared" si="91"/>
        <v>-33021.06</v>
      </c>
      <c r="X578" s="26"/>
    </row>
    <row r="579" spans="1:24">
      <c r="A579" s="2">
        <f t="shared" si="85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90"/>
        <v>999034.86</v>
      </c>
      <c r="T579" s="5"/>
      <c r="U579" s="6"/>
      <c r="V579" s="6"/>
      <c r="W579" s="6">
        <f t="shared" si="91"/>
        <v>999034.86</v>
      </c>
      <c r="X579" s="26"/>
    </row>
    <row r="580" spans="1:24">
      <c r="A580" s="2">
        <f t="shared" si="85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90"/>
        <v>550202.9</v>
      </c>
      <c r="T580" s="5"/>
      <c r="U580" s="6"/>
      <c r="V580" s="6"/>
      <c r="W580" s="6">
        <f t="shared" si="91"/>
        <v>550202.9</v>
      </c>
      <c r="X580" s="26"/>
    </row>
    <row r="581" spans="1:24">
      <c r="A581" s="2">
        <f t="shared" si="85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90"/>
        <v>47343.45</v>
      </c>
      <c r="T581" s="5"/>
      <c r="U581" s="6"/>
      <c r="V581" s="6"/>
      <c r="W581" s="6">
        <f t="shared" si="91"/>
        <v>47343.45</v>
      </c>
      <c r="X581" s="26"/>
    </row>
    <row r="582" spans="1:24">
      <c r="A582" s="2">
        <f t="shared" si="85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90"/>
        <v>3374622.68</v>
      </c>
      <c r="T582" s="5"/>
      <c r="U582" s="6"/>
      <c r="V582" s="6"/>
      <c r="W582" s="6">
        <f t="shared" si="91"/>
        <v>3374622.68</v>
      </c>
      <c r="X582" s="26"/>
    </row>
    <row r="583" spans="1:24">
      <c r="A583" s="2">
        <f t="shared" si="85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90"/>
        <v>2090238.1</v>
      </c>
      <c r="T583" s="5"/>
      <c r="U583" s="6"/>
      <c r="V583" s="6"/>
      <c r="W583" s="6">
        <f t="shared" si="91"/>
        <v>2090238.1</v>
      </c>
      <c r="X583" s="26"/>
    </row>
    <row r="584" spans="1:24">
      <c r="A584" s="2">
        <f t="shared" si="85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90"/>
        <v>237.33</v>
      </c>
      <c r="T584" s="5"/>
      <c r="U584" s="6"/>
      <c r="V584" s="6"/>
      <c r="W584" s="6">
        <f t="shared" si="91"/>
        <v>237.33</v>
      </c>
      <c r="X584" s="26"/>
    </row>
    <row r="585" spans="1:24">
      <c r="A585" s="2">
        <f t="shared" si="85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90"/>
        <v>13073.21</v>
      </c>
      <c r="T585" s="5"/>
      <c r="U585" s="6"/>
      <c r="V585" s="6"/>
      <c r="W585" s="6">
        <f t="shared" si="91"/>
        <v>13073.21</v>
      </c>
      <c r="X585" s="26"/>
    </row>
    <row r="586" spans="1:24">
      <c r="A586" s="2">
        <f t="shared" si="85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90"/>
        <v>-140982.17000000001</v>
      </c>
      <c r="T586" s="5"/>
      <c r="U586" s="6"/>
      <c r="V586" s="6"/>
      <c r="W586" s="6">
        <f t="shared" si="91"/>
        <v>-140982.17000000001</v>
      </c>
      <c r="X586" s="26"/>
    </row>
    <row r="587" spans="1:24">
      <c r="A587" s="2">
        <f t="shared" si="85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90"/>
        <v>-5487.69</v>
      </c>
      <c r="T587" s="5"/>
      <c r="U587" s="6"/>
      <c r="V587" s="6"/>
      <c r="W587" s="6">
        <f t="shared" si="91"/>
        <v>-5487.69</v>
      </c>
      <c r="X587" s="26"/>
    </row>
    <row r="588" spans="1:24">
      <c r="A588" s="2">
        <f t="shared" si="85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90"/>
        <v>-11067.2</v>
      </c>
      <c r="T588" s="5"/>
      <c r="U588" s="6"/>
      <c r="V588" s="6"/>
      <c r="W588" s="6">
        <f t="shared" si="91"/>
        <v>-11067.2</v>
      </c>
      <c r="X588" s="26"/>
    </row>
    <row r="589" spans="1:24">
      <c r="A589" s="2">
        <f t="shared" si="85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90"/>
        <v>-658.89</v>
      </c>
      <c r="T589" s="5"/>
      <c r="U589" s="6"/>
      <c r="V589" s="6"/>
      <c r="W589" s="6">
        <f t="shared" si="91"/>
        <v>-658.89</v>
      </c>
      <c r="X589" s="26"/>
    </row>
    <row r="590" spans="1:24">
      <c r="A590" s="2">
        <f t="shared" si="85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90"/>
        <v>-686266.72</v>
      </c>
      <c r="T590" s="5"/>
      <c r="U590" s="6"/>
      <c r="V590" s="6"/>
      <c r="W590" s="6">
        <f t="shared" si="91"/>
        <v>-686266.72</v>
      </c>
      <c r="X590" s="26"/>
    </row>
    <row r="591" spans="1:24">
      <c r="A591" s="2">
        <f t="shared" si="85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90"/>
        <v>-80723.89</v>
      </c>
      <c r="T591" s="5"/>
      <c r="U591" s="6"/>
      <c r="V591" s="6"/>
      <c r="W591" s="6">
        <f t="shared" si="91"/>
        <v>-80723.89</v>
      </c>
      <c r="X591" s="26"/>
    </row>
    <row r="592" spans="1:24">
      <c r="A592" s="2">
        <f t="shared" si="85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si="90"/>
        <v>0</v>
      </c>
      <c r="T592" s="5"/>
      <c r="U592" s="6"/>
      <c r="V592" s="6"/>
      <c r="W592" s="6">
        <f t="shared" si="91"/>
        <v>0</v>
      </c>
      <c r="X592" s="26"/>
    </row>
    <row r="593" spans="1:24">
      <c r="A593" s="2">
        <f t="shared" ref="A593:A642" si="92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90"/>
        <v>-2711571.86</v>
      </c>
      <c r="T593" s="5"/>
      <c r="U593" s="6"/>
      <c r="V593" s="6"/>
      <c r="W593" s="6">
        <f t="shared" si="91"/>
        <v>-2711571.86</v>
      </c>
      <c r="X593" s="26"/>
    </row>
    <row r="594" spans="1:24">
      <c r="A594" s="2">
        <f t="shared" si="92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90"/>
        <v>-1423332.79</v>
      </c>
      <c r="T594" s="5"/>
      <c r="U594" s="6"/>
      <c r="V594" s="6"/>
      <c r="W594" s="6">
        <f t="shared" si="91"/>
        <v>-1423332.79</v>
      </c>
      <c r="X594" s="26"/>
    </row>
    <row r="595" spans="1:24">
      <c r="A595" s="2">
        <f t="shared" si="92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90"/>
        <v>-15401260.67</v>
      </c>
      <c r="T595" s="5"/>
      <c r="U595" s="6"/>
      <c r="V595" s="6"/>
      <c r="W595" s="6">
        <f t="shared" si="91"/>
        <v>-15401260.67</v>
      </c>
      <c r="X595" s="26"/>
    </row>
    <row r="596" spans="1:24">
      <c r="A596" s="2">
        <f t="shared" si="92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90"/>
        <v>0</v>
      </c>
      <c r="T596" s="5"/>
      <c r="U596" s="6"/>
      <c r="V596" s="6"/>
      <c r="W596" s="6">
        <f t="shared" si="91"/>
        <v>0</v>
      </c>
      <c r="X596" s="26"/>
    </row>
    <row r="597" spans="1:24">
      <c r="A597" s="2">
        <f t="shared" si="92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90"/>
        <v>-7759181.6299999999</v>
      </c>
      <c r="T597" s="5"/>
      <c r="U597" s="6"/>
      <c r="V597" s="6"/>
      <c r="W597" s="6">
        <f t="shared" si="91"/>
        <v>-7759181.6299999999</v>
      </c>
      <c r="X597" s="26"/>
    </row>
    <row r="598" spans="1:24">
      <c r="A598" s="2">
        <f t="shared" si="92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90"/>
        <v>14614.39</v>
      </c>
      <c r="T598" s="5"/>
      <c r="U598" s="6"/>
      <c r="V598" s="6"/>
      <c r="W598" s="6">
        <f t="shared" si="91"/>
        <v>14614.39</v>
      </c>
      <c r="X598" s="26"/>
    </row>
    <row r="599" spans="1:24">
      <c r="A599" s="2">
        <f t="shared" si="92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90"/>
        <v>-5388.73</v>
      </c>
      <c r="T599" s="5"/>
      <c r="U599" s="6"/>
      <c r="V599" s="6"/>
      <c r="W599" s="6">
        <f t="shared" si="91"/>
        <v>-5388.73</v>
      </c>
      <c r="X599" s="26"/>
    </row>
    <row r="600" spans="1:24">
      <c r="A600" s="2">
        <f t="shared" si="92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90"/>
        <v>110797.96</v>
      </c>
      <c r="T600" s="5"/>
      <c r="U600" s="6"/>
      <c r="V600" s="6"/>
      <c r="W600" s="6">
        <f t="shared" si="91"/>
        <v>110797.96</v>
      </c>
      <c r="X600" s="26"/>
    </row>
    <row r="601" spans="1:24">
      <c r="A601" s="2">
        <f t="shared" si="92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90"/>
        <v>43315.199999999997</v>
      </c>
      <c r="T601" s="5"/>
      <c r="U601" s="6"/>
      <c r="V601" s="6"/>
      <c r="W601" s="6">
        <f t="shared" si="91"/>
        <v>43315.199999999997</v>
      </c>
      <c r="X601" s="26"/>
    </row>
    <row r="602" spans="1:24">
      <c r="A602" s="2">
        <f t="shared" si="92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90"/>
        <v>0</v>
      </c>
      <c r="T602" s="5"/>
      <c r="U602" s="6"/>
      <c r="V602" s="6"/>
      <c r="W602" s="6">
        <f t="shared" si="91"/>
        <v>0</v>
      </c>
      <c r="X602" s="26"/>
    </row>
    <row r="603" spans="1:24">
      <c r="A603" s="2">
        <f t="shared" si="92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90"/>
        <v>-11000</v>
      </c>
      <c r="T603" s="5"/>
      <c r="U603" s="6"/>
      <c r="V603" s="6"/>
      <c r="W603" s="6">
        <f t="shared" si="91"/>
        <v>-11000</v>
      </c>
      <c r="X603" s="26"/>
    </row>
    <row r="604" spans="1:24">
      <c r="A604" s="2">
        <f t="shared" si="92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90"/>
        <v>-100</v>
      </c>
      <c r="T604" s="5"/>
      <c r="U604" s="6"/>
      <c r="V604" s="6"/>
      <c r="W604" s="6">
        <f t="shared" si="91"/>
        <v>-100</v>
      </c>
      <c r="X604" s="26"/>
    </row>
    <row r="605" spans="1:24">
      <c r="A605" s="2">
        <f t="shared" si="92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90"/>
        <v>-114312</v>
      </c>
      <c r="T605" s="5"/>
      <c r="U605" s="6"/>
      <c r="V605" s="6"/>
      <c r="W605" s="6">
        <f t="shared" si="91"/>
        <v>-114312</v>
      </c>
      <c r="X605" s="26"/>
    </row>
    <row r="606" spans="1:24">
      <c r="A606" s="2">
        <f t="shared" si="92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90"/>
        <v>-56362.15</v>
      </c>
      <c r="T606" s="5"/>
      <c r="U606" s="6"/>
      <c r="V606" s="6"/>
      <c r="W606" s="6">
        <f t="shared" si="91"/>
        <v>-56362.15</v>
      </c>
      <c r="X606" s="26"/>
    </row>
    <row r="607" spans="1:24">
      <c r="A607" s="2">
        <f t="shared" si="92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90"/>
        <v>0</v>
      </c>
      <c r="T607" s="5"/>
      <c r="U607" s="6"/>
      <c r="V607" s="6"/>
      <c r="W607" s="6">
        <f t="shared" si="91"/>
        <v>0</v>
      </c>
      <c r="X607" s="26"/>
    </row>
    <row r="608" spans="1:24">
      <c r="A608" s="2">
        <f t="shared" si="92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90"/>
        <v>-973</v>
      </c>
      <c r="T608" s="5"/>
      <c r="U608" s="6"/>
      <c r="V608" s="6"/>
      <c r="W608" s="6">
        <f t="shared" si="91"/>
        <v>-973</v>
      </c>
      <c r="X608" s="26"/>
    </row>
    <row r="609" spans="1:24">
      <c r="A609" s="2">
        <f t="shared" si="92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90"/>
        <v>-715.4</v>
      </c>
      <c r="T609" s="5"/>
      <c r="U609" s="6"/>
      <c r="V609" s="6"/>
      <c r="W609" s="6">
        <f t="shared" si="91"/>
        <v>-715.4</v>
      </c>
      <c r="X609" s="26"/>
    </row>
    <row r="610" spans="1:24">
      <c r="A610" s="2">
        <f t="shared" si="92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90"/>
        <v>-35828.370000000003</v>
      </c>
      <c r="T610" s="5"/>
      <c r="U610" s="6"/>
      <c r="V610" s="6"/>
      <c r="W610" s="6">
        <f t="shared" si="91"/>
        <v>-35828.370000000003</v>
      </c>
      <c r="X610" s="26"/>
    </row>
    <row r="611" spans="1:24">
      <c r="A611" s="2">
        <f t="shared" si="92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90"/>
        <v>-4831.1899999999996</v>
      </c>
      <c r="T611" s="5"/>
      <c r="U611" s="6"/>
      <c r="V611" s="6"/>
      <c r="W611" s="6">
        <f t="shared" si="91"/>
        <v>-4831.1899999999996</v>
      </c>
      <c r="X611" s="26"/>
    </row>
    <row r="612" spans="1:24">
      <c r="A612" s="2">
        <f t="shared" si="92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90"/>
        <v>-4853.8900000000003</v>
      </c>
      <c r="T612" s="5"/>
      <c r="U612" s="6"/>
      <c r="V612" s="6"/>
      <c r="W612" s="6">
        <f t="shared" si="91"/>
        <v>-4853.8900000000003</v>
      </c>
      <c r="X612" s="26"/>
    </row>
    <row r="613" spans="1:24">
      <c r="A613" s="2">
        <f t="shared" si="92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90"/>
        <v>-2511.16</v>
      </c>
      <c r="T613" s="5"/>
      <c r="U613" s="6"/>
      <c r="V613" s="6"/>
      <c r="W613" s="6">
        <f t="shared" si="91"/>
        <v>-2511.16</v>
      </c>
      <c r="X613" s="26"/>
    </row>
    <row r="614" spans="1:24">
      <c r="A614" s="2">
        <f t="shared" si="92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90"/>
        <v>-18478</v>
      </c>
      <c r="T614" s="5"/>
      <c r="U614" s="6"/>
      <c r="V614" s="6"/>
      <c r="W614" s="6">
        <f t="shared" si="91"/>
        <v>-18478</v>
      </c>
      <c r="X614" s="26"/>
    </row>
    <row r="615" spans="1:24">
      <c r="A615" s="2">
        <f t="shared" si="92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90"/>
        <v>2764815.37</v>
      </c>
      <c r="T615" s="5"/>
      <c r="U615" s="6"/>
      <c r="V615" s="6"/>
      <c r="W615" s="6">
        <f t="shared" si="91"/>
        <v>2764815.37</v>
      </c>
      <c r="X615" s="26"/>
    </row>
    <row r="616" spans="1:24">
      <c r="A616" s="2">
        <f t="shared" si="92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90"/>
        <v>-340090.29</v>
      </c>
      <c r="T616" s="5"/>
      <c r="U616" s="6"/>
      <c r="V616" s="6"/>
      <c r="W616" s="6">
        <f t="shared" si="91"/>
        <v>-340090.29</v>
      </c>
      <c r="X616" s="26"/>
    </row>
    <row r="617" spans="1:24">
      <c r="A617" s="2">
        <f t="shared" si="92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>+R617</f>
        <v>1558019.97</v>
      </c>
      <c r="T617" s="5"/>
      <c r="U617" s="6"/>
      <c r="V617" s="6"/>
      <c r="W617" s="6">
        <f t="shared" si="91"/>
        <v>1558019.97</v>
      </c>
      <c r="X617" s="26"/>
    </row>
    <row r="618" spans="1:24">
      <c r="A618" s="2">
        <f t="shared" si="92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>+R618</f>
        <v>0</v>
      </c>
      <c r="T618" s="5"/>
      <c r="U618" s="6"/>
      <c r="V618" s="6"/>
      <c r="W618" s="6">
        <f t="shared" si="91"/>
        <v>0</v>
      </c>
      <c r="X618" s="26"/>
    </row>
    <row r="619" spans="1:24">
      <c r="A619" s="2">
        <f t="shared" si="92"/>
        <v>605</v>
      </c>
      <c r="B619" s="2"/>
      <c r="C619" s="2"/>
      <c r="D619" s="2"/>
      <c r="E619" s="50" t="s">
        <v>913</v>
      </c>
      <c r="F619" s="28">
        <f t="shared" ref="F619:S619" si="93">SUM(F553:F618)</f>
        <v>-290448859.52999997</v>
      </c>
      <c r="G619" s="28">
        <f t="shared" si="93"/>
        <v>-42074780.050000034</v>
      </c>
      <c r="H619" s="28">
        <f t="shared" si="93"/>
        <v>-80353456.210000008</v>
      </c>
      <c r="I619" s="28">
        <f t="shared" si="93"/>
        <v>-112606187.80999996</v>
      </c>
      <c r="J619" s="28">
        <f t="shared" si="93"/>
        <v>-135250451.52999994</v>
      </c>
      <c r="K619" s="28">
        <f t="shared" si="93"/>
        <v>-148556889.53</v>
      </c>
      <c r="L619" s="28">
        <f t="shared" si="93"/>
        <v>-159303829.76999998</v>
      </c>
      <c r="M619" s="28">
        <f t="shared" si="93"/>
        <v>-170174304.17999995</v>
      </c>
      <c r="N619" s="28">
        <f t="shared" si="93"/>
        <v>-179340578.68999997</v>
      </c>
      <c r="O619" s="28">
        <f t="shared" si="93"/>
        <v>-192465442.19000015</v>
      </c>
      <c r="P619" s="28">
        <f t="shared" si="93"/>
        <v>-214219930.35000005</v>
      </c>
      <c r="Q619" s="28">
        <f t="shared" si="93"/>
        <v>-246305877.76999995</v>
      </c>
      <c r="R619" s="28">
        <f t="shared" si="93"/>
        <v>-286825672.86999995</v>
      </c>
      <c r="S619" s="29">
        <f t="shared" si="93"/>
        <v>-286825672.86999995</v>
      </c>
      <c r="T619" s="5"/>
      <c r="U619" s="6"/>
      <c r="V619" s="6"/>
      <c r="W619" s="6"/>
      <c r="X619" s="26"/>
    </row>
    <row r="620" spans="1:24">
      <c r="A620" s="2">
        <f t="shared" si="92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41"/>
      <c r="T620" s="5"/>
      <c r="U620" s="6"/>
      <c r="V620" s="6"/>
      <c r="W620" s="6"/>
      <c r="X620" s="26"/>
    </row>
    <row r="621" spans="1:24">
      <c r="A621" s="2">
        <f t="shared" si="92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ref="S621:S631" si="94">+R621</f>
        <v>-3011.09</v>
      </c>
      <c r="T621" s="5"/>
      <c r="U621" s="6"/>
      <c r="V621" s="6"/>
      <c r="W621" s="6">
        <f>+S621</f>
        <v>-3011.09</v>
      </c>
      <c r="X621" s="26"/>
    </row>
    <row r="622" spans="1:24">
      <c r="A622" s="2">
        <f t="shared" si="92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94"/>
        <v>-859.68</v>
      </c>
      <c r="T622" s="5"/>
      <c r="U622" s="6"/>
      <c r="V622" s="6"/>
      <c r="W622" s="6">
        <f>+S622</f>
        <v>-859.68</v>
      </c>
      <c r="X622" s="26"/>
    </row>
    <row r="623" spans="1:24">
      <c r="A623" s="2">
        <f t="shared" si="92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94"/>
        <v>-36347.879999999997</v>
      </c>
      <c r="T623" s="5"/>
      <c r="U623" s="6"/>
      <c r="V623" s="6"/>
      <c r="W623" s="6">
        <f t="shared" ref="W623:W631" si="95">+S623</f>
        <v>-36347.879999999997</v>
      </c>
      <c r="X623" s="26"/>
    </row>
    <row r="624" spans="1:24">
      <c r="A624" s="2">
        <f t="shared" si="92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94"/>
        <v>-48958.11</v>
      </c>
      <c r="T624" s="5"/>
      <c r="U624" s="6"/>
      <c r="V624" s="6"/>
      <c r="W624" s="6">
        <f t="shared" si="95"/>
        <v>-48958.11</v>
      </c>
      <c r="X624" s="26"/>
    </row>
    <row r="625" spans="1:24">
      <c r="A625" s="2">
        <f t="shared" si="92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94"/>
        <v>-91231.87</v>
      </c>
      <c r="T625" s="5"/>
      <c r="U625" s="6"/>
      <c r="V625" s="6"/>
      <c r="W625" s="6">
        <f t="shared" si="95"/>
        <v>-91231.87</v>
      </c>
      <c r="X625" s="26"/>
    </row>
    <row r="626" spans="1:24">
      <c r="A626" s="2">
        <f t="shared" si="92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94"/>
        <v>-333259.12</v>
      </c>
      <c r="T626" s="5"/>
      <c r="U626" s="6"/>
      <c r="V626" s="6"/>
      <c r="W626" s="6">
        <f t="shared" si="95"/>
        <v>-333259.12</v>
      </c>
      <c r="X626" s="26"/>
    </row>
    <row r="627" spans="1:24">
      <c r="A627" s="2">
        <f t="shared" si="92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94"/>
        <v>-555.79999999999995</v>
      </c>
      <c r="T627" s="5"/>
      <c r="U627" s="6"/>
      <c r="V627" s="6"/>
      <c r="W627" s="6">
        <f t="shared" si="95"/>
        <v>-555.79999999999995</v>
      </c>
      <c r="X627" s="26"/>
    </row>
    <row r="628" spans="1:24">
      <c r="A628" s="2">
        <f t="shared" si="92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94"/>
        <v>-25320.63</v>
      </c>
      <c r="T628" s="5"/>
      <c r="U628" s="6"/>
      <c r="V628" s="6"/>
      <c r="W628" s="6">
        <f t="shared" si="95"/>
        <v>-25320.63</v>
      </c>
      <c r="X628" s="26"/>
    </row>
    <row r="629" spans="1:24">
      <c r="A629" s="2">
        <f t="shared" si="92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94"/>
        <v>-47519.35</v>
      </c>
      <c r="T629" s="5"/>
      <c r="U629" s="6"/>
      <c r="V629" s="6"/>
      <c r="W629" s="6">
        <f t="shared" si="95"/>
        <v>-47519.35</v>
      </c>
      <c r="X629" s="26"/>
    </row>
    <row r="630" spans="1:24">
      <c r="A630" s="2">
        <f t="shared" si="92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94"/>
        <v>-291152.65999999997</v>
      </c>
      <c r="T630" s="5"/>
      <c r="U630" s="6"/>
      <c r="V630" s="6"/>
      <c r="W630" s="6">
        <f t="shared" si="95"/>
        <v>-291152.65999999997</v>
      </c>
      <c r="X630" s="26"/>
    </row>
    <row r="631" spans="1:24">
      <c r="A631" s="2">
        <f t="shared" si="92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94"/>
        <v>-8686.9500000000007</v>
      </c>
      <c r="T631" s="5"/>
      <c r="U631" s="6"/>
      <c r="V631" s="6"/>
      <c r="W631" s="6">
        <f t="shared" si="95"/>
        <v>-8686.9500000000007</v>
      </c>
      <c r="X631" s="26"/>
    </row>
    <row r="632" spans="1:24">
      <c r="A632" s="2">
        <f t="shared" si="92"/>
        <v>618</v>
      </c>
      <c r="B632" s="2"/>
      <c r="C632" s="2"/>
      <c r="D632" s="2"/>
      <c r="E632" s="50" t="s">
        <v>932</v>
      </c>
      <c r="F632" s="28">
        <f t="shared" ref="F632:S632" si="96">SUM(F621:F631)</f>
        <v>-1039860.6799999999</v>
      </c>
      <c r="G632" s="28">
        <f t="shared" si="96"/>
        <v>-85052.239999999991</v>
      </c>
      <c r="H632" s="28">
        <f t="shared" si="96"/>
        <v>-156272.76</v>
      </c>
      <c r="I632" s="28">
        <f t="shared" si="96"/>
        <v>-226920.5</v>
      </c>
      <c r="J632" s="28">
        <f t="shared" si="96"/>
        <v>-279224.61</v>
      </c>
      <c r="K632" s="28">
        <f t="shared" si="96"/>
        <v>-309408.52</v>
      </c>
      <c r="L632" s="28">
        <f t="shared" si="96"/>
        <v>-348905.59</v>
      </c>
      <c r="M632" s="28">
        <f t="shared" si="96"/>
        <v>-394317.06</v>
      </c>
      <c r="N632" s="28">
        <f t="shared" si="96"/>
        <v>-493635.16</v>
      </c>
      <c r="O632" s="28">
        <f t="shared" si="96"/>
        <v>-558700.79</v>
      </c>
      <c r="P632" s="28">
        <f t="shared" si="96"/>
        <v>-643635.67000000004</v>
      </c>
      <c r="Q632" s="28">
        <f t="shared" si="96"/>
        <v>-742428.25999999989</v>
      </c>
      <c r="R632" s="28">
        <f t="shared" si="96"/>
        <v>-886903.1399999999</v>
      </c>
      <c r="S632" s="29">
        <f t="shared" si="96"/>
        <v>-886903.1399999999</v>
      </c>
      <c r="T632" s="5"/>
      <c r="U632" s="6"/>
      <c r="V632" s="6"/>
      <c r="W632" s="6"/>
      <c r="X632" s="26"/>
    </row>
    <row r="633" spans="1:24">
      <c r="A633" s="2">
        <f t="shared" si="92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41"/>
      <c r="T633" s="5"/>
      <c r="U633" s="6"/>
      <c r="V633" s="6"/>
      <c r="W633" s="6"/>
      <c r="X633" s="26"/>
    </row>
    <row r="634" spans="1:24" ht="15.75" thickBot="1">
      <c r="A634" s="2">
        <f t="shared" si="92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S634" si="97">+G632+G619+G551+G528+G494+G416+G381+G366</f>
        <v>-755596030.13999999</v>
      </c>
      <c r="H634" s="106">
        <f t="shared" si="97"/>
        <v>-785949713.57000017</v>
      </c>
      <c r="I634" s="106">
        <f t="shared" si="97"/>
        <v>-809849531.25999999</v>
      </c>
      <c r="J634" s="106">
        <f t="shared" si="97"/>
        <v>-821119251.98000002</v>
      </c>
      <c r="K634" s="106">
        <f t="shared" si="97"/>
        <v>-834114722.8900001</v>
      </c>
      <c r="L634" s="106">
        <f t="shared" si="97"/>
        <v>-850558705.20000005</v>
      </c>
      <c r="M634" s="106">
        <f t="shared" si="97"/>
        <v>-868721350.27999997</v>
      </c>
      <c r="N634" s="106">
        <f t="shared" si="97"/>
        <v>-891100472.71000004</v>
      </c>
      <c r="O634" s="106">
        <f t="shared" si="97"/>
        <v>-918592888.9400003</v>
      </c>
      <c r="P634" s="106">
        <f t="shared" si="97"/>
        <v>-955424093.46000004</v>
      </c>
      <c r="Q634" s="106">
        <f t="shared" si="97"/>
        <v>-1022043333.5400002</v>
      </c>
      <c r="R634" s="106">
        <f t="shared" si="97"/>
        <v>-1117173255.4099998</v>
      </c>
      <c r="S634" s="106">
        <f t="shared" si="97"/>
        <v>-1117173255.4099998</v>
      </c>
      <c r="T634" s="126"/>
      <c r="U634" s="127"/>
      <c r="V634" s="127"/>
      <c r="W634" s="127"/>
      <c r="X634" s="128"/>
    </row>
    <row r="635" spans="1:24" ht="15.75" thickTop="1">
      <c r="A635" s="2">
        <f t="shared" si="92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92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84"/>
      <c r="S636" s="4"/>
      <c r="T636" s="5"/>
      <c r="U636" s="6"/>
      <c r="V636" s="6"/>
      <c r="W636" s="6"/>
      <c r="X636" s="6"/>
    </row>
    <row r="637" spans="1:24">
      <c r="A637" s="2">
        <f t="shared" si="92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98">SUM(U15:U632)</f>
        <v>169948648.34999996</v>
      </c>
      <c r="V637" s="127">
        <f t="shared" si="98"/>
        <v>-169359372.41</v>
      </c>
      <c r="W637" s="127">
        <f t="shared" si="98"/>
        <v>-527656079.55000019</v>
      </c>
      <c r="X637" s="127">
        <f t="shared" si="98"/>
        <v>527066803.6099996</v>
      </c>
    </row>
    <row r="638" spans="1:24">
      <c r="A638" s="2">
        <f t="shared" si="92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589275.93999996781</v>
      </c>
      <c r="W638" s="132" t="s">
        <v>937</v>
      </c>
      <c r="X638" s="133">
        <f>-W637-X637</f>
        <v>589275.94000059366</v>
      </c>
    </row>
    <row r="639" spans="1:24">
      <c r="A639" s="2">
        <f t="shared" si="92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6.2584877014160156E-7</v>
      </c>
    </row>
    <row r="640" spans="1:24">
      <c r="A640" s="2">
        <f t="shared" si="92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92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92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642"/>
  <sheetViews>
    <sheetView view="pageBreakPreview" topLeftCell="I1" zoomScale="60" zoomScaleNormal="100" workbookViewId="0">
      <selection activeCell="Y1" sqref="Y1:AG3"/>
    </sheetView>
  </sheetViews>
  <sheetFormatPr defaultRowHeight="15"/>
  <cols>
    <col min="1" max="1" width="4" bestFit="1" customWidth="1"/>
    <col min="2" max="2" width="12.28515625" customWidth="1"/>
    <col min="3" max="3" width="10.5703125" bestFit="1" customWidth="1"/>
    <col min="4" max="4" width="9" bestFit="1" customWidth="1"/>
    <col min="5" max="5" width="79.7109375" bestFit="1" customWidth="1"/>
    <col min="6" max="6" width="17.28515625" bestFit="1" customWidth="1"/>
    <col min="7" max="16" width="16.5703125" bestFit="1" customWidth="1"/>
    <col min="17" max="19" width="17.28515625" bestFit="1" customWidth="1"/>
    <col min="21" max="21" width="12.28515625" bestFit="1" customWidth="1"/>
    <col min="22" max="24" width="12.85546875" bestFit="1" customWidth="1"/>
  </cols>
  <sheetData>
    <row r="1" spans="1:24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941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1072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A4" s="1"/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5"/>
      <c r="U8" s="6"/>
      <c r="V8" s="6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942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+Q15</f>
        <v>998550390.24000001</v>
      </c>
      <c r="T15" s="5"/>
      <c r="U15" s="6"/>
      <c r="V15" s="6"/>
      <c r="W15" s="6"/>
      <c r="X15" s="26">
        <f>+S15</f>
        <v>998550390.24000001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>+Q16</f>
        <v>66760540.119999997</v>
      </c>
      <c r="T16" s="5"/>
      <c r="U16" s="6"/>
      <c r="V16" s="6"/>
      <c r="W16" s="6"/>
      <c r="X16" s="26">
        <f>+S16</f>
        <v>66760540.119999997</v>
      </c>
    </row>
    <row r="17" spans="1:24">
      <c r="A17" s="2">
        <f t="shared" ref="A17:A80" si="0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>+Q17</f>
        <v>12165487.189999999</v>
      </c>
      <c r="T17" s="5"/>
      <c r="U17" s="6"/>
      <c r="V17" s="6"/>
      <c r="W17" s="6"/>
      <c r="X17" s="26">
        <f>+S17</f>
        <v>12165487.189999999</v>
      </c>
    </row>
    <row r="18" spans="1:24">
      <c r="A18" s="2">
        <f t="shared" si="0"/>
        <v>4</v>
      </c>
      <c r="B18" s="2"/>
      <c r="C18" s="2"/>
      <c r="D18" s="2"/>
      <c r="E18" s="23" t="s">
        <v>76</v>
      </c>
      <c r="F18" s="28">
        <f t="shared" ref="F18:S18" si="1">SUM(F15:F17)</f>
        <v>1006096285.6799999</v>
      </c>
      <c r="G18" s="28">
        <f t="shared" si="1"/>
        <v>1009496841.6</v>
      </c>
      <c r="H18" s="28">
        <f t="shared" si="1"/>
        <v>1013469055.87</v>
      </c>
      <c r="I18" s="28">
        <f t="shared" si="1"/>
        <v>1016085996.3</v>
      </c>
      <c r="J18" s="28">
        <f t="shared" si="1"/>
        <v>1020262571.35</v>
      </c>
      <c r="K18" s="28">
        <f t="shared" si="1"/>
        <v>1028338791.0700001</v>
      </c>
      <c r="L18" s="28">
        <f t="shared" si="1"/>
        <v>1033295992.8</v>
      </c>
      <c r="M18" s="28">
        <f t="shared" si="1"/>
        <v>1041258076.37</v>
      </c>
      <c r="N18" s="28">
        <f t="shared" si="1"/>
        <v>1048268269.9200001</v>
      </c>
      <c r="O18" s="28">
        <f t="shared" si="1"/>
        <v>1056156422.5100001</v>
      </c>
      <c r="P18" s="28">
        <f t="shared" si="1"/>
        <v>1068496507</v>
      </c>
      <c r="Q18" s="28">
        <f t="shared" si="1"/>
        <v>1077476417.55</v>
      </c>
      <c r="R18" s="28">
        <f t="shared" si="1"/>
        <v>1090080951.3899999</v>
      </c>
      <c r="S18" s="29">
        <f t="shared" si="1"/>
        <v>1077476417.55</v>
      </c>
      <c r="T18" s="5"/>
      <c r="U18" s="6"/>
      <c r="V18" s="6"/>
      <c r="W18" s="6"/>
      <c r="X18" s="26"/>
    </row>
    <row r="19" spans="1:24">
      <c r="A19" s="2">
        <f t="shared" si="0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41"/>
      <c r="T19" s="5"/>
      <c r="U19" s="6"/>
      <c r="V19" s="6"/>
      <c r="W19" s="6"/>
      <c r="X19" s="26"/>
    </row>
    <row r="20" spans="1:24">
      <c r="A20" s="2">
        <f t="shared" si="0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>+Q20</f>
        <v>2130353.02</v>
      </c>
      <c r="T20" s="5"/>
      <c r="U20" s="6"/>
      <c r="V20" s="6"/>
      <c r="W20" s="6"/>
      <c r="X20" s="26">
        <f>+S20</f>
        <v>2130353.02</v>
      </c>
    </row>
    <row r="21" spans="1:24">
      <c r="A21" s="2">
        <f t="shared" si="0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>+Q21</f>
        <v>-340190998</v>
      </c>
      <c r="T21" s="5"/>
      <c r="U21" s="6"/>
      <c r="V21" s="6"/>
      <c r="W21" s="6"/>
      <c r="X21" s="26"/>
    </row>
    <row r="22" spans="1:24">
      <c r="A22" s="2">
        <f t="shared" si="0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>+Q22</f>
        <v>-16975611.760000002</v>
      </c>
      <c r="T22" s="5"/>
      <c r="U22" s="6"/>
      <c r="V22" s="6"/>
      <c r="W22" s="6"/>
      <c r="X22" s="26"/>
    </row>
    <row r="23" spans="1:24">
      <c r="A23" s="2">
        <f t="shared" si="0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>+Q23</f>
        <v>0</v>
      </c>
      <c r="T23" s="5"/>
      <c r="U23" s="6"/>
      <c r="V23" s="6"/>
      <c r="W23" s="6"/>
      <c r="X23" s="26"/>
    </row>
    <row r="24" spans="1:24">
      <c r="A24" s="2">
        <f t="shared" si="0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2">SUM(G20:G23)</f>
        <v>-340217746.56999999</v>
      </c>
      <c r="H24" s="45">
        <f t="shared" si="2"/>
        <v>-341965528.20000005</v>
      </c>
      <c r="I24" s="45">
        <f t="shared" si="2"/>
        <v>-342664806.05000001</v>
      </c>
      <c r="J24" s="45">
        <f t="shared" si="2"/>
        <v>-342989024.75</v>
      </c>
      <c r="K24" s="45">
        <f t="shared" si="2"/>
        <v>-344963100.97000003</v>
      </c>
      <c r="L24" s="45">
        <f t="shared" si="2"/>
        <v>-346499395.62999994</v>
      </c>
      <c r="M24" s="45">
        <f t="shared" si="2"/>
        <v>-349054390.59999996</v>
      </c>
      <c r="N24" s="45">
        <f t="shared" si="2"/>
        <v>-349823958.39999998</v>
      </c>
      <c r="O24" s="45">
        <f t="shared" si="2"/>
        <v>-351720695.37</v>
      </c>
      <c r="P24" s="45">
        <f t="shared" si="2"/>
        <v>-353133361.93000001</v>
      </c>
      <c r="Q24" s="45">
        <f t="shared" si="2"/>
        <v>-355036256.74000001</v>
      </c>
      <c r="R24" s="45">
        <f t="shared" si="2"/>
        <v>-350428518.56999999</v>
      </c>
      <c r="S24" s="25">
        <f>SUM(S20:S23)</f>
        <v>-355036256.74000001</v>
      </c>
      <c r="T24" s="5"/>
      <c r="U24" s="6"/>
      <c r="V24" s="6"/>
      <c r="W24" s="6"/>
      <c r="X24" s="26"/>
    </row>
    <row r="25" spans="1:24">
      <c r="A25" s="2">
        <f t="shared" si="0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41"/>
      <c r="T25" s="5"/>
      <c r="U25" s="6"/>
      <c r="V25" s="6"/>
      <c r="W25" s="6"/>
      <c r="X25" s="26"/>
    </row>
    <row r="26" spans="1:24">
      <c r="A26" s="2">
        <f t="shared" si="0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>+Q26</f>
        <v>-3311778.78</v>
      </c>
      <c r="T26" s="5"/>
      <c r="U26" s="6"/>
      <c r="V26" s="6"/>
      <c r="W26" s="6"/>
      <c r="X26" s="26"/>
    </row>
    <row r="27" spans="1:24">
      <c r="A27" s="2">
        <f t="shared" si="0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>+Q27</f>
        <v>-137465061.97999999</v>
      </c>
      <c r="T27" s="5"/>
      <c r="U27" s="6"/>
      <c r="V27" s="6"/>
      <c r="W27" s="6"/>
      <c r="X27" s="26"/>
    </row>
    <row r="28" spans="1:24">
      <c r="A28" s="2">
        <f t="shared" si="0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3">+G26+G27</f>
        <v>-138061882.38999999</v>
      </c>
      <c r="H28" s="46">
        <f t="shared" si="3"/>
        <v>-138570068.46000001</v>
      </c>
      <c r="I28" s="46">
        <f t="shared" si="3"/>
        <v>-138972996.58000001</v>
      </c>
      <c r="J28" s="46">
        <f t="shared" si="3"/>
        <v>-139283780.39999998</v>
      </c>
      <c r="K28" s="46">
        <f t="shared" si="3"/>
        <v>-139468043.31999999</v>
      </c>
      <c r="L28" s="46">
        <f t="shared" si="3"/>
        <v>-139235003.30000001</v>
      </c>
      <c r="M28" s="46">
        <f t="shared" si="3"/>
        <v>-139699906.97</v>
      </c>
      <c r="N28" s="46">
        <f t="shared" si="3"/>
        <v>-139657669.08000001</v>
      </c>
      <c r="O28" s="46">
        <f t="shared" si="3"/>
        <v>-140038295.51999998</v>
      </c>
      <c r="P28" s="46">
        <f t="shared" si="3"/>
        <v>-140385437</v>
      </c>
      <c r="Q28" s="46">
        <f t="shared" si="3"/>
        <v>-140776840.75999999</v>
      </c>
      <c r="R28" s="46">
        <f t="shared" si="3"/>
        <v>-140302237.44999999</v>
      </c>
      <c r="S28" s="47">
        <f>+S26+S27</f>
        <v>-140776840.75999999</v>
      </c>
      <c r="T28" s="5"/>
      <c r="U28" s="6"/>
      <c r="V28" s="6"/>
      <c r="W28" s="6"/>
      <c r="X28" s="26"/>
    </row>
    <row r="29" spans="1:24">
      <c r="A29" s="2">
        <f t="shared" si="0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41"/>
      <c r="T29" s="5"/>
      <c r="U29" s="6"/>
      <c r="V29" s="6"/>
      <c r="W29" s="6"/>
      <c r="X29" s="26"/>
    </row>
    <row r="30" spans="1:24">
      <c r="A30" s="2">
        <f t="shared" si="0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4">+G28+G24</f>
        <v>-478279628.95999998</v>
      </c>
      <c r="H30" s="48">
        <f t="shared" si="4"/>
        <v>-480535596.66000009</v>
      </c>
      <c r="I30" s="48">
        <f t="shared" si="4"/>
        <v>-481637802.63</v>
      </c>
      <c r="J30" s="48">
        <f t="shared" si="4"/>
        <v>-482272805.14999998</v>
      </c>
      <c r="K30" s="48">
        <f t="shared" si="4"/>
        <v>-484431144.29000002</v>
      </c>
      <c r="L30" s="48">
        <f t="shared" si="4"/>
        <v>-485734398.92999995</v>
      </c>
      <c r="M30" s="48">
        <f t="shared" si="4"/>
        <v>-488754297.56999993</v>
      </c>
      <c r="N30" s="48">
        <f t="shared" si="4"/>
        <v>-489481627.48000002</v>
      </c>
      <c r="O30" s="48">
        <f t="shared" si="4"/>
        <v>-491758990.88999999</v>
      </c>
      <c r="P30" s="48">
        <f t="shared" si="4"/>
        <v>-493518798.93000001</v>
      </c>
      <c r="Q30" s="48">
        <f t="shared" si="4"/>
        <v>-495813097.5</v>
      </c>
      <c r="R30" s="48">
        <f t="shared" si="4"/>
        <v>-490730756.01999998</v>
      </c>
      <c r="S30" s="49">
        <f>+S28+S24</f>
        <v>-495813097.5</v>
      </c>
      <c r="T30" s="5"/>
      <c r="U30" s="6"/>
      <c r="V30" s="6"/>
      <c r="W30" s="6"/>
      <c r="X30" s="26">
        <f>+S30-S20</f>
        <v>-497943450.51999998</v>
      </c>
    </row>
    <row r="31" spans="1:24">
      <c r="A31" s="2">
        <f t="shared" si="0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41"/>
      <c r="T31" s="5"/>
      <c r="U31" s="6"/>
      <c r="V31" s="6"/>
      <c r="W31" s="6"/>
      <c r="X31" s="26"/>
    </row>
    <row r="32" spans="1:24">
      <c r="A32" s="2">
        <f t="shared" si="0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S32" si="5">+G18+G30</f>
        <v>531217212.64000005</v>
      </c>
      <c r="H32" s="62">
        <f t="shared" si="5"/>
        <v>532933459.20999992</v>
      </c>
      <c r="I32" s="62">
        <f t="shared" si="5"/>
        <v>534448193.66999996</v>
      </c>
      <c r="J32" s="62">
        <f t="shared" si="5"/>
        <v>537989766.20000005</v>
      </c>
      <c r="K32" s="62">
        <f t="shared" si="5"/>
        <v>543907646.77999997</v>
      </c>
      <c r="L32" s="62">
        <f t="shared" si="5"/>
        <v>547561593.87</v>
      </c>
      <c r="M32" s="62">
        <f t="shared" si="5"/>
        <v>552503778.80000007</v>
      </c>
      <c r="N32" s="62">
        <f t="shared" si="5"/>
        <v>558786642.44000006</v>
      </c>
      <c r="O32" s="62">
        <f t="shared" si="5"/>
        <v>564397431.62000012</v>
      </c>
      <c r="P32" s="62">
        <f t="shared" si="5"/>
        <v>574977708.06999993</v>
      </c>
      <c r="Q32" s="62">
        <f t="shared" si="5"/>
        <v>581663320.04999995</v>
      </c>
      <c r="R32" s="62">
        <f t="shared" si="5"/>
        <v>599350195.36999989</v>
      </c>
      <c r="S32" s="25">
        <f t="shared" si="5"/>
        <v>581663320.04999995</v>
      </c>
      <c r="T32" s="5"/>
      <c r="U32" s="6"/>
      <c r="V32" s="6"/>
      <c r="W32" s="6"/>
      <c r="X32" s="26"/>
    </row>
    <row r="33" spans="1:24">
      <c r="A33" s="2">
        <f t="shared" si="0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41"/>
      <c r="T33" s="5"/>
      <c r="U33" s="6"/>
      <c r="V33" s="6"/>
      <c r="W33" s="6"/>
      <c r="X33" s="26"/>
    </row>
    <row r="34" spans="1:24">
      <c r="A34" s="2">
        <f t="shared" si="0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ref="S34:S41" si="6">+Q34</f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0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6"/>
        <v>0</v>
      </c>
      <c r="T35" s="5"/>
      <c r="U35" s="6"/>
      <c r="V35" s="6"/>
      <c r="W35" s="6"/>
      <c r="X35" s="26"/>
    </row>
    <row r="36" spans="1:24">
      <c r="A36" s="2">
        <f t="shared" si="0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6"/>
        <v>0</v>
      </c>
      <c r="T36" s="5"/>
      <c r="U36" s="6"/>
      <c r="V36" s="6"/>
      <c r="W36" s="6"/>
      <c r="X36" s="26"/>
    </row>
    <row r="37" spans="1:24">
      <c r="A37" s="2">
        <f t="shared" si="0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6"/>
        <v>1644345.36</v>
      </c>
      <c r="T37" s="5"/>
      <c r="U37" s="6"/>
      <c r="V37" s="6"/>
      <c r="W37" s="6"/>
      <c r="X37" s="26">
        <f>+S37</f>
        <v>1644345.36</v>
      </c>
    </row>
    <row r="38" spans="1:24">
      <c r="A38" s="2">
        <f t="shared" si="0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6"/>
        <v>10673596.33</v>
      </c>
      <c r="T38" s="5"/>
      <c r="U38" s="6"/>
      <c r="V38" s="6"/>
      <c r="W38" s="6"/>
      <c r="X38" s="26">
        <f>+S38</f>
        <v>10673596.33</v>
      </c>
    </row>
    <row r="39" spans="1:24">
      <c r="A39" s="2">
        <f t="shared" si="0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6"/>
        <v>144980.03</v>
      </c>
      <c r="T39" s="5"/>
      <c r="U39" s="6"/>
      <c r="V39" s="6"/>
      <c r="W39" s="6"/>
      <c r="X39" s="26">
        <f>+S39</f>
        <v>144980.03</v>
      </c>
    </row>
    <row r="40" spans="1:24">
      <c r="A40" s="2">
        <f t="shared" si="0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6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0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6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0"/>
        <v>28</v>
      </c>
      <c r="B42" s="2"/>
      <c r="C42" s="2"/>
      <c r="D42" s="2"/>
      <c r="E42" s="50" t="s">
        <v>107</v>
      </c>
      <c r="F42" s="28">
        <f t="shared" ref="F42:S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9">
        <f t="shared" si="7"/>
        <v>12664951.899999999</v>
      </c>
      <c r="T42" s="5"/>
      <c r="U42" s="6"/>
      <c r="V42" s="6"/>
      <c r="W42" s="6"/>
      <c r="X42" s="26"/>
    </row>
    <row r="43" spans="1:24">
      <c r="A43" s="2">
        <f t="shared" si="0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41"/>
      <c r="T43" s="5"/>
      <c r="U43" s="6"/>
      <c r="V43" s="6"/>
      <c r="W43" s="6"/>
      <c r="X43" s="26"/>
    </row>
    <row r="44" spans="1:24">
      <c r="A44" s="2">
        <f t="shared" si="0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ref="S44:S56" si="8">+Q44</f>
        <v>330096.89</v>
      </c>
      <c r="T44" s="5"/>
      <c r="U44" s="6">
        <f t="shared" ref="U44:U56" si="9">+S44</f>
        <v>330096.89</v>
      </c>
      <c r="V44" s="6"/>
      <c r="W44" s="6"/>
      <c r="X44" s="26"/>
    </row>
    <row r="45" spans="1:24">
      <c r="A45" s="2">
        <f t="shared" si="0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8"/>
        <v>565043.81999999995</v>
      </c>
      <c r="T45" s="5"/>
      <c r="U45" s="6">
        <f t="shared" si="9"/>
        <v>565043.81999999995</v>
      </c>
      <c r="V45" s="6"/>
      <c r="W45" s="6"/>
      <c r="X45" s="26"/>
    </row>
    <row r="46" spans="1:24">
      <c r="A46" s="2">
        <f t="shared" si="0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8"/>
        <v>-899415.71</v>
      </c>
      <c r="T46" s="5"/>
      <c r="U46" s="6">
        <f t="shared" si="9"/>
        <v>-899415.71</v>
      </c>
      <c r="V46" s="6"/>
      <c r="W46" s="6"/>
      <c r="X46" s="26"/>
    </row>
    <row r="47" spans="1:24">
      <c r="A47" s="2">
        <f t="shared" si="0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8"/>
        <v>-725.00000000001103</v>
      </c>
      <c r="T47" s="5"/>
      <c r="U47" s="6">
        <f t="shared" si="9"/>
        <v>-725.00000000001103</v>
      </c>
      <c r="V47" s="6"/>
      <c r="W47" s="6"/>
      <c r="X47" s="26"/>
    </row>
    <row r="48" spans="1:24">
      <c r="A48" s="2">
        <f t="shared" si="0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8"/>
        <v>5000.0000000002301</v>
      </c>
      <c r="T48" s="2"/>
      <c r="U48" s="4">
        <f>+S48</f>
        <v>5000.0000000002301</v>
      </c>
      <c r="V48" s="4"/>
      <c r="W48" s="4"/>
      <c r="X48" s="83">
        <f>+S48-U48</f>
        <v>0</v>
      </c>
    </row>
    <row r="49" spans="1:24">
      <c r="A49" s="2">
        <f t="shared" si="0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8"/>
        <v>0</v>
      </c>
      <c r="T49" s="2"/>
      <c r="U49" s="4">
        <f t="shared" si="9"/>
        <v>0</v>
      </c>
      <c r="V49" s="4"/>
      <c r="W49" s="4"/>
      <c r="X49" s="83"/>
    </row>
    <row r="50" spans="1:24">
      <c r="A50" s="2">
        <f t="shared" si="0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8"/>
        <v>600</v>
      </c>
      <c r="T50" s="5"/>
      <c r="U50" s="6">
        <f t="shared" si="9"/>
        <v>600</v>
      </c>
      <c r="V50" s="6"/>
      <c r="W50" s="6"/>
      <c r="X50" s="26"/>
    </row>
    <row r="51" spans="1:24">
      <c r="A51" s="2">
        <f t="shared" si="0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8"/>
        <v>300</v>
      </c>
      <c r="T51" s="5"/>
      <c r="U51" s="6">
        <f t="shared" si="9"/>
        <v>300</v>
      </c>
      <c r="V51" s="6"/>
      <c r="W51" s="6"/>
      <c r="X51" s="26"/>
    </row>
    <row r="52" spans="1:24">
      <c r="A52" s="2">
        <f t="shared" si="0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8"/>
        <v>0</v>
      </c>
      <c r="T52" s="5"/>
      <c r="U52" s="6">
        <f t="shared" si="9"/>
        <v>0</v>
      </c>
      <c r="V52" s="6"/>
      <c r="W52" s="6"/>
      <c r="X52" s="26"/>
    </row>
    <row r="53" spans="1:24">
      <c r="A53" s="2">
        <f t="shared" si="0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8"/>
        <v>0</v>
      </c>
      <c r="T53" s="5"/>
      <c r="U53" s="6">
        <f t="shared" si="9"/>
        <v>0</v>
      </c>
      <c r="V53" s="6"/>
      <c r="W53" s="6"/>
      <c r="X53" s="26"/>
    </row>
    <row r="54" spans="1:24">
      <c r="A54" s="2">
        <f t="shared" si="0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8"/>
        <v>250</v>
      </c>
      <c r="T54" s="5"/>
      <c r="U54" s="6">
        <f t="shared" si="9"/>
        <v>250</v>
      </c>
      <c r="V54" s="6"/>
      <c r="W54" s="6"/>
      <c r="X54" s="26"/>
    </row>
    <row r="55" spans="1:24">
      <c r="A55" s="2">
        <f t="shared" si="0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8"/>
        <v>0</v>
      </c>
      <c r="T55" s="5"/>
      <c r="U55" s="6">
        <f t="shared" si="9"/>
        <v>0</v>
      </c>
      <c r="V55" s="6"/>
      <c r="W55" s="6"/>
      <c r="X55" s="26"/>
    </row>
    <row r="56" spans="1:24">
      <c r="A56" s="2">
        <f t="shared" si="0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8"/>
        <v>0</v>
      </c>
      <c r="T56" s="5"/>
      <c r="U56" s="6">
        <f t="shared" si="9"/>
        <v>0</v>
      </c>
      <c r="V56" s="6"/>
      <c r="W56" s="6"/>
      <c r="X56" s="26"/>
    </row>
    <row r="57" spans="1:24">
      <c r="A57" s="2">
        <f t="shared" si="0"/>
        <v>43</v>
      </c>
      <c r="B57" s="2"/>
      <c r="C57" s="2"/>
      <c r="D57" s="2"/>
      <c r="E57" s="50" t="s">
        <v>133</v>
      </c>
      <c r="F57" s="28">
        <f t="shared" ref="F57:Q57" si="10">SUM(F44:F56)</f>
        <v>2728680.08</v>
      </c>
      <c r="G57" s="28">
        <f t="shared" si="10"/>
        <v>1916272.2800000003</v>
      </c>
      <c r="H57" s="28">
        <f t="shared" si="10"/>
        <v>1838476.31</v>
      </c>
      <c r="I57" s="28">
        <f t="shared" si="10"/>
        <v>2474237.5300000003</v>
      </c>
      <c r="J57" s="28">
        <f t="shared" si="10"/>
        <v>109985.74999999988</v>
      </c>
      <c r="K57" s="28">
        <f t="shared" si="10"/>
        <v>556906.25</v>
      </c>
      <c r="L57" s="28">
        <f t="shared" si="10"/>
        <v>1146327.8899999999</v>
      </c>
      <c r="M57" s="28">
        <f t="shared" si="10"/>
        <v>149273.04999999993</v>
      </c>
      <c r="N57" s="28">
        <f t="shared" si="10"/>
        <v>1150.0000000000582</v>
      </c>
      <c r="O57" s="28">
        <f t="shared" si="10"/>
        <v>1747039.38</v>
      </c>
      <c r="P57" s="28">
        <f t="shared" si="10"/>
        <v>-113888.37999999979</v>
      </c>
      <c r="Q57" s="28">
        <f t="shared" si="10"/>
        <v>1150.0000000002192</v>
      </c>
      <c r="R57" s="28">
        <f>SUM(R44:R56)</f>
        <v>3204308.9300000006</v>
      </c>
      <c r="S57" s="29">
        <f>SUM(S44:S56)</f>
        <v>1150.0000000002192</v>
      </c>
      <c r="T57" s="5"/>
      <c r="U57" s="6"/>
      <c r="V57" s="6"/>
      <c r="W57" s="6"/>
      <c r="X57" s="26"/>
    </row>
    <row r="58" spans="1:24">
      <c r="A58" s="2">
        <f t="shared" si="0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41"/>
      <c r="T58" s="5"/>
      <c r="U58" s="6"/>
      <c r="V58" s="6"/>
      <c r="W58" s="6"/>
      <c r="X58" s="26"/>
    </row>
    <row r="59" spans="1:24">
      <c r="A59" s="2">
        <f t="shared" si="0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>+Q59</f>
        <v>197130.52</v>
      </c>
      <c r="T59" s="5"/>
      <c r="U59" s="6">
        <f>+S59</f>
        <v>197130.52</v>
      </c>
      <c r="V59" s="6"/>
      <c r="W59" s="6"/>
      <c r="X59" s="26"/>
    </row>
    <row r="60" spans="1:24">
      <c r="A60" s="2">
        <f t="shared" si="0"/>
        <v>46</v>
      </c>
      <c r="B60" s="2"/>
      <c r="C60" s="2"/>
      <c r="D60" s="2"/>
      <c r="E60" s="50" t="s">
        <v>136</v>
      </c>
      <c r="F60" s="28">
        <f t="shared" ref="F60:S60" si="11">+F59</f>
        <v>0</v>
      </c>
      <c r="G60" s="28">
        <f t="shared" si="11"/>
        <v>0</v>
      </c>
      <c r="H60" s="28">
        <f t="shared" si="11"/>
        <v>0</v>
      </c>
      <c r="I60" s="28">
        <f t="shared" si="11"/>
        <v>0</v>
      </c>
      <c r="J60" s="28">
        <f t="shared" si="11"/>
        <v>0</v>
      </c>
      <c r="K60" s="28">
        <f t="shared" si="11"/>
        <v>0</v>
      </c>
      <c r="L60" s="28">
        <f t="shared" si="11"/>
        <v>0</v>
      </c>
      <c r="M60" s="28">
        <f t="shared" si="11"/>
        <v>0</v>
      </c>
      <c r="N60" s="28">
        <f t="shared" si="11"/>
        <v>0</v>
      </c>
      <c r="O60" s="28">
        <f t="shared" si="11"/>
        <v>0</v>
      </c>
      <c r="P60" s="28">
        <f t="shared" si="11"/>
        <v>323765.93</v>
      </c>
      <c r="Q60" s="28">
        <f t="shared" si="11"/>
        <v>197130.52</v>
      </c>
      <c r="R60" s="28">
        <f t="shared" si="11"/>
        <v>0</v>
      </c>
      <c r="S60" s="29">
        <f t="shared" si="11"/>
        <v>197130.52</v>
      </c>
      <c r="T60" s="5"/>
      <c r="U60" s="6"/>
      <c r="V60" s="6"/>
      <c r="W60" s="6"/>
      <c r="X60" s="26"/>
    </row>
    <row r="61" spans="1:24">
      <c r="A61" s="2">
        <f t="shared" si="0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41"/>
      <c r="T61" s="5"/>
      <c r="U61" s="6"/>
      <c r="V61" s="6"/>
      <c r="W61" s="6"/>
      <c r="X61" s="26"/>
    </row>
    <row r="62" spans="1:24">
      <c r="A62" s="2">
        <f t="shared" si="0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ref="S62:S73" si="12">+Q62</f>
        <v>-33062.399999999798</v>
      </c>
      <c r="T62" s="5"/>
      <c r="U62" s="6">
        <f t="shared" ref="U62:U73" si="13">+S62</f>
        <v>-33062.399999999798</v>
      </c>
      <c r="V62" s="6"/>
      <c r="W62" s="6"/>
      <c r="X62" s="26"/>
    </row>
    <row r="63" spans="1:24">
      <c r="A63" s="2">
        <f t="shared" si="0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12"/>
        <v>571152.98999999894</v>
      </c>
      <c r="T63" s="5"/>
      <c r="U63" s="6">
        <f t="shared" si="13"/>
        <v>571152.98999999894</v>
      </c>
      <c r="V63" s="6"/>
      <c r="W63" s="6"/>
      <c r="X63" s="26"/>
    </row>
    <row r="64" spans="1:24">
      <c r="A64" s="2">
        <f t="shared" si="0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12"/>
        <v>1819455.15</v>
      </c>
      <c r="T64" s="5"/>
      <c r="U64" s="6">
        <f t="shared" si="13"/>
        <v>1819455.15</v>
      </c>
      <c r="V64" s="6"/>
      <c r="W64" s="6"/>
      <c r="X64" s="26"/>
    </row>
    <row r="65" spans="1:24">
      <c r="A65" s="2">
        <f t="shared" si="0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12"/>
        <v>43394.400000000001</v>
      </c>
      <c r="T65" s="5"/>
      <c r="U65" s="6">
        <f t="shared" si="13"/>
        <v>43394.400000000001</v>
      </c>
      <c r="V65" s="6"/>
      <c r="W65" s="6"/>
      <c r="X65" s="26"/>
    </row>
    <row r="66" spans="1:24">
      <c r="A66" s="2">
        <f t="shared" si="0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12"/>
        <v>389537.99</v>
      </c>
      <c r="T66" s="5"/>
      <c r="U66" s="6">
        <f t="shared" si="13"/>
        <v>389537.99</v>
      </c>
      <c r="V66" s="6"/>
      <c r="W66" s="6"/>
      <c r="X66" s="26"/>
    </row>
    <row r="67" spans="1:24">
      <c r="A67" s="2">
        <f t="shared" si="0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12"/>
        <v>1767276.97</v>
      </c>
      <c r="T67" s="5"/>
      <c r="U67" s="6">
        <f t="shared" si="13"/>
        <v>1767276.97</v>
      </c>
      <c r="V67" s="6"/>
      <c r="W67" s="6"/>
      <c r="X67" s="26"/>
    </row>
    <row r="68" spans="1:24">
      <c r="A68" s="2">
        <f t="shared" si="0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12"/>
        <v>5972637.8499999996</v>
      </c>
      <c r="T68" s="5"/>
      <c r="U68" s="6">
        <f t="shared" si="13"/>
        <v>5972637.8499999996</v>
      </c>
      <c r="V68" s="6"/>
      <c r="W68" s="6"/>
      <c r="X68" s="26"/>
    </row>
    <row r="69" spans="1:24">
      <c r="A69" s="2">
        <f t="shared" si="0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12"/>
        <v>805976.77</v>
      </c>
      <c r="T69" s="5"/>
      <c r="U69" s="6">
        <f t="shared" si="13"/>
        <v>805976.77</v>
      </c>
      <c r="V69" s="6"/>
      <c r="W69" s="6"/>
      <c r="X69" s="26"/>
    </row>
    <row r="70" spans="1:24">
      <c r="A70" s="2">
        <f t="shared" si="0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12"/>
        <v>17.760000000000002</v>
      </c>
      <c r="T70" s="5"/>
      <c r="U70" s="6">
        <f t="shared" si="13"/>
        <v>17.760000000000002</v>
      </c>
      <c r="V70" s="6"/>
      <c r="W70" s="6"/>
      <c r="X70" s="26"/>
    </row>
    <row r="71" spans="1:24">
      <c r="A71" s="2">
        <f t="shared" si="0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12"/>
        <v>417.43999999999897</v>
      </c>
      <c r="T71" s="5"/>
      <c r="U71" s="6">
        <f t="shared" si="13"/>
        <v>417.43999999999897</v>
      </c>
      <c r="V71" s="6"/>
      <c r="W71" s="6"/>
      <c r="X71" s="26"/>
    </row>
    <row r="72" spans="1:24">
      <c r="A72" s="2">
        <f t="shared" si="0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12"/>
        <v>2277316.44</v>
      </c>
      <c r="T72" s="5"/>
      <c r="U72" s="6">
        <f t="shared" si="13"/>
        <v>2277316.44</v>
      </c>
      <c r="V72" s="6"/>
      <c r="W72" s="6"/>
      <c r="X72" s="26"/>
    </row>
    <row r="73" spans="1:24">
      <c r="A73" s="2">
        <f t="shared" si="0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12"/>
        <v>0</v>
      </c>
      <c r="T73" s="5"/>
      <c r="U73" s="6">
        <f t="shared" si="13"/>
        <v>0</v>
      </c>
      <c r="V73" s="6"/>
      <c r="W73" s="6"/>
      <c r="X73" s="26"/>
    </row>
    <row r="74" spans="1:24">
      <c r="A74" s="2">
        <f t="shared" si="0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S74" si="14">SUM(G62:G73)</f>
        <v>25985129.739999995</v>
      </c>
      <c r="H74" s="24">
        <f t="shared" si="14"/>
        <v>21489963.910000004</v>
      </c>
      <c r="I74" s="24">
        <f t="shared" si="14"/>
        <v>25031043.339999992</v>
      </c>
      <c r="J74" s="24">
        <f t="shared" si="14"/>
        <v>19391541.48</v>
      </c>
      <c r="K74" s="24">
        <f t="shared" si="14"/>
        <v>13336927.270000001</v>
      </c>
      <c r="L74" s="24">
        <f t="shared" si="14"/>
        <v>11207105.25</v>
      </c>
      <c r="M74" s="24">
        <f t="shared" si="14"/>
        <v>8929667.6899999995</v>
      </c>
      <c r="N74" s="24">
        <f t="shared" si="14"/>
        <v>9393154.6999999955</v>
      </c>
      <c r="O74" s="24">
        <f t="shared" si="14"/>
        <v>9290701.3399999961</v>
      </c>
      <c r="P74" s="24">
        <f t="shared" si="14"/>
        <v>12139848.779999996</v>
      </c>
      <c r="Q74" s="24">
        <f t="shared" si="14"/>
        <v>13614121.359999998</v>
      </c>
      <c r="R74" s="24">
        <f t="shared" si="14"/>
        <v>19786161.890000001</v>
      </c>
      <c r="S74" s="25">
        <f t="shared" si="14"/>
        <v>13614121.359999998</v>
      </c>
      <c r="T74" s="5"/>
      <c r="U74" s="6"/>
      <c r="V74" s="6"/>
      <c r="W74" s="6"/>
      <c r="X74" s="26"/>
    </row>
    <row r="75" spans="1:24">
      <c r="A75" s="2">
        <f t="shared" si="0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41"/>
      <c r="T75" s="5"/>
      <c r="U75" s="6"/>
      <c r="V75" s="6"/>
      <c r="W75" s="6"/>
      <c r="X75" s="26"/>
    </row>
    <row r="76" spans="1:24">
      <c r="A76" s="2">
        <f t="shared" si="0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ref="S76:S88" si="15">+Q76</f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0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15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0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15"/>
        <v>0</v>
      </c>
      <c r="T78" s="5"/>
      <c r="U78" s="6"/>
      <c r="V78" s="6"/>
      <c r="W78" s="6"/>
      <c r="X78" s="26">
        <f t="shared" ref="X78:X88" si="16">+S78</f>
        <v>0</v>
      </c>
    </row>
    <row r="79" spans="1:24">
      <c r="A79" s="2">
        <f t="shared" si="0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15"/>
        <v>0</v>
      </c>
      <c r="T79" s="5"/>
      <c r="U79" s="6"/>
      <c r="V79" s="6"/>
      <c r="W79" s="6"/>
      <c r="X79" s="26">
        <f t="shared" si="16"/>
        <v>0</v>
      </c>
    </row>
    <row r="80" spans="1:24">
      <c r="A80" s="2">
        <f t="shared" si="0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si="15"/>
        <v>0</v>
      </c>
      <c r="T80" s="5"/>
      <c r="U80" s="6"/>
      <c r="V80" s="6"/>
      <c r="W80" s="6"/>
      <c r="X80" s="26">
        <f t="shared" si="16"/>
        <v>0</v>
      </c>
    </row>
    <row r="81" spans="1:24">
      <c r="A81" s="2">
        <f t="shared" ref="A81:A144" si="17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5"/>
        <v>0</v>
      </c>
      <c r="T81" s="5"/>
      <c r="U81" s="6"/>
      <c r="V81" s="6"/>
      <c r="W81" s="6"/>
      <c r="X81" s="26">
        <f t="shared" si="16"/>
        <v>0</v>
      </c>
    </row>
    <row r="82" spans="1:24">
      <c r="A82" s="2">
        <f t="shared" si="17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5"/>
        <v>0</v>
      </c>
      <c r="T82" s="5"/>
      <c r="U82" s="6"/>
      <c r="V82" s="6"/>
      <c r="W82" s="6"/>
      <c r="X82" s="26">
        <f t="shared" si="16"/>
        <v>0</v>
      </c>
    </row>
    <row r="83" spans="1:24">
      <c r="A83" s="2">
        <f t="shared" si="17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5"/>
        <v>0</v>
      </c>
      <c r="T83" s="5"/>
      <c r="U83" s="6"/>
      <c r="V83" s="6"/>
      <c r="W83" s="6"/>
      <c r="X83" s="26">
        <f t="shared" si="16"/>
        <v>0</v>
      </c>
    </row>
    <row r="84" spans="1:24">
      <c r="A84" s="2">
        <f t="shared" si="17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5"/>
        <v>0</v>
      </c>
      <c r="T84" s="5"/>
      <c r="U84" s="6"/>
      <c r="V84" s="6"/>
      <c r="W84" s="6"/>
      <c r="X84" s="26">
        <f t="shared" si="16"/>
        <v>0</v>
      </c>
    </row>
    <row r="85" spans="1:24">
      <c r="A85" s="2">
        <f t="shared" si="17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5"/>
        <v>0</v>
      </c>
      <c r="T85" s="5"/>
      <c r="U85" s="6"/>
      <c r="V85" s="6"/>
      <c r="W85" s="6"/>
      <c r="X85" s="26">
        <f t="shared" si="16"/>
        <v>0</v>
      </c>
    </row>
    <row r="86" spans="1:24">
      <c r="A86" s="2">
        <f t="shared" si="17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5"/>
        <v>0</v>
      </c>
      <c r="T86" s="5"/>
      <c r="U86" s="6"/>
      <c r="V86" s="6"/>
      <c r="W86" s="6"/>
      <c r="X86" s="26">
        <f t="shared" si="16"/>
        <v>0</v>
      </c>
    </row>
    <row r="87" spans="1:24">
      <c r="A87" s="2">
        <f t="shared" si="17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5"/>
        <v>0</v>
      </c>
      <c r="T87" s="5"/>
      <c r="U87" s="6"/>
      <c r="V87" s="6"/>
      <c r="W87" s="6"/>
      <c r="X87" s="26">
        <f t="shared" si="16"/>
        <v>0</v>
      </c>
    </row>
    <row r="88" spans="1:24">
      <c r="A88" s="2">
        <f t="shared" si="17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5"/>
        <v>17559.13</v>
      </c>
      <c r="T88" s="5"/>
      <c r="U88" s="6"/>
      <c r="V88" s="6"/>
      <c r="W88" s="6"/>
      <c r="X88" s="26">
        <f t="shared" si="16"/>
        <v>17559.13</v>
      </c>
    </row>
    <row r="89" spans="1:24">
      <c r="A89" s="2">
        <f t="shared" si="17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S89" si="18">SUM(G76:G88)</f>
        <v>0</v>
      </c>
      <c r="H89" s="28">
        <f t="shared" si="18"/>
        <v>0</v>
      </c>
      <c r="I89" s="28">
        <f t="shared" si="18"/>
        <v>0</v>
      </c>
      <c r="J89" s="28">
        <f t="shared" si="18"/>
        <v>0</v>
      </c>
      <c r="K89" s="28">
        <f t="shared" si="18"/>
        <v>171.65</v>
      </c>
      <c r="L89" s="28">
        <f t="shared" si="18"/>
        <v>3300</v>
      </c>
      <c r="M89" s="28">
        <f t="shared" si="18"/>
        <v>0</v>
      </c>
      <c r="N89" s="28">
        <f t="shared" si="18"/>
        <v>0</v>
      </c>
      <c r="O89" s="28">
        <f t="shared" si="18"/>
        <v>0</v>
      </c>
      <c r="P89" s="28">
        <f t="shared" si="18"/>
        <v>0</v>
      </c>
      <c r="Q89" s="28">
        <f t="shared" si="18"/>
        <v>17559.13</v>
      </c>
      <c r="R89" s="28">
        <f t="shared" si="18"/>
        <v>129531.37</v>
      </c>
      <c r="S89" s="29">
        <f t="shared" si="18"/>
        <v>17559.13</v>
      </c>
      <c r="T89" s="5"/>
      <c r="U89" s="6"/>
      <c r="V89" s="6"/>
      <c r="W89" s="6"/>
      <c r="X89" s="26"/>
    </row>
    <row r="90" spans="1:24">
      <c r="A90" s="2">
        <f t="shared" si="17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41"/>
      <c r="T90" s="5"/>
      <c r="U90" s="6"/>
      <c r="V90" s="6"/>
      <c r="W90" s="6"/>
      <c r="X90" s="26"/>
    </row>
    <row r="91" spans="1:24">
      <c r="A91" s="2">
        <f t="shared" si="17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>+Q91</f>
        <v>0</v>
      </c>
      <c r="T91" s="5"/>
      <c r="U91" s="6"/>
      <c r="V91" s="6"/>
      <c r="W91" s="6"/>
      <c r="X91" s="26"/>
    </row>
    <row r="92" spans="1:24">
      <c r="A92" s="2">
        <f t="shared" si="17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41"/>
      <c r="T92" s="5"/>
      <c r="U92" s="6"/>
      <c r="V92" s="6"/>
      <c r="W92" s="6"/>
      <c r="X92" s="26"/>
    </row>
    <row r="93" spans="1:24">
      <c r="A93" s="2">
        <f t="shared" si="17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S93" si="19">+G91+G89+G74</f>
        <v>25985129.739999995</v>
      </c>
      <c r="H93" s="24">
        <f t="shared" si="19"/>
        <v>21489963.910000004</v>
      </c>
      <c r="I93" s="24">
        <f t="shared" si="19"/>
        <v>25031043.339999992</v>
      </c>
      <c r="J93" s="24">
        <f t="shared" si="19"/>
        <v>19391541.48</v>
      </c>
      <c r="K93" s="24">
        <f t="shared" si="19"/>
        <v>13337098.920000002</v>
      </c>
      <c r="L93" s="24">
        <f t="shared" si="19"/>
        <v>11210405.25</v>
      </c>
      <c r="M93" s="24">
        <f t="shared" si="19"/>
        <v>8929667.6899999995</v>
      </c>
      <c r="N93" s="24">
        <f t="shared" si="19"/>
        <v>9393154.6999999955</v>
      </c>
      <c r="O93" s="24">
        <f t="shared" si="19"/>
        <v>9290701.3399999961</v>
      </c>
      <c r="P93" s="24">
        <f t="shared" si="19"/>
        <v>12139848.779999996</v>
      </c>
      <c r="Q93" s="24">
        <f t="shared" si="19"/>
        <v>13631680.489999998</v>
      </c>
      <c r="R93" s="24">
        <f t="shared" si="19"/>
        <v>19915693.260000002</v>
      </c>
      <c r="S93" s="25">
        <f t="shared" si="19"/>
        <v>13631680.489999998</v>
      </c>
      <c r="T93" s="5"/>
      <c r="U93" s="6"/>
      <c r="V93" s="6"/>
      <c r="W93" s="6"/>
      <c r="X93" s="26"/>
    </row>
    <row r="94" spans="1:24">
      <c r="A94" s="2">
        <f t="shared" si="17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>+R94</f>
        <v>0</v>
      </c>
      <c r="T94" s="5"/>
      <c r="U94" s="6"/>
      <c r="V94" s="6"/>
      <c r="W94" s="6"/>
      <c r="X94" s="26"/>
    </row>
    <row r="95" spans="1:24">
      <c r="A95" s="2">
        <f t="shared" si="17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ref="S95:S113" si="20">+Q95</f>
        <v>-122637.92</v>
      </c>
      <c r="T95" s="5"/>
      <c r="U95" s="6">
        <f t="shared" ref="U95:U113" si="21">+S95</f>
        <v>-122637.92</v>
      </c>
      <c r="V95" s="6"/>
      <c r="W95" s="6"/>
      <c r="X95" s="26"/>
    </row>
    <row r="96" spans="1:24">
      <c r="A96" s="2">
        <f t="shared" si="17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20"/>
        <v>-288682.78000000003</v>
      </c>
      <c r="T96" s="5"/>
      <c r="U96" s="6">
        <f t="shared" si="21"/>
        <v>-288682.78000000003</v>
      </c>
      <c r="V96" s="6"/>
      <c r="W96" s="6"/>
      <c r="X96" s="26"/>
    </row>
    <row r="97" spans="1:24">
      <c r="A97" s="2">
        <f t="shared" si="17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20"/>
        <v>262407.96999999997</v>
      </c>
      <c r="T97" s="5"/>
      <c r="U97" s="6">
        <f t="shared" si="21"/>
        <v>262407.96999999997</v>
      </c>
      <c r="V97" s="6"/>
      <c r="W97" s="6"/>
      <c r="X97" s="26"/>
    </row>
    <row r="98" spans="1:24">
      <c r="A98" s="2">
        <f t="shared" si="17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20"/>
        <v>1038216.36</v>
      </c>
      <c r="T98" s="5"/>
      <c r="U98" s="6">
        <f t="shared" si="21"/>
        <v>1038216.36</v>
      </c>
      <c r="V98" s="6"/>
      <c r="W98" s="6"/>
      <c r="X98" s="26"/>
    </row>
    <row r="99" spans="1:24">
      <c r="A99" s="2">
        <f t="shared" si="17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20"/>
        <v>-100565.67</v>
      </c>
      <c r="T99" s="5"/>
      <c r="U99" s="6">
        <f t="shared" si="21"/>
        <v>-100565.67</v>
      </c>
      <c r="V99" s="6"/>
      <c r="W99" s="6"/>
      <c r="X99" s="26"/>
    </row>
    <row r="100" spans="1:24">
      <c r="A100" s="2">
        <f t="shared" si="17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20"/>
        <v>-389299.99</v>
      </c>
      <c r="T100" s="5"/>
      <c r="U100" s="6">
        <f t="shared" si="21"/>
        <v>-389299.99</v>
      </c>
      <c r="V100" s="6"/>
      <c r="W100" s="6"/>
      <c r="X100" s="26"/>
    </row>
    <row r="101" spans="1:24">
      <c r="A101" s="2">
        <f t="shared" si="17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20"/>
        <v>-135475.43</v>
      </c>
      <c r="T101" s="5"/>
      <c r="U101" s="6">
        <f t="shared" si="21"/>
        <v>-135475.43</v>
      </c>
      <c r="V101" s="6"/>
      <c r="W101" s="6"/>
      <c r="X101" s="26"/>
    </row>
    <row r="102" spans="1:24">
      <c r="A102" s="2">
        <f t="shared" si="17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20"/>
        <v>-555221.80000000005</v>
      </c>
      <c r="T102" s="5"/>
      <c r="U102" s="6">
        <f t="shared" si="21"/>
        <v>-555221.80000000005</v>
      </c>
      <c r="V102" s="6"/>
      <c r="W102" s="6"/>
      <c r="X102" s="26"/>
    </row>
    <row r="103" spans="1:24">
      <c r="A103" s="2">
        <f t="shared" si="17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20"/>
        <v>-9984</v>
      </c>
      <c r="T103" s="5"/>
      <c r="U103" s="6">
        <f t="shared" si="21"/>
        <v>-9984</v>
      </c>
      <c r="V103" s="6"/>
      <c r="W103" s="6"/>
      <c r="X103" s="26"/>
    </row>
    <row r="104" spans="1:24">
      <c r="A104" s="2">
        <f t="shared" si="17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20"/>
        <v>-30016</v>
      </c>
      <c r="T104" s="5"/>
      <c r="U104" s="6">
        <f t="shared" si="21"/>
        <v>-30016</v>
      </c>
      <c r="V104" s="6"/>
      <c r="W104" s="6"/>
      <c r="X104" s="26"/>
    </row>
    <row r="105" spans="1:24">
      <c r="A105" s="2">
        <f t="shared" si="17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20"/>
        <v>0</v>
      </c>
      <c r="T105" s="5"/>
      <c r="U105" s="6">
        <f t="shared" si="21"/>
        <v>0</v>
      </c>
      <c r="V105" s="6"/>
      <c r="W105" s="6"/>
      <c r="X105" s="26"/>
    </row>
    <row r="106" spans="1:24">
      <c r="A106" s="2">
        <f t="shared" si="17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20"/>
        <v>0</v>
      </c>
      <c r="T106" s="5"/>
      <c r="U106" s="6">
        <f t="shared" si="21"/>
        <v>0</v>
      </c>
      <c r="V106" s="6"/>
      <c r="W106" s="6"/>
      <c r="X106" s="26"/>
    </row>
    <row r="107" spans="1:24">
      <c r="A107" s="2">
        <f t="shared" si="17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20"/>
        <v>0</v>
      </c>
      <c r="T107" s="5"/>
      <c r="U107" s="6">
        <f t="shared" si="21"/>
        <v>0</v>
      </c>
      <c r="V107" s="6"/>
      <c r="W107" s="6"/>
      <c r="X107" s="26"/>
    </row>
    <row r="108" spans="1:24">
      <c r="A108" s="2">
        <f t="shared" si="17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20"/>
        <v>0</v>
      </c>
      <c r="T108" s="5"/>
      <c r="U108" s="6">
        <f t="shared" si="21"/>
        <v>0</v>
      </c>
      <c r="V108" s="6"/>
      <c r="W108" s="6"/>
      <c r="X108" s="26"/>
    </row>
    <row r="109" spans="1:24">
      <c r="A109" s="2">
        <f t="shared" si="17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20"/>
        <v>0</v>
      </c>
      <c r="T109" s="5"/>
      <c r="U109" s="6">
        <f t="shared" si="21"/>
        <v>0</v>
      </c>
      <c r="V109" s="6"/>
      <c r="W109" s="6"/>
      <c r="X109" s="26"/>
    </row>
    <row r="110" spans="1:24">
      <c r="A110" s="2">
        <f t="shared" si="17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20"/>
        <v>-20000</v>
      </c>
      <c r="T110" s="5"/>
      <c r="U110" s="6">
        <f t="shared" si="21"/>
        <v>-20000</v>
      </c>
      <c r="V110" s="6"/>
      <c r="W110" s="6"/>
      <c r="X110" s="26"/>
    </row>
    <row r="111" spans="1:24">
      <c r="A111" s="2">
        <f t="shared" si="17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20"/>
        <v>32877.919999999998</v>
      </c>
      <c r="T111" s="5"/>
      <c r="U111" s="6">
        <f t="shared" si="21"/>
        <v>32877.919999999998</v>
      </c>
      <c r="V111" s="6"/>
      <c r="W111" s="6"/>
      <c r="X111" s="26"/>
    </row>
    <row r="112" spans="1:24">
      <c r="A112" s="2">
        <f t="shared" si="17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20"/>
        <v>-916.75</v>
      </c>
      <c r="T112" s="5"/>
      <c r="U112" s="6">
        <f t="shared" si="21"/>
        <v>-916.75</v>
      </c>
      <c r="V112" s="6"/>
      <c r="W112" s="6"/>
      <c r="X112" s="26"/>
    </row>
    <row r="113" spans="1:24">
      <c r="A113" s="2">
        <f t="shared" si="17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20"/>
        <v>-15025</v>
      </c>
      <c r="T113" s="5"/>
      <c r="U113" s="6">
        <f t="shared" si="21"/>
        <v>-15025</v>
      </c>
      <c r="V113" s="6"/>
      <c r="W113" s="6"/>
      <c r="X113" s="26"/>
    </row>
    <row r="114" spans="1:24">
      <c r="A114" s="2">
        <f t="shared" si="17"/>
        <v>100</v>
      </c>
      <c r="B114" s="2"/>
      <c r="C114" s="2"/>
      <c r="D114" s="2"/>
      <c r="E114" s="50" t="s">
        <v>203</v>
      </c>
      <c r="F114" s="88">
        <f t="shared" ref="F114:S114" si="22">SUM(F95:F113)</f>
        <v>-471320.70000000036</v>
      </c>
      <c r="G114" s="88">
        <f t="shared" si="22"/>
        <v>-590312.59000000008</v>
      </c>
      <c r="H114" s="88">
        <f t="shared" si="22"/>
        <v>-567935.16</v>
      </c>
      <c r="I114" s="88">
        <f t="shared" si="22"/>
        <v>-618376.68000000005</v>
      </c>
      <c r="J114" s="88">
        <f t="shared" si="22"/>
        <v>-601938.29</v>
      </c>
      <c r="K114" s="88">
        <f t="shared" si="22"/>
        <v>-537530.97000000009</v>
      </c>
      <c r="L114" s="88">
        <f t="shared" si="22"/>
        <v>-466422.13000000006</v>
      </c>
      <c r="M114" s="88">
        <f t="shared" si="22"/>
        <v>-400026.62000000011</v>
      </c>
      <c r="N114" s="88">
        <f t="shared" si="22"/>
        <v>-318968.16000000003</v>
      </c>
      <c r="O114" s="88">
        <f t="shared" si="22"/>
        <v>-300493.41000000003</v>
      </c>
      <c r="P114" s="88">
        <f t="shared" si="22"/>
        <v>-306880.46999999997</v>
      </c>
      <c r="Q114" s="88">
        <f t="shared" si="22"/>
        <v>-334323.0900000002</v>
      </c>
      <c r="R114" s="88">
        <f t="shared" si="22"/>
        <v>-460921.83999999991</v>
      </c>
      <c r="S114" s="89">
        <f t="shared" si="22"/>
        <v>-334323.0900000002</v>
      </c>
      <c r="T114" s="5"/>
      <c r="U114" s="6"/>
      <c r="V114" s="6"/>
      <c r="W114" s="6"/>
      <c r="X114" s="26"/>
    </row>
    <row r="115" spans="1:24">
      <c r="A115" s="2">
        <f t="shared" si="17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41"/>
      <c r="T115" s="5"/>
      <c r="U115" s="6"/>
      <c r="V115" s="6"/>
      <c r="W115" s="6"/>
      <c r="X115" s="26"/>
    </row>
    <row r="116" spans="1:24">
      <c r="A116" s="2">
        <f t="shared" si="17"/>
        <v>102</v>
      </c>
      <c r="B116" s="2"/>
      <c r="C116" s="2"/>
      <c r="D116" s="2"/>
      <c r="E116" s="50" t="s">
        <v>204</v>
      </c>
      <c r="F116" s="28">
        <f t="shared" ref="F116:S116" si="23">+F93+F114</f>
        <v>19844474.879999999</v>
      </c>
      <c r="G116" s="28">
        <f t="shared" si="23"/>
        <v>25394817.149999995</v>
      </c>
      <c r="H116" s="28">
        <f t="shared" si="23"/>
        <v>20922028.750000004</v>
      </c>
      <c r="I116" s="28">
        <f t="shared" si="23"/>
        <v>24412666.659999993</v>
      </c>
      <c r="J116" s="28">
        <f t="shared" si="23"/>
        <v>18789603.190000001</v>
      </c>
      <c r="K116" s="28">
        <f t="shared" si="23"/>
        <v>12799567.950000001</v>
      </c>
      <c r="L116" s="28">
        <f t="shared" si="23"/>
        <v>10743983.119999999</v>
      </c>
      <c r="M116" s="28">
        <f t="shared" si="23"/>
        <v>8529641.0700000003</v>
      </c>
      <c r="N116" s="28">
        <f t="shared" si="23"/>
        <v>9074186.5399999954</v>
      </c>
      <c r="O116" s="28">
        <f t="shared" si="23"/>
        <v>8990207.929999996</v>
      </c>
      <c r="P116" s="28">
        <f t="shared" si="23"/>
        <v>11832968.309999995</v>
      </c>
      <c r="Q116" s="28">
        <f t="shared" si="23"/>
        <v>13297357.399999999</v>
      </c>
      <c r="R116" s="28">
        <f t="shared" si="23"/>
        <v>19454771.420000002</v>
      </c>
      <c r="S116" s="29">
        <f t="shared" si="23"/>
        <v>13297357.399999999</v>
      </c>
      <c r="T116" s="5"/>
      <c r="U116" s="6"/>
      <c r="V116" s="6"/>
      <c r="W116" s="6"/>
      <c r="X116" s="26"/>
    </row>
    <row r="117" spans="1:24">
      <c r="A117" s="2">
        <f t="shared" si="17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41"/>
      <c r="T117" s="5"/>
      <c r="U117" s="6"/>
      <c r="V117" s="6"/>
      <c r="W117" s="6"/>
      <c r="X117" s="26"/>
    </row>
    <row r="118" spans="1:24">
      <c r="A118" s="2">
        <f t="shared" si="17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ref="S118:S141" si="24">+Q118</f>
        <v>1400426.14</v>
      </c>
      <c r="T118" s="5"/>
      <c r="U118" s="6">
        <f t="shared" ref="U118:U141" si="25">+S118</f>
        <v>1400426.14</v>
      </c>
      <c r="V118" s="6"/>
      <c r="W118" s="6"/>
      <c r="X118" s="26"/>
    </row>
    <row r="119" spans="1:24">
      <c r="A119" s="2">
        <f t="shared" si="17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24"/>
        <v>398580.93</v>
      </c>
      <c r="T119" s="5"/>
      <c r="U119" s="6">
        <f t="shared" si="25"/>
        <v>398580.93</v>
      </c>
      <c r="V119" s="6"/>
      <c r="W119" s="6"/>
      <c r="X119" s="26"/>
    </row>
    <row r="120" spans="1:24">
      <c r="A120" s="2">
        <f t="shared" si="17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24"/>
        <v>563864.93000000005</v>
      </c>
      <c r="T120" s="5"/>
      <c r="U120" s="6">
        <f t="shared" si="25"/>
        <v>563864.93000000005</v>
      </c>
      <c r="V120" s="6"/>
      <c r="W120" s="6"/>
      <c r="X120" s="26"/>
    </row>
    <row r="121" spans="1:24">
      <c r="A121" s="2">
        <f t="shared" si="17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24"/>
        <v>1654212.31</v>
      </c>
      <c r="T121" s="5"/>
      <c r="U121" s="6">
        <f t="shared" si="25"/>
        <v>1654212.31</v>
      </c>
      <c r="V121" s="6"/>
      <c r="W121" s="6"/>
      <c r="X121" s="26"/>
    </row>
    <row r="122" spans="1:24">
      <c r="A122" s="2">
        <f t="shared" si="17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24"/>
        <v>390781.38</v>
      </c>
      <c r="T122" s="5"/>
      <c r="U122" s="6">
        <f t="shared" si="25"/>
        <v>390781.38</v>
      </c>
      <c r="V122" s="6"/>
      <c r="W122" s="6"/>
      <c r="X122" s="26"/>
    </row>
    <row r="123" spans="1:24">
      <c r="A123" s="2">
        <f t="shared" si="17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24"/>
        <v>136810.29</v>
      </c>
      <c r="T123" s="5"/>
      <c r="U123" s="6">
        <f t="shared" si="25"/>
        <v>136810.29</v>
      </c>
      <c r="V123" s="6"/>
      <c r="W123" s="6"/>
      <c r="X123" s="26"/>
    </row>
    <row r="124" spans="1:24">
      <c r="A124" s="2">
        <f t="shared" si="17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24"/>
        <v>303434.05</v>
      </c>
      <c r="T124" s="5"/>
      <c r="U124" s="6">
        <f t="shared" si="25"/>
        <v>303434.05</v>
      </c>
      <c r="V124" s="6"/>
      <c r="W124" s="6"/>
      <c r="X124" s="26"/>
    </row>
    <row r="125" spans="1:24">
      <c r="A125" s="2">
        <f t="shared" si="17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24"/>
        <v>360839.12</v>
      </c>
      <c r="T125" s="5"/>
      <c r="U125" s="6">
        <f t="shared" si="25"/>
        <v>360839.12</v>
      </c>
      <c r="V125" s="6"/>
      <c r="W125" s="6"/>
      <c r="X125" s="26"/>
    </row>
    <row r="126" spans="1:24">
      <c r="A126" s="2">
        <f t="shared" si="17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24"/>
        <v>75960.42</v>
      </c>
      <c r="T126" s="5"/>
      <c r="U126" s="6">
        <f t="shared" si="25"/>
        <v>75960.42</v>
      </c>
      <c r="V126" s="6"/>
      <c r="W126" s="6"/>
      <c r="X126" s="26"/>
    </row>
    <row r="127" spans="1:24">
      <c r="A127" s="2">
        <f t="shared" si="17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24"/>
        <v>451748.39</v>
      </c>
      <c r="T127" s="5"/>
      <c r="U127" s="6">
        <f t="shared" si="25"/>
        <v>451748.39</v>
      </c>
      <c r="V127" s="6"/>
      <c r="W127" s="6"/>
      <c r="X127" s="26"/>
    </row>
    <row r="128" spans="1:24">
      <c r="A128" s="2">
        <f t="shared" si="17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24"/>
        <v>450.53</v>
      </c>
      <c r="T128" s="5"/>
      <c r="U128" s="6">
        <f t="shared" si="25"/>
        <v>450.53</v>
      </c>
      <c r="V128" s="6"/>
      <c r="W128" s="6"/>
      <c r="X128" s="26"/>
    </row>
    <row r="129" spans="1:24">
      <c r="A129" s="2">
        <f t="shared" si="17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24"/>
        <v>321616.5</v>
      </c>
      <c r="T129" s="5"/>
      <c r="U129" s="6">
        <f t="shared" si="25"/>
        <v>321616.5</v>
      </c>
      <c r="V129" s="6"/>
      <c r="W129" s="6"/>
      <c r="X129" s="26"/>
    </row>
    <row r="130" spans="1:24">
      <c r="A130" s="2">
        <f t="shared" si="17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24"/>
        <v>343817.71</v>
      </c>
      <c r="T130" s="5"/>
      <c r="U130" s="6">
        <f t="shared" si="25"/>
        <v>343817.71</v>
      </c>
      <c r="V130" s="6"/>
      <c r="W130" s="6"/>
      <c r="X130" s="26"/>
    </row>
    <row r="131" spans="1:24">
      <c r="A131" s="2">
        <f t="shared" si="17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24"/>
        <v>154707.26</v>
      </c>
      <c r="T131" s="5"/>
      <c r="U131" s="6">
        <f t="shared" si="25"/>
        <v>154707.26</v>
      </c>
      <c r="V131" s="6"/>
      <c r="W131" s="6"/>
      <c r="X131" s="26"/>
    </row>
    <row r="132" spans="1:24">
      <c r="A132" s="2">
        <f t="shared" si="17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24"/>
        <v>59806.65</v>
      </c>
      <c r="T132" s="5"/>
      <c r="U132" s="6">
        <f t="shared" si="25"/>
        <v>59806.65</v>
      </c>
      <c r="V132" s="6"/>
      <c r="W132" s="6"/>
      <c r="X132" s="26"/>
    </row>
    <row r="133" spans="1:24">
      <c r="A133" s="2">
        <f t="shared" si="17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24"/>
        <v>289163.17</v>
      </c>
      <c r="T133" s="5"/>
      <c r="U133" s="6">
        <f t="shared" si="25"/>
        <v>289163.17</v>
      </c>
      <c r="V133" s="6"/>
      <c r="W133" s="6"/>
      <c r="X133" s="26"/>
    </row>
    <row r="134" spans="1:24">
      <c r="A134" s="2">
        <f t="shared" si="17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24"/>
        <v>-0.01</v>
      </c>
      <c r="T134" s="5"/>
      <c r="U134" s="6">
        <f t="shared" si="25"/>
        <v>-0.01</v>
      </c>
      <c r="V134" s="6"/>
      <c r="W134" s="6"/>
      <c r="X134" s="26"/>
    </row>
    <row r="135" spans="1:24">
      <c r="A135" s="2">
        <f t="shared" si="17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24"/>
        <v>342609.97</v>
      </c>
      <c r="T135" s="5"/>
      <c r="U135" s="6">
        <f t="shared" si="25"/>
        <v>342609.97</v>
      </c>
      <c r="V135" s="6"/>
      <c r="W135" s="6"/>
      <c r="X135" s="26"/>
    </row>
    <row r="136" spans="1:24">
      <c r="A136" s="2">
        <f t="shared" si="17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24"/>
        <v>64410.47</v>
      </c>
      <c r="T136" s="5"/>
      <c r="U136" s="6">
        <f t="shared" si="25"/>
        <v>64410.47</v>
      </c>
      <c r="V136" s="6"/>
      <c r="W136" s="6"/>
      <c r="X136" s="26"/>
    </row>
    <row r="137" spans="1:24">
      <c r="A137" s="2">
        <f t="shared" si="17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24"/>
        <v>0</v>
      </c>
      <c r="T137" s="5"/>
      <c r="U137" s="6">
        <f t="shared" si="25"/>
        <v>0</v>
      </c>
      <c r="V137" s="6"/>
      <c r="W137" s="6"/>
      <c r="X137" s="26"/>
    </row>
    <row r="138" spans="1:24">
      <c r="A138" s="2">
        <f t="shared" si="17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24"/>
        <v>71496.98</v>
      </c>
      <c r="T138" s="5"/>
      <c r="U138" s="6">
        <f t="shared" si="25"/>
        <v>71496.98</v>
      </c>
      <c r="V138" s="6"/>
      <c r="W138" s="6"/>
      <c r="X138" s="26"/>
    </row>
    <row r="139" spans="1:24">
      <c r="A139" s="2">
        <f t="shared" si="17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24"/>
        <v>641888.24</v>
      </c>
      <c r="T139" s="5"/>
      <c r="U139" s="6">
        <f t="shared" si="25"/>
        <v>641888.24</v>
      </c>
      <c r="V139" s="6"/>
      <c r="W139" s="6"/>
      <c r="X139" s="26"/>
    </row>
    <row r="140" spans="1:24">
      <c r="A140" s="2">
        <f t="shared" si="17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24"/>
        <v>77846.460000000006</v>
      </c>
      <c r="T140" s="5"/>
      <c r="U140" s="6">
        <f t="shared" si="25"/>
        <v>77846.460000000006</v>
      </c>
      <c r="V140" s="6"/>
      <c r="W140" s="6"/>
      <c r="X140" s="26"/>
    </row>
    <row r="141" spans="1:24">
      <c r="A141" s="2">
        <f t="shared" si="17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24"/>
        <v>1959977.97</v>
      </c>
      <c r="T141" s="5"/>
      <c r="U141" s="6">
        <f t="shared" si="25"/>
        <v>1959977.97</v>
      </c>
      <c r="V141" s="6"/>
      <c r="W141" s="6"/>
      <c r="X141" s="26"/>
    </row>
    <row r="142" spans="1:24">
      <c r="A142" s="2">
        <f t="shared" si="17"/>
        <v>128</v>
      </c>
      <c r="B142" s="2"/>
      <c r="C142" s="2"/>
      <c r="D142" s="2"/>
      <c r="E142" s="23" t="s">
        <v>254</v>
      </c>
      <c r="F142" s="28">
        <f t="shared" ref="F142:S142" si="26">SUM(F118:F141)</f>
        <v>10844838.52</v>
      </c>
      <c r="G142" s="28">
        <f t="shared" si="26"/>
        <v>10579524.560000001</v>
      </c>
      <c r="H142" s="28">
        <f t="shared" si="26"/>
        <v>10061813</v>
      </c>
      <c r="I142" s="28">
        <f t="shared" si="26"/>
        <v>9981885.1100000013</v>
      </c>
      <c r="J142" s="28">
        <f t="shared" si="26"/>
        <v>9823194.4800000004</v>
      </c>
      <c r="K142" s="28">
        <f t="shared" si="26"/>
        <v>10276143.370000001</v>
      </c>
      <c r="L142" s="28">
        <f t="shared" si="26"/>
        <v>8649998.0800000001</v>
      </c>
      <c r="M142" s="28">
        <f t="shared" si="26"/>
        <v>9797598.3900000006</v>
      </c>
      <c r="N142" s="28">
        <f t="shared" si="26"/>
        <v>10298833.859999999</v>
      </c>
      <c r="O142" s="28">
        <f t="shared" si="26"/>
        <v>11141776.509999998</v>
      </c>
      <c r="P142" s="28">
        <f t="shared" si="26"/>
        <v>9799091.4800000004</v>
      </c>
      <c r="Q142" s="28">
        <f t="shared" si="26"/>
        <v>10064449.860000001</v>
      </c>
      <c r="R142" s="28">
        <f t="shared" si="26"/>
        <v>8031490.5800000001</v>
      </c>
      <c r="S142" s="29">
        <f t="shared" si="26"/>
        <v>10064449.860000001</v>
      </c>
      <c r="T142" s="5"/>
      <c r="U142" s="6"/>
      <c r="V142" s="6"/>
      <c r="W142" s="6"/>
      <c r="X142" s="26"/>
    </row>
    <row r="143" spans="1:24">
      <c r="A143" s="2">
        <f t="shared" si="17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41"/>
      <c r="T143" s="5"/>
      <c r="U143" s="6"/>
      <c r="V143" s="6"/>
      <c r="W143" s="6"/>
      <c r="X143" s="26"/>
    </row>
    <row r="144" spans="1:24">
      <c r="A144" s="2">
        <f t="shared" si="17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159" si="27">+Q144</f>
        <v>250565.11</v>
      </c>
      <c r="T144" s="5"/>
      <c r="U144" s="6">
        <f t="shared" ref="U144:U159" si="28">+S144</f>
        <v>250565.11</v>
      </c>
      <c r="V144" s="6"/>
      <c r="W144" s="6"/>
      <c r="X144" s="26"/>
    </row>
    <row r="145" spans="1:24">
      <c r="A145" s="2">
        <f t="shared" ref="A145:A208" si="29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7"/>
        <v>854368.04</v>
      </c>
      <c r="T145" s="5"/>
      <c r="U145" s="6">
        <f t="shared" si="28"/>
        <v>854368.04</v>
      </c>
      <c r="V145" s="6"/>
      <c r="W145" s="6"/>
      <c r="X145" s="26"/>
    </row>
    <row r="146" spans="1:24">
      <c r="A146" s="2">
        <f t="shared" si="29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7"/>
        <v>476882.1</v>
      </c>
      <c r="T146" s="5"/>
      <c r="U146" s="6">
        <f t="shared" si="28"/>
        <v>476882.1</v>
      </c>
      <c r="V146" s="6"/>
      <c r="W146" s="6"/>
      <c r="X146" s="26"/>
    </row>
    <row r="147" spans="1:24">
      <c r="A147" s="2">
        <f t="shared" si="29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7"/>
        <v>-71714</v>
      </c>
      <c r="T147" s="5"/>
      <c r="U147" s="6">
        <f t="shared" si="28"/>
        <v>-71714</v>
      </c>
      <c r="V147" s="6"/>
      <c r="W147" s="6"/>
      <c r="X147" s="26"/>
    </row>
    <row r="148" spans="1:24">
      <c r="A148" s="2">
        <f t="shared" si="29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7"/>
        <v>2454257.0299999998</v>
      </c>
      <c r="T148" s="5"/>
      <c r="U148" s="6">
        <f t="shared" si="28"/>
        <v>2454257.0299999998</v>
      </c>
      <c r="V148" s="6"/>
      <c r="W148" s="6"/>
      <c r="X148" s="26"/>
    </row>
    <row r="149" spans="1:24">
      <c r="A149" s="2">
        <f t="shared" si="29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7"/>
        <v>44569.33</v>
      </c>
      <c r="T149" s="5"/>
      <c r="U149" s="6">
        <f t="shared" si="28"/>
        <v>44569.33</v>
      </c>
      <c r="V149" s="6"/>
      <c r="W149" s="6"/>
      <c r="X149" s="26"/>
    </row>
    <row r="150" spans="1:24">
      <c r="A150" s="2">
        <f t="shared" si="29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7"/>
        <v>123904.67</v>
      </c>
      <c r="T150" s="5"/>
      <c r="U150" s="6">
        <f t="shared" si="28"/>
        <v>123904.67</v>
      </c>
      <c r="V150" s="6"/>
      <c r="W150" s="6"/>
      <c r="X150" s="26"/>
    </row>
    <row r="151" spans="1:24">
      <c r="A151" s="2">
        <f t="shared" si="29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7"/>
        <v>6000000</v>
      </c>
      <c r="T151" s="5"/>
      <c r="U151" s="6">
        <f t="shared" si="28"/>
        <v>6000000</v>
      </c>
      <c r="V151" s="6"/>
      <c r="W151" s="6"/>
      <c r="X151" s="26"/>
    </row>
    <row r="152" spans="1:24">
      <c r="A152" s="2">
        <f t="shared" si="29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7"/>
        <v>16075.52</v>
      </c>
      <c r="T152" s="5"/>
      <c r="U152" s="6">
        <f t="shared" si="28"/>
        <v>16075.52</v>
      </c>
      <c r="V152" s="6"/>
      <c r="W152" s="6"/>
      <c r="X152" s="26"/>
    </row>
    <row r="153" spans="1:24">
      <c r="A153" s="2">
        <f t="shared" si="29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7"/>
        <v>41385.480000000003</v>
      </c>
      <c r="T153" s="5"/>
      <c r="U153" s="6">
        <f t="shared" si="28"/>
        <v>41385.480000000003</v>
      </c>
      <c r="V153" s="6"/>
      <c r="W153" s="6"/>
      <c r="X153" s="26"/>
    </row>
    <row r="154" spans="1:24">
      <c r="A154" s="2">
        <f t="shared" si="29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7"/>
        <v>983619</v>
      </c>
      <c r="T154" s="5"/>
      <c r="U154" s="6">
        <f t="shared" si="28"/>
        <v>983619</v>
      </c>
      <c r="V154" s="6"/>
      <c r="W154" s="6"/>
      <c r="X154" s="26"/>
    </row>
    <row r="155" spans="1:24">
      <c r="A155" s="2">
        <f t="shared" si="29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7"/>
        <v>54001.75</v>
      </c>
      <c r="T155" s="5"/>
      <c r="U155" s="6">
        <f t="shared" si="28"/>
        <v>54001.75</v>
      </c>
      <c r="V155" s="6"/>
      <c r="W155" s="6"/>
      <c r="X155" s="26"/>
    </row>
    <row r="156" spans="1:24">
      <c r="A156" s="2">
        <f t="shared" si="29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7"/>
        <v>0</v>
      </c>
      <c r="T156" s="5"/>
      <c r="U156" s="6">
        <f t="shared" si="28"/>
        <v>0</v>
      </c>
      <c r="V156" s="6"/>
      <c r="W156" s="6"/>
      <c r="X156" s="26"/>
    </row>
    <row r="157" spans="1:24">
      <c r="A157" s="2">
        <f t="shared" si="29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7"/>
        <v>0</v>
      </c>
      <c r="T157" s="5"/>
      <c r="U157" s="6">
        <f t="shared" si="28"/>
        <v>0</v>
      </c>
      <c r="V157" s="6"/>
      <c r="W157" s="6"/>
      <c r="X157" s="26"/>
    </row>
    <row r="158" spans="1:24">
      <c r="A158" s="2">
        <f t="shared" si="29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7"/>
        <v>0</v>
      </c>
      <c r="T158" s="5"/>
      <c r="U158" s="6">
        <f t="shared" si="28"/>
        <v>0</v>
      </c>
      <c r="V158" s="6"/>
      <c r="W158" s="6"/>
      <c r="X158" s="26"/>
    </row>
    <row r="159" spans="1:24">
      <c r="A159" s="2">
        <f t="shared" si="29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7"/>
        <v>0</v>
      </c>
      <c r="T159" s="5"/>
      <c r="U159" s="6">
        <f t="shared" si="28"/>
        <v>0</v>
      </c>
      <c r="V159" s="6"/>
      <c r="W159" s="6"/>
      <c r="X159" s="26"/>
    </row>
    <row r="160" spans="1:24">
      <c r="A160" s="2">
        <f t="shared" si="29"/>
        <v>146</v>
      </c>
      <c r="B160" s="2"/>
      <c r="C160" s="2"/>
      <c r="D160" s="2"/>
      <c r="E160" s="23" t="s">
        <v>284</v>
      </c>
      <c r="F160" s="28">
        <f t="shared" ref="F160:S160" si="30">SUM(F144:F159)</f>
        <v>3305687.93</v>
      </c>
      <c r="G160" s="28">
        <f t="shared" si="30"/>
        <v>4854283.8</v>
      </c>
      <c r="H160" s="28">
        <f t="shared" si="30"/>
        <v>2344314.3099999996</v>
      </c>
      <c r="I160" s="28">
        <f t="shared" si="30"/>
        <v>1829838.24</v>
      </c>
      <c r="J160" s="28">
        <f t="shared" si="30"/>
        <v>1685381.63</v>
      </c>
      <c r="K160" s="28">
        <f t="shared" si="30"/>
        <v>1911928.78</v>
      </c>
      <c r="L160" s="28">
        <f t="shared" si="30"/>
        <v>2032371.52</v>
      </c>
      <c r="M160" s="28">
        <f t="shared" si="30"/>
        <v>2299934.65</v>
      </c>
      <c r="N160" s="28">
        <f t="shared" si="30"/>
        <v>2841481.99</v>
      </c>
      <c r="O160" s="28">
        <f t="shared" si="30"/>
        <v>3602679.06</v>
      </c>
      <c r="P160" s="28">
        <f t="shared" si="30"/>
        <v>3207207.61</v>
      </c>
      <c r="Q160" s="28">
        <f t="shared" si="30"/>
        <v>11227914.029999999</v>
      </c>
      <c r="R160" s="28">
        <f t="shared" si="30"/>
        <v>15502937.680000003</v>
      </c>
      <c r="S160" s="29">
        <f t="shared" si="30"/>
        <v>11227914.029999999</v>
      </c>
      <c r="T160" s="5"/>
      <c r="U160" s="6"/>
      <c r="V160" s="6"/>
      <c r="W160" s="6"/>
      <c r="X160" s="26"/>
    </row>
    <row r="161" spans="1:24">
      <c r="A161" s="2">
        <f t="shared" si="29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41"/>
      <c r="T161" s="5"/>
      <c r="U161" s="6"/>
      <c r="V161" s="6"/>
      <c r="W161" s="6"/>
      <c r="X161" s="26"/>
    </row>
    <row r="162" spans="1:24">
      <c r="A162" s="2">
        <f t="shared" si="29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ref="S162:S171" si="31">+Q162</f>
        <v>3399844.74</v>
      </c>
      <c r="T162" s="5"/>
      <c r="U162" s="6">
        <f t="shared" ref="U162:U171" si="32">+S162</f>
        <v>3399844.74</v>
      </c>
      <c r="V162" s="6"/>
      <c r="W162" s="6"/>
      <c r="X162" s="26"/>
    </row>
    <row r="163" spans="1:24">
      <c r="A163" s="2">
        <f t="shared" si="29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31"/>
        <v>8107576.8200000003</v>
      </c>
      <c r="T163" s="5"/>
      <c r="U163" s="6">
        <f t="shared" si="32"/>
        <v>8107576.8200000003</v>
      </c>
      <c r="V163" s="6"/>
      <c r="W163" s="6"/>
      <c r="X163" s="26"/>
    </row>
    <row r="164" spans="1:24">
      <c r="A164" s="2">
        <f t="shared" si="29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31"/>
        <v>1668358.96</v>
      </c>
      <c r="T164" s="5"/>
      <c r="U164" s="6">
        <f t="shared" si="32"/>
        <v>1668358.96</v>
      </c>
      <c r="V164" s="6"/>
      <c r="W164" s="6"/>
      <c r="X164" s="26"/>
    </row>
    <row r="165" spans="1:24">
      <c r="A165" s="2">
        <f t="shared" si="29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31"/>
        <v>5604087.7400000002</v>
      </c>
      <c r="T165" s="5"/>
      <c r="U165" s="6">
        <f t="shared" si="32"/>
        <v>5604087.7400000002</v>
      </c>
      <c r="V165" s="6"/>
      <c r="W165" s="6"/>
      <c r="X165" s="26"/>
    </row>
    <row r="166" spans="1:24">
      <c r="A166" s="2">
        <f t="shared" si="29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31"/>
        <v>133943.29</v>
      </c>
      <c r="T166" s="5"/>
      <c r="U166" s="6">
        <f t="shared" si="32"/>
        <v>133943.29</v>
      </c>
      <c r="V166" s="6"/>
      <c r="W166" s="6"/>
      <c r="X166" s="26"/>
    </row>
    <row r="167" spans="1:24">
      <c r="A167" s="2">
        <f t="shared" si="29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31"/>
        <v>114717.81</v>
      </c>
      <c r="T167" s="5"/>
      <c r="U167" s="6">
        <f t="shared" si="32"/>
        <v>114717.81</v>
      </c>
      <c r="V167" s="6"/>
      <c r="W167" s="6"/>
      <c r="X167" s="26"/>
    </row>
    <row r="168" spans="1:24">
      <c r="A168" s="2">
        <f t="shared" si="29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31"/>
        <v>226944.61</v>
      </c>
      <c r="T168" s="5"/>
      <c r="U168" s="6">
        <f t="shared" si="32"/>
        <v>226944.61</v>
      </c>
      <c r="V168" s="6"/>
      <c r="W168" s="6"/>
      <c r="X168" s="26"/>
    </row>
    <row r="169" spans="1:24">
      <c r="A169" s="2">
        <f t="shared" si="29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31"/>
        <v>1255888.28</v>
      </c>
      <c r="T169" s="5"/>
      <c r="U169" s="6">
        <f t="shared" si="32"/>
        <v>1255888.28</v>
      </c>
      <c r="V169" s="6"/>
      <c r="W169" s="6"/>
      <c r="X169" s="26"/>
    </row>
    <row r="170" spans="1:24">
      <c r="A170" s="2">
        <f t="shared" si="29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31"/>
        <v>126594.12</v>
      </c>
      <c r="T170" s="5"/>
      <c r="U170" s="6">
        <f t="shared" si="32"/>
        <v>126594.12</v>
      </c>
      <c r="V170" s="6"/>
      <c r="W170" s="6"/>
      <c r="X170" s="26"/>
    </row>
    <row r="171" spans="1:24">
      <c r="A171" s="2">
        <f t="shared" si="29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31"/>
        <v>531917.47</v>
      </c>
      <c r="T171" s="5"/>
      <c r="U171" s="6">
        <f t="shared" si="32"/>
        <v>531917.47</v>
      </c>
      <c r="V171" s="6"/>
      <c r="W171" s="6"/>
      <c r="X171" s="26"/>
    </row>
    <row r="172" spans="1:24">
      <c r="A172" s="2">
        <f t="shared" si="29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33">SUM(G162:G171)</f>
        <v>25017928.960000001</v>
      </c>
      <c r="H172" s="28">
        <f t="shared" si="33"/>
        <v>28570198.540000003</v>
      </c>
      <c r="I172" s="28">
        <f t="shared" si="33"/>
        <v>20493505.819999997</v>
      </c>
      <c r="J172" s="28">
        <f t="shared" si="33"/>
        <v>14378423.840000002</v>
      </c>
      <c r="K172" s="28">
        <f t="shared" si="33"/>
        <v>8220957.1800000016</v>
      </c>
      <c r="L172" s="28">
        <f t="shared" si="33"/>
        <v>7615163.4799999995</v>
      </c>
      <c r="M172" s="28">
        <f t="shared" si="33"/>
        <v>7551240.4000000004</v>
      </c>
      <c r="N172" s="28">
        <f t="shared" si="33"/>
        <v>4648431.9199999981</v>
      </c>
      <c r="O172" s="28">
        <f t="shared" si="33"/>
        <v>6657008.5300000003</v>
      </c>
      <c r="P172" s="28">
        <f t="shared" si="33"/>
        <v>11935667.9</v>
      </c>
      <c r="Q172" s="28">
        <f t="shared" si="33"/>
        <v>21169873.839999996</v>
      </c>
      <c r="R172" s="28">
        <f t="shared" si="33"/>
        <v>25164949.820000004</v>
      </c>
      <c r="S172" s="29">
        <f>SUM(S162:S171)</f>
        <v>21169873.839999996</v>
      </c>
      <c r="T172" s="5"/>
      <c r="U172" s="6"/>
      <c r="V172" s="6"/>
      <c r="W172" s="6"/>
      <c r="X172" s="26"/>
    </row>
    <row r="173" spans="1:24">
      <c r="A173" s="2">
        <f t="shared" si="29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41"/>
      <c r="T173" s="5"/>
      <c r="U173" s="6"/>
      <c r="V173" s="6"/>
      <c r="W173" s="6"/>
      <c r="X173" s="26"/>
    </row>
    <row r="174" spans="1:24">
      <c r="A174" s="2">
        <f t="shared" si="29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ref="S174:S205" si="34">+Q174</f>
        <v>-85786.43</v>
      </c>
      <c r="T174" s="5"/>
      <c r="U174" s="6"/>
      <c r="V174" s="6"/>
      <c r="W174" s="6"/>
      <c r="X174" s="83">
        <f>+S174</f>
        <v>-85786.43</v>
      </c>
    </row>
    <row r="175" spans="1:24">
      <c r="A175" s="2">
        <f t="shared" si="29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34"/>
        <v>-325318.53000000003</v>
      </c>
      <c r="T175" s="5"/>
      <c r="U175" s="6"/>
      <c r="V175" s="6"/>
      <c r="W175" s="6"/>
      <c r="X175" s="83">
        <f>+S175</f>
        <v>-325318.53000000003</v>
      </c>
    </row>
    <row r="176" spans="1:24">
      <c r="A176" s="2">
        <f t="shared" si="29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34"/>
        <v>680572.31</v>
      </c>
      <c r="T176" s="5"/>
      <c r="U176" s="6"/>
      <c r="V176" s="6"/>
      <c r="W176" s="6"/>
      <c r="X176" s="83">
        <f>+S176</f>
        <v>680572.31</v>
      </c>
    </row>
    <row r="177" spans="1:24">
      <c r="A177" s="2">
        <f t="shared" si="29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34"/>
        <v>2107410</v>
      </c>
      <c r="T177" s="5"/>
      <c r="U177" s="6"/>
      <c r="V177" s="6"/>
      <c r="W177" s="6"/>
      <c r="X177" s="83">
        <f>+S177</f>
        <v>2107410</v>
      </c>
    </row>
    <row r="178" spans="1:24">
      <c r="A178" s="2">
        <f t="shared" si="29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34"/>
        <v>11554057.15</v>
      </c>
      <c r="T178" s="5"/>
      <c r="U178" s="6">
        <f>+S178</f>
        <v>11554057.15</v>
      </c>
      <c r="V178" s="6"/>
      <c r="W178" s="6"/>
      <c r="X178" s="83"/>
    </row>
    <row r="179" spans="1:24">
      <c r="A179" s="2">
        <f t="shared" si="29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34"/>
        <v>1670296.35</v>
      </c>
      <c r="T179" s="5"/>
      <c r="U179" s="6">
        <f>+S179</f>
        <v>1670296.35</v>
      </c>
      <c r="V179" s="6"/>
      <c r="W179" s="6"/>
      <c r="X179" s="83"/>
    </row>
    <row r="180" spans="1:24">
      <c r="A180" s="2">
        <f t="shared" si="29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34"/>
        <v>-7508.54</v>
      </c>
      <c r="T180" s="5"/>
      <c r="U180" s="6"/>
      <c r="V180" s="6"/>
      <c r="W180" s="6"/>
      <c r="X180" s="83">
        <f>+S180</f>
        <v>-7508.54</v>
      </c>
    </row>
    <row r="181" spans="1:24">
      <c r="A181" s="2">
        <f t="shared" si="29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34"/>
        <v>2598.0700000000002</v>
      </c>
      <c r="T181" s="5"/>
      <c r="U181" s="6"/>
      <c r="V181" s="6"/>
      <c r="W181" s="6"/>
      <c r="X181" s="83">
        <f>+S181</f>
        <v>2598.0700000000002</v>
      </c>
    </row>
    <row r="182" spans="1:24">
      <c r="A182" s="2">
        <f t="shared" si="29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34"/>
        <v>59567.74</v>
      </c>
      <c r="T182" s="5"/>
      <c r="U182" s="6"/>
      <c r="V182" s="6"/>
      <c r="W182" s="6"/>
      <c r="X182" s="83">
        <f>+S182</f>
        <v>59567.74</v>
      </c>
    </row>
    <row r="183" spans="1:24">
      <c r="A183" s="2">
        <f t="shared" si="29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34"/>
        <v>-2598.0700000000002</v>
      </c>
      <c r="T183" s="5"/>
      <c r="U183" s="6"/>
      <c r="V183" s="6"/>
      <c r="W183" s="6"/>
      <c r="X183" s="83">
        <f>+S183</f>
        <v>-2598.0700000000002</v>
      </c>
    </row>
    <row r="184" spans="1:24">
      <c r="A184" s="2">
        <f t="shared" si="29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34"/>
        <v>184453.09</v>
      </c>
      <c r="T184" s="5"/>
      <c r="U184" s="6"/>
      <c r="V184" s="6"/>
      <c r="W184" s="6"/>
      <c r="X184" s="83">
        <f>+S184</f>
        <v>184453.09</v>
      </c>
    </row>
    <row r="185" spans="1:24">
      <c r="A185" s="2">
        <f t="shared" si="29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34"/>
        <v>1011280.06</v>
      </c>
      <c r="T185" s="5"/>
      <c r="U185" s="6">
        <f>+S185</f>
        <v>1011280.06</v>
      </c>
      <c r="V185" s="6"/>
      <c r="W185" s="6"/>
      <c r="X185" s="83"/>
    </row>
    <row r="186" spans="1:24">
      <c r="A186" s="2">
        <f t="shared" si="29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34"/>
        <v>146194.31</v>
      </c>
      <c r="T186" s="5"/>
      <c r="U186" s="6">
        <f>+S186</f>
        <v>146194.31</v>
      </c>
      <c r="V186" s="6"/>
      <c r="W186" s="6"/>
      <c r="X186" s="83"/>
    </row>
    <row r="187" spans="1:24">
      <c r="A187" s="2">
        <f t="shared" si="29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34"/>
        <v>74302.750000000102</v>
      </c>
      <c r="T187" s="5"/>
      <c r="U187" s="6"/>
      <c r="V187" s="6"/>
      <c r="W187" s="6"/>
      <c r="X187" s="83">
        <f>+S187</f>
        <v>74302.750000000102</v>
      </c>
    </row>
    <row r="188" spans="1:24">
      <c r="A188" s="2">
        <f t="shared" si="29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34"/>
        <v>251015.77</v>
      </c>
      <c r="T188" s="5"/>
      <c r="U188" s="6"/>
      <c r="V188" s="6"/>
      <c r="W188" s="6"/>
      <c r="X188" s="83">
        <f>+S188</f>
        <v>251015.77</v>
      </c>
    </row>
    <row r="189" spans="1:24">
      <c r="A189" s="2">
        <f t="shared" si="29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34"/>
        <v>0</v>
      </c>
      <c r="T189" s="5"/>
      <c r="U189" s="6">
        <f>+S189</f>
        <v>0</v>
      </c>
      <c r="V189" s="6"/>
      <c r="W189" s="6"/>
      <c r="X189" s="26"/>
    </row>
    <row r="190" spans="1:24">
      <c r="A190" s="2">
        <f t="shared" si="29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34"/>
        <v>0</v>
      </c>
      <c r="T190" s="5"/>
      <c r="U190" s="6"/>
      <c r="V190" s="6"/>
      <c r="W190" s="6"/>
      <c r="X190" s="26">
        <f>+S190</f>
        <v>0</v>
      </c>
    </row>
    <row r="191" spans="1:24">
      <c r="A191" s="2">
        <f t="shared" si="29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34"/>
        <v>17507602.550000001</v>
      </c>
      <c r="T191" s="5"/>
      <c r="U191" s="6"/>
      <c r="V191" s="6"/>
      <c r="W191" s="6"/>
      <c r="X191" s="26">
        <f>+S191</f>
        <v>17507602.550000001</v>
      </c>
    </row>
    <row r="192" spans="1:24">
      <c r="A192" s="2">
        <f t="shared" si="29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34"/>
        <v>0</v>
      </c>
      <c r="T192" s="5"/>
      <c r="U192" s="6"/>
      <c r="V192" s="6"/>
      <c r="W192" s="6"/>
      <c r="X192" s="26"/>
    </row>
    <row r="193" spans="1:24">
      <c r="A193" s="2">
        <f t="shared" si="29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34"/>
        <v>59023.03</v>
      </c>
      <c r="T193" s="5"/>
      <c r="U193" s="6"/>
      <c r="V193" s="6"/>
      <c r="W193" s="6">
        <f>+S193</f>
        <v>59023.03</v>
      </c>
      <c r="X193" s="26"/>
    </row>
    <row r="194" spans="1:24">
      <c r="A194" s="2">
        <f t="shared" si="29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34"/>
        <v>51609.42</v>
      </c>
      <c r="T194" s="5"/>
      <c r="U194" s="6"/>
      <c r="V194" s="6"/>
      <c r="W194" s="6">
        <f t="shared" ref="W194:W205" si="35">+S194</f>
        <v>51609.42</v>
      </c>
      <c r="X194" s="26"/>
    </row>
    <row r="195" spans="1:24">
      <c r="A195" s="2">
        <f t="shared" si="29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34"/>
        <v>857085.01</v>
      </c>
      <c r="T195" s="5"/>
      <c r="U195" s="6"/>
      <c r="V195" s="6"/>
      <c r="W195" s="6">
        <f t="shared" si="35"/>
        <v>857085.01</v>
      </c>
      <c r="X195" s="26"/>
    </row>
    <row r="196" spans="1:24">
      <c r="A196" s="2">
        <f t="shared" si="29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34"/>
        <v>26644.54</v>
      </c>
      <c r="T196" s="5"/>
      <c r="U196" s="6"/>
      <c r="V196" s="6"/>
      <c r="W196" s="6">
        <f t="shared" si="35"/>
        <v>26644.54</v>
      </c>
      <c r="X196" s="26"/>
    </row>
    <row r="197" spans="1:24">
      <c r="A197" s="2">
        <f t="shared" si="29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34"/>
        <v>141852.57999999999</v>
      </c>
      <c r="T197" s="5"/>
      <c r="U197" s="6"/>
      <c r="V197" s="6"/>
      <c r="W197" s="6">
        <f t="shared" si="35"/>
        <v>141852.57999999999</v>
      </c>
      <c r="X197" s="26"/>
    </row>
    <row r="198" spans="1:24">
      <c r="A198" s="2">
        <f t="shared" si="29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34"/>
        <v>83893.26</v>
      </c>
      <c r="T198" s="5"/>
      <c r="U198" s="6"/>
      <c r="V198" s="6"/>
      <c r="W198" s="6">
        <f t="shared" si="35"/>
        <v>83893.26</v>
      </c>
      <c r="X198" s="26"/>
    </row>
    <row r="199" spans="1:24">
      <c r="A199" s="2">
        <f t="shared" si="29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34"/>
        <v>97316.4200000001</v>
      </c>
      <c r="T199" s="5"/>
      <c r="U199" s="6"/>
      <c r="V199" s="6"/>
      <c r="W199" s="6">
        <f t="shared" si="35"/>
        <v>97316.4200000001</v>
      </c>
      <c r="X199" s="26"/>
    </row>
    <row r="200" spans="1:24">
      <c r="A200" s="2">
        <f t="shared" si="29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34"/>
        <v>105318.74</v>
      </c>
      <c r="T200" s="5"/>
      <c r="U200" s="6"/>
      <c r="V200" s="6"/>
      <c r="W200" s="6">
        <f t="shared" si="35"/>
        <v>105318.74</v>
      </c>
      <c r="X200" s="26"/>
    </row>
    <row r="201" spans="1:24">
      <c r="A201" s="2">
        <f t="shared" si="29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34"/>
        <v>53954.33</v>
      </c>
      <c r="T201" s="5"/>
      <c r="U201" s="6"/>
      <c r="V201" s="6"/>
      <c r="W201" s="6">
        <f t="shared" si="35"/>
        <v>53954.33</v>
      </c>
      <c r="X201" s="26"/>
    </row>
    <row r="202" spans="1:24">
      <c r="A202" s="2">
        <f t="shared" si="29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34"/>
        <v>54867.64</v>
      </c>
      <c r="T202" s="5"/>
      <c r="U202" s="6"/>
      <c r="V202" s="6"/>
      <c r="W202" s="6">
        <f t="shared" si="35"/>
        <v>54867.64</v>
      </c>
      <c r="X202" s="26"/>
    </row>
    <row r="203" spans="1:24">
      <c r="A203" s="2">
        <f t="shared" si="29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34"/>
        <v>54301.31</v>
      </c>
      <c r="T203" s="5"/>
      <c r="U203" s="6"/>
      <c r="V203" s="6"/>
      <c r="W203" s="6">
        <f t="shared" si="35"/>
        <v>54301.31</v>
      </c>
      <c r="X203" s="26"/>
    </row>
    <row r="204" spans="1:24">
      <c r="A204" s="2">
        <f t="shared" si="29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34"/>
        <v>55122.239999999998</v>
      </c>
      <c r="T204" s="5"/>
      <c r="U204" s="6"/>
      <c r="V204" s="6"/>
      <c r="W204" s="6">
        <f t="shared" si="35"/>
        <v>55122.239999999998</v>
      </c>
      <c r="X204" s="26"/>
    </row>
    <row r="205" spans="1:24">
      <c r="A205" s="2">
        <f t="shared" si="29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34"/>
        <v>-1535669.78</v>
      </c>
      <c r="T205" s="5"/>
      <c r="U205" s="6"/>
      <c r="V205" s="6"/>
      <c r="W205" s="6">
        <f t="shared" si="35"/>
        <v>-1535669.78</v>
      </c>
      <c r="X205" s="26"/>
    </row>
    <row r="206" spans="1:24">
      <c r="A206" s="2">
        <f t="shared" si="29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S206" si="36">SUM(G193:G205)</f>
        <v>171143.0399999998</v>
      </c>
      <c r="H206" s="24">
        <f t="shared" si="36"/>
        <v>164560.60999999987</v>
      </c>
      <c r="I206" s="24">
        <f t="shared" si="36"/>
        <v>157978.17999999993</v>
      </c>
      <c r="J206" s="24">
        <f t="shared" si="36"/>
        <v>151395.75</v>
      </c>
      <c r="K206" s="24">
        <f t="shared" si="36"/>
        <v>144813.32000000007</v>
      </c>
      <c r="L206" s="24">
        <f t="shared" si="36"/>
        <v>138230.89000000036</v>
      </c>
      <c r="M206" s="24">
        <f t="shared" si="36"/>
        <v>131648.45999999996</v>
      </c>
      <c r="N206" s="24">
        <f t="shared" si="36"/>
        <v>125066.03000000026</v>
      </c>
      <c r="O206" s="24">
        <f t="shared" si="36"/>
        <v>118483.60000000033</v>
      </c>
      <c r="P206" s="24">
        <f t="shared" si="36"/>
        <v>111901.16999999993</v>
      </c>
      <c r="Q206" s="24">
        <f t="shared" si="36"/>
        <v>105318.74000000022</v>
      </c>
      <c r="R206" s="24">
        <f t="shared" si="36"/>
        <v>98736.310000000289</v>
      </c>
      <c r="S206" s="25">
        <f t="shared" si="36"/>
        <v>105318.74000000022</v>
      </c>
      <c r="T206" s="5"/>
      <c r="U206" s="6"/>
      <c r="V206" s="6"/>
      <c r="W206" s="6"/>
      <c r="X206" s="26"/>
    </row>
    <row r="207" spans="1:24">
      <c r="A207" s="2">
        <f t="shared" si="29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41"/>
      <c r="T207" s="5"/>
      <c r="U207" s="6"/>
      <c r="V207" s="6"/>
      <c r="W207" s="6"/>
      <c r="X207" s="26"/>
    </row>
    <row r="208" spans="1:24">
      <c r="A208" s="2">
        <f t="shared" si="29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>+Q208</f>
        <v>747714.69</v>
      </c>
      <c r="T208" s="5"/>
      <c r="U208" s="6"/>
      <c r="V208" s="6"/>
      <c r="W208" s="6">
        <f>+S208</f>
        <v>747714.69</v>
      </c>
      <c r="X208" s="26"/>
    </row>
    <row r="209" spans="1:24">
      <c r="A209" s="2">
        <f t="shared" ref="A209:A272" si="37">+A208+1</f>
        <v>195</v>
      </c>
      <c r="B209" s="2"/>
      <c r="C209" s="2"/>
      <c r="D209" s="2"/>
      <c r="E209" s="23" t="s">
        <v>343</v>
      </c>
      <c r="F209" s="28">
        <f t="shared" ref="F209:S209" si="38">SUM(F208:F208)</f>
        <v>785271.11</v>
      </c>
      <c r="G209" s="28">
        <f t="shared" si="38"/>
        <v>781856.89</v>
      </c>
      <c r="H209" s="28">
        <f t="shared" si="38"/>
        <v>778442.67</v>
      </c>
      <c r="I209" s="28">
        <f t="shared" si="38"/>
        <v>775028.45</v>
      </c>
      <c r="J209" s="28">
        <f t="shared" si="38"/>
        <v>771614.23</v>
      </c>
      <c r="K209" s="28">
        <f t="shared" si="38"/>
        <v>768200.01</v>
      </c>
      <c r="L209" s="28">
        <f t="shared" si="38"/>
        <v>764785.79</v>
      </c>
      <c r="M209" s="28">
        <f t="shared" si="38"/>
        <v>761371.57</v>
      </c>
      <c r="N209" s="28">
        <f t="shared" si="38"/>
        <v>757957.35</v>
      </c>
      <c r="O209" s="28">
        <f t="shared" si="38"/>
        <v>754543.13</v>
      </c>
      <c r="P209" s="28">
        <f t="shared" si="38"/>
        <v>751128.91</v>
      </c>
      <c r="Q209" s="28">
        <f t="shared" si="38"/>
        <v>747714.69</v>
      </c>
      <c r="R209" s="28">
        <f t="shared" si="38"/>
        <v>744300.47</v>
      </c>
      <c r="S209" s="29">
        <f t="shared" si="38"/>
        <v>747714.69</v>
      </c>
      <c r="T209" s="5"/>
      <c r="U209" s="6"/>
      <c r="V209" s="6"/>
      <c r="W209" s="6"/>
      <c r="X209" s="26"/>
    </row>
    <row r="210" spans="1:24">
      <c r="A210" s="2">
        <f t="shared" si="37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41"/>
      <c r="T210" s="5"/>
      <c r="U210" s="6"/>
      <c r="V210" s="6"/>
      <c r="W210" s="6"/>
      <c r="X210" s="26"/>
    </row>
    <row r="211" spans="1:24">
      <c r="A211" s="2">
        <f t="shared" si="37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ref="S211:S267" si="39">+Q211</f>
        <v>0</v>
      </c>
      <c r="T211" s="5"/>
      <c r="U211" s="6">
        <f t="shared" ref="U211:U244" si="40">+S211</f>
        <v>0</v>
      </c>
      <c r="V211" s="6"/>
      <c r="W211" s="6"/>
      <c r="X211" s="26"/>
    </row>
    <row r="212" spans="1:24">
      <c r="A212" s="2">
        <f t="shared" si="37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9"/>
        <v>0</v>
      </c>
      <c r="T212" s="2"/>
      <c r="U212" s="4">
        <f t="shared" si="40"/>
        <v>0</v>
      </c>
      <c r="V212" s="4"/>
      <c r="W212" s="4"/>
      <c r="X212" s="83"/>
    </row>
    <row r="213" spans="1:24">
      <c r="A213" s="2">
        <f t="shared" si="37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9"/>
        <v>46332277.100000001</v>
      </c>
      <c r="T213" s="2"/>
      <c r="U213" s="4">
        <f t="shared" si="40"/>
        <v>46332277.100000001</v>
      </c>
      <c r="V213" s="4"/>
      <c r="W213" s="4"/>
      <c r="X213" s="83"/>
    </row>
    <row r="214" spans="1:24">
      <c r="A214" s="2">
        <f t="shared" si="37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9"/>
        <v>930129</v>
      </c>
      <c r="T214" s="2"/>
      <c r="U214" s="4">
        <f t="shared" si="40"/>
        <v>930129</v>
      </c>
      <c r="V214" s="4"/>
      <c r="W214" s="4"/>
      <c r="X214" s="83"/>
    </row>
    <row r="215" spans="1:24">
      <c r="A215" s="2">
        <f t="shared" si="37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9"/>
        <v>569400.34</v>
      </c>
      <c r="T215" s="5"/>
      <c r="U215" s="6">
        <f t="shared" si="40"/>
        <v>569400.34</v>
      </c>
      <c r="V215" s="6"/>
      <c r="W215" s="6"/>
      <c r="X215" s="26"/>
    </row>
    <row r="216" spans="1:24">
      <c r="A216" s="2">
        <f t="shared" si="37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9"/>
        <v>353024.26</v>
      </c>
      <c r="T216" s="5"/>
      <c r="U216" s="6">
        <f t="shared" si="40"/>
        <v>353024.26</v>
      </c>
      <c r="V216" s="6"/>
      <c r="W216" s="6"/>
      <c r="X216" s="26"/>
    </row>
    <row r="217" spans="1:24">
      <c r="A217" s="2">
        <f t="shared" si="37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9"/>
        <v>77280.75</v>
      </c>
      <c r="T217" s="5"/>
      <c r="U217" s="6">
        <f t="shared" si="40"/>
        <v>77280.75</v>
      </c>
      <c r="V217" s="6"/>
      <c r="W217" s="6"/>
      <c r="X217" s="26"/>
    </row>
    <row r="218" spans="1:24">
      <c r="A218" s="2">
        <f t="shared" si="37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9"/>
        <v>636930.14999999898</v>
      </c>
      <c r="T218" s="5"/>
      <c r="U218" s="6">
        <f t="shared" si="40"/>
        <v>636930.14999999898</v>
      </c>
      <c r="V218" s="6"/>
      <c r="W218" s="6"/>
      <c r="X218" s="26"/>
    </row>
    <row r="219" spans="1:24">
      <c r="A219" s="2">
        <f t="shared" si="37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9"/>
        <v>846306.01</v>
      </c>
      <c r="T219" s="5"/>
      <c r="U219" s="6">
        <f t="shared" si="40"/>
        <v>846306.01</v>
      </c>
      <c r="V219" s="6"/>
      <c r="W219" s="6"/>
      <c r="X219" s="26"/>
    </row>
    <row r="220" spans="1:24">
      <c r="A220" s="2">
        <f t="shared" si="37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9"/>
        <v>5423949.5199999996</v>
      </c>
      <c r="T220" s="5"/>
      <c r="U220" s="6">
        <f t="shared" si="40"/>
        <v>5423949.5199999996</v>
      </c>
      <c r="V220" s="6"/>
      <c r="W220" s="6"/>
      <c r="X220" s="26"/>
    </row>
    <row r="221" spans="1:24">
      <c r="A221" s="2">
        <f t="shared" si="37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9"/>
        <v>0</v>
      </c>
      <c r="T221" s="5"/>
      <c r="U221" s="6">
        <f t="shared" si="40"/>
        <v>0</v>
      </c>
      <c r="V221" s="6"/>
      <c r="W221" s="6"/>
      <c r="X221" s="26"/>
    </row>
    <row r="222" spans="1:24">
      <c r="A222" s="2">
        <f t="shared" si="37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9"/>
        <v>-43985.06</v>
      </c>
      <c r="T222" s="5"/>
      <c r="U222" s="6">
        <f t="shared" si="40"/>
        <v>-43985.06</v>
      </c>
      <c r="V222" s="6"/>
      <c r="W222" s="6"/>
      <c r="X222" s="26"/>
    </row>
    <row r="223" spans="1:24">
      <c r="A223" s="2">
        <f t="shared" si="37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9"/>
        <v>0</v>
      </c>
      <c r="T223" s="5"/>
      <c r="U223" s="6">
        <f t="shared" si="40"/>
        <v>0</v>
      </c>
      <c r="V223" s="6"/>
      <c r="W223" s="6"/>
      <c r="X223" s="26"/>
    </row>
    <row r="224" spans="1:24">
      <c r="A224" s="2">
        <f t="shared" si="37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9"/>
        <v>0</v>
      </c>
      <c r="T224" s="5"/>
      <c r="U224" s="6">
        <f t="shared" si="40"/>
        <v>0</v>
      </c>
      <c r="V224" s="6"/>
      <c r="W224" s="6"/>
      <c r="X224" s="26"/>
    </row>
    <row r="225" spans="1:24">
      <c r="A225" s="2">
        <f t="shared" si="37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9"/>
        <v>-3478.09</v>
      </c>
      <c r="T225" s="5"/>
      <c r="U225" s="6">
        <f t="shared" si="40"/>
        <v>-3478.09</v>
      </c>
      <c r="V225" s="6"/>
      <c r="W225" s="6"/>
      <c r="X225" s="26"/>
    </row>
    <row r="226" spans="1:24">
      <c r="A226" s="2">
        <f t="shared" si="37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9"/>
        <v>0</v>
      </c>
      <c r="T226" s="5"/>
      <c r="U226" s="6">
        <f t="shared" si="40"/>
        <v>0</v>
      </c>
      <c r="V226" s="6"/>
      <c r="W226" s="6"/>
      <c r="X226" s="26"/>
    </row>
    <row r="227" spans="1:24">
      <c r="A227" s="2">
        <f t="shared" si="37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9"/>
        <v>0</v>
      </c>
      <c r="T227" s="5"/>
      <c r="U227" s="6">
        <f t="shared" si="40"/>
        <v>0</v>
      </c>
      <c r="V227" s="6"/>
      <c r="W227" s="6"/>
      <c r="X227" s="26"/>
    </row>
    <row r="228" spans="1:24">
      <c r="A228" s="2">
        <f t="shared" si="37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9"/>
        <v>-570.5</v>
      </c>
      <c r="T228" s="5"/>
      <c r="U228" s="6">
        <f t="shared" si="40"/>
        <v>-570.5</v>
      </c>
      <c r="V228" s="6"/>
      <c r="W228" s="6"/>
      <c r="X228" s="26"/>
    </row>
    <row r="229" spans="1:24">
      <c r="A229" s="2">
        <f t="shared" si="37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9"/>
        <v>0</v>
      </c>
      <c r="T229" s="5"/>
      <c r="U229" s="6">
        <f t="shared" si="40"/>
        <v>0</v>
      </c>
      <c r="V229" s="6"/>
      <c r="W229" s="6"/>
      <c r="X229" s="26"/>
    </row>
    <row r="230" spans="1:24">
      <c r="A230" s="2">
        <f t="shared" si="37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9"/>
        <v>0</v>
      </c>
      <c r="T230" s="5"/>
      <c r="U230" s="6">
        <f t="shared" si="40"/>
        <v>0</v>
      </c>
      <c r="V230" s="6"/>
      <c r="W230" s="6"/>
      <c r="X230" s="26"/>
    </row>
    <row r="231" spans="1:24">
      <c r="A231" s="2">
        <f t="shared" si="37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9"/>
        <v>-1020.51</v>
      </c>
      <c r="T231" s="5"/>
      <c r="U231" s="6">
        <f t="shared" si="40"/>
        <v>-1020.51</v>
      </c>
      <c r="V231" s="6"/>
      <c r="W231" s="6"/>
      <c r="X231" s="26"/>
    </row>
    <row r="232" spans="1:24">
      <c r="A232" s="2">
        <f t="shared" si="37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9"/>
        <v>439.52</v>
      </c>
      <c r="T232" s="5"/>
      <c r="U232" s="6">
        <f t="shared" si="40"/>
        <v>439.52</v>
      </c>
      <c r="V232" s="6"/>
      <c r="W232" s="6"/>
      <c r="X232" s="26"/>
    </row>
    <row r="233" spans="1:24">
      <c r="A233" s="2">
        <f t="shared" si="37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9"/>
        <v>0</v>
      </c>
      <c r="T233" s="5"/>
      <c r="U233" s="6">
        <f t="shared" si="40"/>
        <v>0</v>
      </c>
      <c r="V233" s="6"/>
      <c r="W233" s="6"/>
      <c r="X233" s="26"/>
    </row>
    <row r="234" spans="1:24">
      <c r="A234" s="2">
        <f t="shared" si="37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9"/>
        <v>-299.86</v>
      </c>
      <c r="T234" s="5"/>
      <c r="U234" s="6">
        <f t="shared" si="40"/>
        <v>-299.86</v>
      </c>
      <c r="V234" s="6"/>
      <c r="W234" s="6"/>
      <c r="X234" s="26"/>
    </row>
    <row r="235" spans="1:24">
      <c r="A235" s="2">
        <f t="shared" si="37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9"/>
        <v>-57.14</v>
      </c>
      <c r="T235" s="5"/>
      <c r="U235" s="6">
        <f t="shared" si="40"/>
        <v>-57.14</v>
      </c>
      <c r="V235" s="6"/>
      <c r="W235" s="6"/>
      <c r="X235" s="26"/>
    </row>
    <row r="236" spans="1:24">
      <c r="A236" s="2">
        <f t="shared" si="37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9"/>
        <v>-6166.13</v>
      </c>
      <c r="T236" s="5"/>
      <c r="U236" s="6">
        <f t="shared" si="40"/>
        <v>-6166.13</v>
      </c>
      <c r="V236" s="6"/>
      <c r="W236" s="6"/>
      <c r="X236" s="26"/>
    </row>
    <row r="237" spans="1:24">
      <c r="A237" s="2">
        <f t="shared" si="37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9"/>
        <v>-1200.27</v>
      </c>
      <c r="T237" s="5"/>
      <c r="U237" s="6">
        <f t="shared" si="40"/>
        <v>-1200.27</v>
      </c>
      <c r="V237" s="6"/>
      <c r="W237" s="6"/>
      <c r="X237" s="26"/>
    </row>
    <row r="238" spans="1:24">
      <c r="A238" s="2">
        <f t="shared" si="37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9"/>
        <v>-9.0949470177292804E-13</v>
      </c>
      <c r="T238" s="5"/>
      <c r="U238" s="6">
        <f t="shared" si="40"/>
        <v>-9.0949470177292804E-13</v>
      </c>
      <c r="V238" s="6"/>
      <c r="W238" s="6"/>
      <c r="X238" s="26"/>
    </row>
    <row r="239" spans="1:24">
      <c r="A239" s="2">
        <f t="shared" si="37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9"/>
        <v>-2720.65</v>
      </c>
      <c r="T239" s="2"/>
      <c r="U239" s="4">
        <f t="shared" si="40"/>
        <v>-2720.65</v>
      </c>
      <c r="V239" s="4"/>
      <c r="W239" s="4"/>
      <c r="X239" s="83"/>
    </row>
    <row r="240" spans="1:24">
      <c r="A240" s="2">
        <f t="shared" si="37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9"/>
        <v>26764.69</v>
      </c>
      <c r="T240" s="5"/>
      <c r="U240" s="6">
        <f t="shared" si="40"/>
        <v>26764.69</v>
      </c>
      <c r="V240" s="6"/>
      <c r="W240" s="6"/>
      <c r="X240" s="26"/>
    </row>
    <row r="241" spans="1:24">
      <c r="A241" s="2">
        <f t="shared" si="37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9"/>
        <v>-685.07</v>
      </c>
      <c r="T241" s="5"/>
      <c r="U241" s="6">
        <f t="shared" si="40"/>
        <v>-685.07</v>
      </c>
      <c r="V241" s="6"/>
      <c r="W241" s="6"/>
      <c r="X241" s="26"/>
    </row>
    <row r="242" spans="1:24">
      <c r="A242" s="2">
        <f t="shared" si="37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9"/>
        <v>-49864.76</v>
      </c>
      <c r="T242" s="5"/>
      <c r="U242" s="6">
        <f t="shared" si="40"/>
        <v>-49864.76</v>
      </c>
      <c r="V242" s="6"/>
      <c r="W242" s="6"/>
      <c r="X242" s="26"/>
    </row>
    <row r="243" spans="1:24">
      <c r="A243" s="2">
        <f t="shared" si="37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9"/>
        <v>234120.56</v>
      </c>
      <c r="T243" s="5"/>
      <c r="U243" s="6">
        <f t="shared" si="40"/>
        <v>234120.56</v>
      </c>
      <c r="V243" s="6"/>
      <c r="W243" s="6"/>
      <c r="X243" s="83"/>
    </row>
    <row r="244" spans="1:24">
      <c r="A244" s="2">
        <f t="shared" si="37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9"/>
        <v>2612527.48</v>
      </c>
      <c r="T244" s="5"/>
      <c r="U244" s="6">
        <f t="shared" si="40"/>
        <v>2612527.48</v>
      </c>
      <c r="V244" s="6"/>
      <c r="W244" s="6"/>
      <c r="X244" s="26"/>
    </row>
    <row r="245" spans="1:24">
      <c r="A245" s="2">
        <f t="shared" si="37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9"/>
        <v>35525.760000000002</v>
      </c>
      <c r="T245" s="5"/>
      <c r="U245" s="6"/>
      <c r="V245" s="6"/>
      <c r="W245" s="6"/>
      <c r="X245" s="26">
        <f>+S245</f>
        <v>35525.760000000002</v>
      </c>
    </row>
    <row r="246" spans="1:24">
      <c r="A246" s="2">
        <f t="shared" si="37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9"/>
        <v>2036.53000000001</v>
      </c>
      <c r="T246" s="2"/>
      <c r="U246" s="4"/>
      <c r="V246" s="4"/>
      <c r="W246" s="4"/>
      <c r="X246" s="26">
        <f>+S246</f>
        <v>2036.53000000001</v>
      </c>
    </row>
    <row r="247" spans="1:24">
      <c r="A247" s="2">
        <f t="shared" si="37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9"/>
        <v>3573.57</v>
      </c>
      <c r="T247" s="2"/>
      <c r="U247" s="4"/>
      <c r="V247" s="4"/>
      <c r="W247" s="4"/>
      <c r="X247" s="26">
        <f>+S247</f>
        <v>3573.57</v>
      </c>
    </row>
    <row r="248" spans="1:24">
      <c r="A248" s="2">
        <f t="shared" si="37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9"/>
        <v>7017.34</v>
      </c>
      <c r="T248" s="5"/>
      <c r="U248" s="41"/>
      <c r="V248" s="6"/>
      <c r="W248" s="6"/>
      <c r="X248" s="26">
        <f>+Q248</f>
        <v>7017.34</v>
      </c>
    </row>
    <row r="249" spans="1:24">
      <c r="A249" s="2">
        <f t="shared" si="37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9"/>
        <v>14082715.25</v>
      </c>
      <c r="T249" s="5"/>
      <c r="U249" s="41">
        <f>+S249</f>
        <v>14082715.25</v>
      </c>
      <c r="V249" s="6"/>
      <c r="W249" s="6"/>
      <c r="X249" s="26"/>
    </row>
    <row r="250" spans="1:24">
      <c r="A250" s="2">
        <f t="shared" si="37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9"/>
        <v>466500</v>
      </c>
      <c r="T250" s="5"/>
      <c r="U250" s="41">
        <f>+S250</f>
        <v>466500</v>
      </c>
      <c r="V250" s="6"/>
      <c r="W250" s="6"/>
      <c r="X250" s="26"/>
    </row>
    <row r="251" spans="1:24">
      <c r="A251" s="2">
        <f t="shared" si="37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9"/>
        <v>1878314.93</v>
      </c>
      <c r="T251" s="5"/>
      <c r="U251" s="41"/>
      <c r="V251" s="6"/>
      <c r="W251" s="6"/>
      <c r="X251" s="26">
        <f t="shared" ref="X251:X267" si="41">+S251</f>
        <v>1878314.93</v>
      </c>
    </row>
    <row r="252" spans="1:24">
      <c r="A252" s="2">
        <f t="shared" si="37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9"/>
        <v>2552903.35</v>
      </c>
      <c r="T252" s="5"/>
      <c r="U252" s="41">
        <f>+S252</f>
        <v>2552903.35</v>
      </c>
      <c r="V252" s="6"/>
      <c r="W252" s="6"/>
      <c r="X252" s="26"/>
    </row>
    <row r="253" spans="1:24">
      <c r="A253" s="2">
        <f t="shared" si="37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9"/>
        <v>5242250.1100000003</v>
      </c>
      <c r="T253" s="5"/>
      <c r="U253" s="41">
        <f>+S253</f>
        <v>5242250.1100000003</v>
      </c>
      <c r="V253" s="6"/>
      <c r="W253" s="6"/>
      <c r="X253" s="26"/>
    </row>
    <row r="254" spans="1:24">
      <c r="A254" s="2">
        <f t="shared" si="37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9"/>
        <v>77766.16</v>
      </c>
      <c r="T254" s="5"/>
      <c r="U254" s="6"/>
      <c r="V254" s="6"/>
      <c r="W254" s="6"/>
      <c r="X254" s="26">
        <f t="shared" si="41"/>
        <v>77766.16</v>
      </c>
    </row>
    <row r="255" spans="1:24">
      <c r="A255" s="2">
        <f t="shared" si="37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9"/>
        <v>0</v>
      </c>
      <c r="T255" s="5"/>
      <c r="U255" s="6"/>
      <c r="V255" s="6"/>
      <c r="W255" s="6"/>
      <c r="X255" s="26">
        <f t="shared" si="41"/>
        <v>0</v>
      </c>
    </row>
    <row r="256" spans="1:24">
      <c r="A256" s="2">
        <f t="shared" si="37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9"/>
        <v>0</v>
      </c>
      <c r="T256" s="5"/>
      <c r="U256" s="6"/>
      <c r="V256" s="6"/>
      <c r="W256" s="6"/>
      <c r="X256" s="26">
        <f t="shared" si="41"/>
        <v>0</v>
      </c>
    </row>
    <row r="257" spans="1:24">
      <c r="A257" s="2">
        <f t="shared" si="37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9"/>
        <v>0</v>
      </c>
      <c r="T257" s="5"/>
      <c r="U257" s="6"/>
      <c r="V257" s="6"/>
      <c r="W257" s="6"/>
      <c r="X257" s="26">
        <f t="shared" si="41"/>
        <v>0</v>
      </c>
    </row>
    <row r="258" spans="1:24">
      <c r="A258" s="2">
        <f t="shared" si="37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9"/>
        <v>0</v>
      </c>
      <c r="T258" s="5"/>
      <c r="U258" s="6"/>
      <c r="V258" s="6"/>
      <c r="W258" s="6"/>
      <c r="X258" s="26">
        <f t="shared" si="41"/>
        <v>0</v>
      </c>
    </row>
    <row r="259" spans="1:24">
      <c r="A259" s="2">
        <f t="shared" si="37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9"/>
        <v>224362.23999999999</v>
      </c>
      <c r="T259" s="5"/>
      <c r="U259" s="6"/>
      <c r="V259" s="6"/>
      <c r="W259" s="6"/>
      <c r="X259" s="26">
        <f t="shared" si="41"/>
        <v>224362.23999999999</v>
      </c>
    </row>
    <row r="260" spans="1:24">
      <c r="A260" s="2">
        <f t="shared" si="37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9"/>
        <v>193667.13</v>
      </c>
      <c r="T260" s="5"/>
      <c r="U260" s="6"/>
      <c r="V260" s="6"/>
      <c r="W260" s="6"/>
      <c r="X260" s="26">
        <f t="shared" si="41"/>
        <v>193667.13</v>
      </c>
    </row>
    <row r="261" spans="1:24">
      <c r="A261" s="2">
        <f t="shared" si="37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9"/>
        <v>624129.18000000005</v>
      </c>
      <c r="T261" s="5"/>
      <c r="U261" s="6"/>
      <c r="V261" s="6"/>
      <c r="W261" s="6"/>
      <c r="X261" s="26">
        <f t="shared" si="41"/>
        <v>624129.18000000005</v>
      </c>
    </row>
    <row r="262" spans="1:24">
      <c r="A262" s="2">
        <f t="shared" si="37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9"/>
        <v>-1042158.55</v>
      </c>
      <c r="T262" s="5"/>
      <c r="U262" s="6"/>
      <c r="V262" s="6"/>
      <c r="W262" s="6"/>
      <c r="X262" s="26">
        <f t="shared" si="41"/>
        <v>-1042158.55</v>
      </c>
    </row>
    <row r="263" spans="1:24">
      <c r="A263" s="2">
        <f t="shared" si="37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9"/>
        <v>-93709.3200000012</v>
      </c>
      <c r="T263" s="5"/>
      <c r="U263" s="6"/>
      <c r="V263" s="6"/>
      <c r="W263" s="6"/>
      <c r="X263" s="26">
        <f t="shared" si="41"/>
        <v>-93709.3200000012</v>
      </c>
    </row>
    <row r="264" spans="1:24">
      <c r="A264" s="2">
        <f t="shared" si="37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9"/>
        <v>0</v>
      </c>
      <c r="T264" s="5"/>
      <c r="U264" s="6"/>
      <c r="V264" s="6"/>
      <c r="W264" s="6"/>
      <c r="X264" s="26">
        <f t="shared" si="41"/>
        <v>0</v>
      </c>
    </row>
    <row r="265" spans="1:24">
      <c r="A265" s="2">
        <f t="shared" si="37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9"/>
        <v>6026089.79</v>
      </c>
      <c r="T265" s="5"/>
      <c r="U265" s="6"/>
      <c r="V265" s="6"/>
      <c r="W265" s="6"/>
      <c r="X265" s="26">
        <f t="shared" si="41"/>
        <v>6026089.79</v>
      </c>
    </row>
    <row r="266" spans="1:24">
      <c r="A266" s="2">
        <f t="shared" si="37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9"/>
        <v>-5932380.4699999997</v>
      </c>
      <c r="T266" s="5"/>
      <c r="U266" s="6"/>
      <c r="V266" s="6"/>
      <c r="W266" s="6"/>
      <c r="X266" s="26">
        <f t="shared" si="41"/>
        <v>-5932380.4699999997</v>
      </c>
    </row>
    <row r="267" spans="1:24">
      <c r="A267" s="2">
        <f t="shared" si="37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9"/>
        <v>4405213</v>
      </c>
      <c r="T267" s="5"/>
      <c r="U267" s="6"/>
      <c r="V267" s="6"/>
      <c r="W267" s="6"/>
      <c r="X267" s="26">
        <f t="shared" si="41"/>
        <v>4405213</v>
      </c>
    </row>
    <row r="268" spans="1:24">
      <c r="A268" s="2">
        <f t="shared" si="37"/>
        <v>254</v>
      </c>
      <c r="B268" s="2"/>
      <c r="C268" s="2"/>
      <c r="D268" s="2"/>
      <c r="E268" s="23" t="s">
        <v>453</v>
      </c>
      <c r="F268" s="28">
        <f t="shared" ref="F268:S268" si="42">SUM(F211:F267)</f>
        <v>78608508.219999969</v>
      </c>
      <c r="G268" s="28">
        <f t="shared" si="42"/>
        <v>82958816.010000005</v>
      </c>
      <c r="H268" s="28">
        <f t="shared" si="42"/>
        <v>83117560.469999984</v>
      </c>
      <c r="I268" s="28">
        <f t="shared" si="42"/>
        <v>83407057.019999996</v>
      </c>
      <c r="J268" s="28">
        <f t="shared" si="42"/>
        <v>84194940.200000003</v>
      </c>
      <c r="K268" s="28">
        <f t="shared" si="42"/>
        <v>83887103.320000023</v>
      </c>
      <c r="L268" s="28">
        <f t="shared" si="42"/>
        <v>85047868.13000001</v>
      </c>
      <c r="M268" s="28">
        <f t="shared" si="42"/>
        <v>85638967.939999998</v>
      </c>
      <c r="N268" s="28">
        <f t="shared" si="42"/>
        <v>85995217.929999992</v>
      </c>
      <c r="O268" s="28">
        <f t="shared" si="42"/>
        <v>87356779.379999995</v>
      </c>
      <c r="P268" s="28">
        <f t="shared" si="42"/>
        <v>86818910.600000024</v>
      </c>
      <c r="Q268" s="28">
        <f t="shared" si="42"/>
        <v>86686917.339999989</v>
      </c>
      <c r="R268" s="28">
        <f t="shared" si="42"/>
        <v>90797163.850000009</v>
      </c>
      <c r="S268" s="29">
        <f t="shared" si="42"/>
        <v>86686917.339999989</v>
      </c>
      <c r="T268" s="5"/>
      <c r="U268" s="6"/>
      <c r="V268" s="6"/>
      <c r="W268" s="6"/>
      <c r="X268" s="26"/>
    </row>
    <row r="269" spans="1:24">
      <c r="A269" s="2">
        <f t="shared" si="37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41"/>
      <c r="T269" s="5"/>
      <c r="U269" s="6"/>
      <c r="V269" s="6"/>
      <c r="W269" s="6"/>
      <c r="X269" s="26"/>
    </row>
    <row r="270" spans="1:24">
      <c r="A270" s="2">
        <f t="shared" si="37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>+Q270</f>
        <v>119701897.48999999</v>
      </c>
      <c r="T270" s="5"/>
      <c r="U270" s="6"/>
      <c r="V270" s="6"/>
      <c r="W270" s="6">
        <f>+S270</f>
        <v>119701897.48999999</v>
      </c>
      <c r="X270" s="26"/>
    </row>
    <row r="271" spans="1:24">
      <c r="A271" s="2">
        <f t="shared" si="37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>+Q271</f>
        <v>48694380.310000002</v>
      </c>
      <c r="T271" s="5"/>
      <c r="U271" s="6"/>
      <c r="V271" s="6"/>
      <c r="W271" s="6">
        <f>+S271</f>
        <v>48694380.310000002</v>
      </c>
      <c r="X271" s="26"/>
    </row>
    <row r="272" spans="1:24">
      <c r="A272" s="2">
        <f t="shared" si="37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>+Q272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43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>+Q273</f>
        <v>7277178.5499999998</v>
      </c>
      <c r="T273" s="5"/>
      <c r="U273" s="6"/>
      <c r="V273" s="6"/>
      <c r="W273" s="6">
        <f>+S273</f>
        <v>7277178.5499999998</v>
      </c>
      <c r="X273" s="26"/>
    </row>
    <row r="274" spans="1:24">
      <c r="A274" s="2">
        <f t="shared" si="43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S274" si="44">SUM(G270:G273)</f>
        <v>27696643.009999998</v>
      </c>
      <c r="H274" s="28">
        <f t="shared" si="44"/>
        <v>53021880.219999999</v>
      </c>
      <c r="I274" s="28">
        <f t="shared" si="44"/>
        <v>75414859.480000004</v>
      </c>
      <c r="J274" s="28">
        <f t="shared" si="44"/>
        <v>91864285.179999992</v>
      </c>
      <c r="K274" s="28">
        <f t="shared" si="44"/>
        <v>101973923.8</v>
      </c>
      <c r="L274" s="28">
        <f t="shared" si="44"/>
        <v>111748016.5</v>
      </c>
      <c r="M274" s="28">
        <f t="shared" si="44"/>
        <v>120631585.06</v>
      </c>
      <c r="N274" s="28">
        <f t="shared" si="44"/>
        <v>128639398.23</v>
      </c>
      <c r="O274" s="28">
        <f t="shared" si="44"/>
        <v>139109278.55000001</v>
      </c>
      <c r="P274" s="28">
        <f t="shared" si="44"/>
        <v>154835968.17000002</v>
      </c>
      <c r="Q274" s="28">
        <f t="shared" si="44"/>
        <v>175673456.35000002</v>
      </c>
      <c r="R274" s="28">
        <f t="shared" si="44"/>
        <v>200944910.62</v>
      </c>
      <c r="S274" s="29">
        <f t="shared" si="44"/>
        <v>175673456.35000002</v>
      </c>
      <c r="T274" s="5"/>
      <c r="U274" s="6"/>
      <c r="V274" s="6"/>
      <c r="W274" s="6"/>
      <c r="X274" s="26"/>
    </row>
    <row r="275" spans="1:24">
      <c r="A275" s="2">
        <f t="shared" si="43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41"/>
      <c r="T275" s="2"/>
      <c r="U275" s="4"/>
      <c r="V275" s="4"/>
      <c r="W275" s="4"/>
      <c r="X275" s="83"/>
    </row>
    <row r="276" spans="1:24">
      <c r="A276" s="2">
        <f t="shared" si="43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ref="S276:S293" si="45">+Q276</f>
        <v>0</v>
      </c>
      <c r="T276" s="2"/>
      <c r="U276" s="4"/>
      <c r="V276" s="4"/>
      <c r="W276" s="4">
        <f t="shared" ref="W276:W293" si="46">+S276</f>
        <v>0</v>
      </c>
      <c r="X276" s="83"/>
    </row>
    <row r="277" spans="1:24">
      <c r="A277" s="2">
        <f t="shared" si="43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45"/>
        <v>0</v>
      </c>
      <c r="T277" s="2"/>
      <c r="U277" s="4"/>
      <c r="V277" s="4"/>
      <c r="W277" s="4">
        <f t="shared" si="46"/>
        <v>0</v>
      </c>
      <c r="X277" s="83"/>
    </row>
    <row r="278" spans="1:24">
      <c r="A278" s="2">
        <f t="shared" si="43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45"/>
        <v>0</v>
      </c>
      <c r="T278" s="2"/>
      <c r="U278" s="4"/>
      <c r="V278" s="4"/>
      <c r="W278" s="4">
        <f t="shared" si="46"/>
        <v>0</v>
      </c>
      <c r="X278" s="83"/>
    </row>
    <row r="279" spans="1:24">
      <c r="A279" s="2">
        <f t="shared" si="43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45"/>
        <v>176748.83</v>
      </c>
      <c r="T279" s="2"/>
      <c r="U279" s="4"/>
      <c r="V279" s="4"/>
      <c r="W279" s="4">
        <f t="shared" si="46"/>
        <v>176748.83</v>
      </c>
      <c r="X279" s="83"/>
    </row>
    <row r="280" spans="1:24">
      <c r="A280" s="2">
        <f t="shared" si="43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45"/>
        <v>389023.6</v>
      </c>
      <c r="T280" s="2"/>
      <c r="U280" s="4"/>
      <c r="V280" s="4"/>
      <c r="W280" s="4">
        <f t="shared" si="46"/>
        <v>389023.6</v>
      </c>
      <c r="X280" s="83"/>
    </row>
    <row r="281" spans="1:24">
      <c r="A281" s="2">
        <f t="shared" si="43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45"/>
        <v>8631453.1099999994</v>
      </c>
      <c r="T281" s="2"/>
      <c r="U281" s="4"/>
      <c r="V281" s="4"/>
      <c r="W281" s="4">
        <f t="shared" si="46"/>
        <v>8631453.1099999994</v>
      </c>
      <c r="X281" s="83"/>
    </row>
    <row r="282" spans="1:24">
      <c r="A282" s="2">
        <f t="shared" si="43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45"/>
        <v>7458462.8200000003</v>
      </c>
      <c r="T282" s="2"/>
      <c r="U282" s="4"/>
      <c r="V282" s="4"/>
      <c r="W282" s="4">
        <f t="shared" si="46"/>
        <v>7458462.8200000003</v>
      </c>
      <c r="X282" s="83"/>
    </row>
    <row r="283" spans="1:24">
      <c r="A283" s="2">
        <f t="shared" si="43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45"/>
        <v>78103.72</v>
      </c>
      <c r="T283" s="2"/>
      <c r="U283" s="4"/>
      <c r="V283" s="4"/>
      <c r="W283" s="4">
        <f t="shared" si="46"/>
        <v>78103.72</v>
      </c>
      <c r="X283" s="83"/>
    </row>
    <row r="284" spans="1:24">
      <c r="A284" s="2">
        <f t="shared" si="43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45"/>
        <v>1202265.6499999999</v>
      </c>
      <c r="T284" s="2"/>
      <c r="U284" s="4"/>
      <c r="V284" s="4"/>
      <c r="W284" s="4">
        <f t="shared" si="46"/>
        <v>1202265.6499999999</v>
      </c>
      <c r="X284" s="83"/>
    </row>
    <row r="285" spans="1:24">
      <c r="A285" s="2">
        <f t="shared" si="43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45"/>
        <v>186152.77</v>
      </c>
      <c r="T285" s="2"/>
      <c r="U285" s="4"/>
      <c r="V285" s="4"/>
      <c r="W285" s="4">
        <f t="shared" si="46"/>
        <v>186152.77</v>
      </c>
      <c r="X285" s="83"/>
    </row>
    <row r="286" spans="1:24">
      <c r="A286" s="2">
        <f t="shared" si="43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45"/>
        <v>959129.94</v>
      </c>
      <c r="T286" s="2"/>
      <c r="U286" s="4"/>
      <c r="V286" s="4"/>
      <c r="W286" s="4">
        <f t="shared" si="46"/>
        <v>959129.94</v>
      </c>
      <c r="X286" s="83"/>
    </row>
    <row r="287" spans="1:24">
      <c r="A287" s="2">
        <f t="shared" si="43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45"/>
        <v>251446.73</v>
      </c>
      <c r="T287" s="2"/>
      <c r="U287" s="4"/>
      <c r="V287" s="4"/>
      <c r="W287" s="4">
        <f t="shared" si="46"/>
        <v>251446.73</v>
      </c>
      <c r="X287" s="83"/>
    </row>
    <row r="288" spans="1:24">
      <c r="A288" s="2">
        <f t="shared" si="43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45"/>
        <v>1476140.04</v>
      </c>
      <c r="T288" s="2"/>
      <c r="U288" s="4"/>
      <c r="V288" s="4"/>
      <c r="W288" s="4">
        <f t="shared" si="46"/>
        <v>1476140.04</v>
      </c>
      <c r="X288" s="83"/>
    </row>
    <row r="289" spans="1:24">
      <c r="A289" s="2">
        <f t="shared" si="43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45"/>
        <v>2155133.16</v>
      </c>
      <c r="T289" s="2"/>
      <c r="U289" s="4"/>
      <c r="V289" s="4"/>
      <c r="W289" s="4">
        <f t="shared" si="46"/>
        <v>2155133.16</v>
      </c>
      <c r="X289" s="83"/>
    </row>
    <row r="290" spans="1:24">
      <c r="A290" s="2">
        <f t="shared" si="43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45"/>
        <v>1858.08</v>
      </c>
      <c r="T290" s="2"/>
      <c r="U290" s="4"/>
      <c r="V290" s="4"/>
      <c r="W290" s="4">
        <f t="shared" si="46"/>
        <v>1858.08</v>
      </c>
      <c r="X290" s="83"/>
    </row>
    <row r="291" spans="1:24">
      <c r="A291" s="2">
        <f t="shared" si="43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45"/>
        <v>26056.49</v>
      </c>
      <c r="T291" s="2"/>
      <c r="U291" s="4"/>
      <c r="V291" s="4"/>
      <c r="W291" s="4">
        <f t="shared" si="46"/>
        <v>26056.49</v>
      </c>
      <c r="X291" s="83"/>
    </row>
    <row r="292" spans="1:24">
      <c r="A292" s="2">
        <f t="shared" si="43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45"/>
        <v>34421.81</v>
      </c>
      <c r="T292" s="2"/>
      <c r="U292" s="4"/>
      <c r="V292" s="4"/>
      <c r="W292" s="4">
        <f t="shared" si="46"/>
        <v>34421.81</v>
      </c>
      <c r="X292" s="83"/>
    </row>
    <row r="293" spans="1:24">
      <c r="A293" s="2">
        <f t="shared" si="43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45"/>
        <v>2099139.1</v>
      </c>
      <c r="T293" s="2"/>
      <c r="U293" s="4"/>
      <c r="V293" s="4"/>
      <c r="W293" s="4">
        <f t="shared" si="46"/>
        <v>2099139.1</v>
      </c>
      <c r="X293" s="83"/>
    </row>
    <row r="294" spans="1:24">
      <c r="A294" s="2">
        <f t="shared" si="43"/>
        <v>280</v>
      </c>
      <c r="B294" s="2"/>
      <c r="C294" s="2"/>
      <c r="D294" s="2"/>
      <c r="E294" s="50" t="s">
        <v>484</v>
      </c>
      <c r="F294" s="28">
        <f t="shared" ref="F294:S294" si="47">SUM(F279:F293)</f>
        <v>29055993.149999999</v>
      </c>
      <c r="G294" s="28">
        <f t="shared" si="47"/>
        <v>4110746.9500000007</v>
      </c>
      <c r="H294" s="28">
        <f t="shared" si="47"/>
        <v>7568028.5200000005</v>
      </c>
      <c r="I294" s="28">
        <f t="shared" si="47"/>
        <v>11015883.790000001</v>
      </c>
      <c r="J294" s="28">
        <f t="shared" si="47"/>
        <v>13592270.760000002</v>
      </c>
      <c r="K294" s="28">
        <f t="shared" si="47"/>
        <v>15418443.92</v>
      </c>
      <c r="L294" s="28">
        <f t="shared" si="47"/>
        <v>16918084.170000002</v>
      </c>
      <c r="M294" s="28">
        <f t="shared" si="47"/>
        <v>18289571.93</v>
      </c>
      <c r="N294" s="28">
        <f t="shared" si="47"/>
        <v>19409871.52</v>
      </c>
      <c r="O294" s="28">
        <f t="shared" si="47"/>
        <v>20812513.030000001</v>
      </c>
      <c r="P294" s="28">
        <f t="shared" si="47"/>
        <v>22691143.969999999</v>
      </c>
      <c r="Q294" s="28">
        <f t="shared" si="47"/>
        <v>25125535.849999998</v>
      </c>
      <c r="R294" s="28">
        <f t="shared" si="47"/>
        <v>28430305.460000001</v>
      </c>
      <c r="S294" s="29">
        <f t="shared" si="47"/>
        <v>25125535.849999998</v>
      </c>
      <c r="T294" s="2"/>
      <c r="U294" s="4"/>
      <c r="V294" s="4"/>
      <c r="W294" s="4"/>
      <c r="X294" s="83"/>
    </row>
    <row r="295" spans="1:24">
      <c r="A295" s="2">
        <f t="shared" si="43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41"/>
      <c r="T295" s="5"/>
      <c r="U295" s="6"/>
      <c r="V295" s="6"/>
      <c r="W295" s="6"/>
      <c r="X295" s="26"/>
    </row>
    <row r="296" spans="1:24">
      <c r="A296" s="2">
        <f t="shared" si="43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>+Q296</f>
        <v>23984099.579999998</v>
      </c>
      <c r="T296" s="5"/>
      <c r="U296" s="6"/>
      <c r="V296" s="6"/>
      <c r="W296" s="6">
        <f>+S296</f>
        <v>23984099.579999998</v>
      </c>
      <c r="X296" s="26"/>
    </row>
    <row r="297" spans="1:24">
      <c r="A297" s="2">
        <f t="shared" si="43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>+Q297</f>
        <v>3135636.98</v>
      </c>
      <c r="T297" s="5"/>
      <c r="U297" s="6"/>
      <c r="V297" s="6"/>
      <c r="W297" s="6">
        <f>+S297</f>
        <v>3135636.98</v>
      </c>
      <c r="X297" s="26"/>
    </row>
    <row r="298" spans="1:24">
      <c r="A298" s="2">
        <f t="shared" si="43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>+Q298</f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43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S299" si="48">SUM(G296:G298)</f>
        <v>2394888.83</v>
      </c>
      <c r="H299" s="28">
        <f t="shared" si="48"/>
        <v>4798923.55</v>
      </c>
      <c r="I299" s="28">
        <f t="shared" si="48"/>
        <v>7210168.9900000002</v>
      </c>
      <c r="J299" s="28">
        <f t="shared" si="48"/>
        <v>9629797.2799999993</v>
      </c>
      <c r="K299" s="28">
        <f t="shared" si="48"/>
        <v>12062190.43</v>
      </c>
      <c r="L299" s="28">
        <f t="shared" si="48"/>
        <v>14509338.830000002</v>
      </c>
      <c r="M299" s="28">
        <f t="shared" si="48"/>
        <v>16982990.59</v>
      </c>
      <c r="N299" s="28">
        <f t="shared" si="48"/>
        <v>19472445.800000001</v>
      </c>
      <c r="O299" s="28">
        <f t="shared" si="48"/>
        <v>21990386.379999999</v>
      </c>
      <c r="P299" s="28">
        <f t="shared" si="48"/>
        <v>24538386.02</v>
      </c>
      <c r="Q299" s="28">
        <f t="shared" si="48"/>
        <v>27119736.559999999</v>
      </c>
      <c r="R299" s="28">
        <f t="shared" si="48"/>
        <v>29789773.009999998</v>
      </c>
      <c r="S299" s="97">
        <f t="shared" si="48"/>
        <v>27119736.559999999</v>
      </c>
      <c r="T299" s="5"/>
      <c r="U299" s="6"/>
      <c r="V299" s="6"/>
      <c r="W299" s="6"/>
      <c r="X299" s="26"/>
    </row>
    <row r="300" spans="1:24">
      <c r="A300" s="2">
        <f t="shared" si="43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41"/>
      <c r="T300" s="5"/>
      <c r="U300" s="6"/>
      <c r="V300" s="6"/>
      <c r="W300" s="6"/>
      <c r="X300" s="26"/>
    </row>
    <row r="301" spans="1:24">
      <c r="A301" s="2">
        <f t="shared" si="43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ref="S301:S312" si="49">+Q301</f>
        <v>0</v>
      </c>
      <c r="T301" s="5"/>
      <c r="U301" s="6"/>
      <c r="V301" s="6"/>
      <c r="W301" s="6"/>
      <c r="X301" s="26"/>
    </row>
    <row r="302" spans="1:24">
      <c r="A302" s="2">
        <f t="shared" si="43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49"/>
        <v>10211003.310000001</v>
      </c>
      <c r="T302" s="5"/>
      <c r="U302" s="6"/>
      <c r="V302" s="6"/>
      <c r="W302" s="6">
        <f t="shared" ref="W302:W312" si="50">+S302</f>
        <v>10211003.310000001</v>
      </c>
      <c r="X302" s="26"/>
    </row>
    <row r="303" spans="1:24">
      <c r="A303" s="2">
        <f t="shared" si="43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49"/>
        <v>392534.75</v>
      </c>
      <c r="T303" s="5"/>
      <c r="U303" s="6"/>
      <c r="V303" s="6"/>
      <c r="W303" s="6">
        <f t="shared" si="50"/>
        <v>392534.75</v>
      </c>
      <c r="X303" s="26"/>
    </row>
    <row r="304" spans="1:24">
      <c r="A304" s="2">
        <f t="shared" si="43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49"/>
        <v>86979.21</v>
      </c>
      <c r="T304" s="5"/>
      <c r="U304" s="6"/>
      <c r="V304" s="6"/>
      <c r="W304" s="6">
        <f t="shared" si="50"/>
        <v>86979.21</v>
      </c>
      <c r="X304" s="26"/>
    </row>
    <row r="305" spans="1:24">
      <c r="A305" s="2">
        <f t="shared" si="43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49"/>
        <v>1543.27</v>
      </c>
      <c r="T305" s="5"/>
      <c r="U305" s="6"/>
      <c r="V305" s="6"/>
      <c r="W305" s="6">
        <f t="shared" si="50"/>
        <v>1543.27</v>
      </c>
      <c r="X305" s="26"/>
    </row>
    <row r="306" spans="1:24">
      <c r="A306" s="2">
        <f t="shared" si="43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49"/>
        <v>156077.73000000001</v>
      </c>
      <c r="T306" s="5"/>
      <c r="U306" s="6"/>
      <c r="V306" s="6"/>
      <c r="W306" s="6">
        <f t="shared" si="50"/>
        <v>156077.73000000001</v>
      </c>
      <c r="X306" s="26"/>
    </row>
    <row r="307" spans="1:24">
      <c r="A307" s="2">
        <f t="shared" si="43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49"/>
        <v>39378.44</v>
      </c>
      <c r="T307" s="5"/>
      <c r="U307" s="6"/>
      <c r="V307" s="6"/>
      <c r="W307" s="6">
        <f t="shared" si="50"/>
        <v>39378.44</v>
      </c>
      <c r="X307" s="26"/>
    </row>
    <row r="308" spans="1:24">
      <c r="A308" s="2">
        <f t="shared" si="43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49"/>
        <v>5759.62</v>
      </c>
      <c r="T308" s="5"/>
      <c r="U308" s="6"/>
      <c r="V308" s="6"/>
      <c r="W308" s="6">
        <f t="shared" si="50"/>
        <v>5759.62</v>
      </c>
      <c r="X308" s="26"/>
    </row>
    <row r="309" spans="1:24">
      <c r="A309" s="2">
        <f t="shared" si="43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49"/>
        <v>0</v>
      </c>
      <c r="T309" s="5"/>
      <c r="U309" s="6"/>
      <c r="V309" s="6"/>
      <c r="W309" s="6">
        <f t="shared" si="50"/>
        <v>0</v>
      </c>
      <c r="X309" s="26"/>
    </row>
    <row r="310" spans="1:24">
      <c r="A310" s="2">
        <f t="shared" si="43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49"/>
        <v>53464.6</v>
      </c>
      <c r="T310" s="5"/>
      <c r="U310" s="6"/>
      <c r="V310" s="6"/>
      <c r="W310" s="6">
        <f t="shared" si="50"/>
        <v>53464.6</v>
      </c>
      <c r="X310" s="26"/>
    </row>
    <row r="311" spans="1:24">
      <c r="A311" s="2">
        <f t="shared" si="43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49"/>
        <v>183708.56</v>
      </c>
      <c r="T311" s="5"/>
      <c r="U311" s="6"/>
      <c r="V311" s="6"/>
      <c r="W311" s="6">
        <f t="shared" si="50"/>
        <v>183708.56</v>
      </c>
      <c r="X311" s="26"/>
    </row>
    <row r="312" spans="1:24">
      <c r="A312" s="2">
        <f t="shared" si="43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49"/>
        <v>37556.42</v>
      </c>
      <c r="T312" s="5"/>
      <c r="U312" s="6"/>
      <c r="V312" s="6"/>
      <c r="W312" s="6">
        <f t="shared" si="50"/>
        <v>37556.42</v>
      </c>
      <c r="X312" s="26"/>
    </row>
    <row r="313" spans="1:24">
      <c r="A313" s="2">
        <f t="shared" si="43"/>
        <v>299</v>
      </c>
      <c r="B313" s="2"/>
      <c r="C313" s="2"/>
      <c r="D313" s="2"/>
      <c r="E313" s="23" t="s">
        <v>509</v>
      </c>
      <c r="F313" s="28">
        <f t="shared" ref="F313:S313" si="51">SUM(F301:F312)</f>
        <v>12404036.090000002</v>
      </c>
      <c r="G313" s="28">
        <f t="shared" si="51"/>
        <v>1017346.6499999999</v>
      </c>
      <c r="H313" s="28">
        <f t="shared" si="51"/>
        <v>2009984.89</v>
      </c>
      <c r="I313" s="28">
        <f t="shared" si="51"/>
        <v>3009291.6700000004</v>
      </c>
      <c r="J313" s="28">
        <f t="shared" si="51"/>
        <v>4001668.7199999997</v>
      </c>
      <c r="K313" s="28">
        <f t="shared" si="51"/>
        <v>4998259.129999999</v>
      </c>
      <c r="L313" s="28">
        <f t="shared" si="51"/>
        <v>5989631.7300000004</v>
      </c>
      <c r="M313" s="28">
        <f t="shared" si="51"/>
        <v>6997855.7299999995</v>
      </c>
      <c r="N313" s="28">
        <f t="shared" si="51"/>
        <v>8040735.2799999993</v>
      </c>
      <c r="O313" s="28">
        <f t="shared" si="51"/>
        <v>9092823.1299999971</v>
      </c>
      <c r="P313" s="28">
        <f t="shared" si="51"/>
        <v>10107771.119999999</v>
      </c>
      <c r="Q313" s="28">
        <f t="shared" si="51"/>
        <v>11168005.91</v>
      </c>
      <c r="R313" s="28">
        <f t="shared" si="51"/>
        <v>12288416.85</v>
      </c>
      <c r="S313" s="29">
        <f t="shared" si="51"/>
        <v>11168005.91</v>
      </c>
      <c r="T313" s="5"/>
      <c r="U313" s="6"/>
      <c r="V313" s="6"/>
      <c r="W313" s="6"/>
      <c r="X313" s="26"/>
    </row>
    <row r="314" spans="1:24">
      <c r="A314" s="2">
        <f t="shared" si="43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41"/>
      <c r="T314" s="5"/>
      <c r="U314" s="6"/>
      <c r="V314" s="6"/>
      <c r="W314" s="6"/>
      <c r="X314" s="26"/>
    </row>
    <row r="315" spans="1:24">
      <c r="A315" s="2">
        <f t="shared" si="43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ref="S315:S335" si="52">+Q315</f>
        <v>162973.6</v>
      </c>
      <c r="T315" s="5"/>
      <c r="U315" s="6"/>
      <c r="V315" s="6"/>
      <c r="W315" s="6">
        <f t="shared" ref="W315:W335" si="53">+S315</f>
        <v>162973.6</v>
      </c>
      <c r="X315" s="26"/>
    </row>
    <row r="316" spans="1:24">
      <c r="A316" s="2">
        <f t="shared" si="43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52"/>
        <v>87729.580000000104</v>
      </c>
      <c r="T316" s="5"/>
      <c r="U316" s="6"/>
      <c r="V316" s="6"/>
      <c r="W316" s="6">
        <f t="shared" si="53"/>
        <v>87729.580000000104</v>
      </c>
      <c r="X316" s="26"/>
    </row>
    <row r="317" spans="1:24">
      <c r="A317" s="2">
        <f t="shared" si="43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52"/>
        <v>745463.47000000102</v>
      </c>
      <c r="T317" s="5"/>
      <c r="U317" s="6"/>
      <c r="V317" s="6"/>
      <c r="W317" s="6">
        <f t="shared" si="53"/>
        <v>745463.47000000102</v>
      </c>
      <c r="X317" s="26"/>
    </row>
    <row r="318" spans="1:24">
      <c r="A318" s="2">
        <f t="shared" si="43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52"/>
        <v>-43506.03</v>
      </c>
      <c r="T318" s="5"/>
      <c r="U318" s="6"/>
      <c r="V318" s="6"/>
      <c r="W318" s="6">
        <f t="shared" si="53"/>
        <v>-43506.03</v>
      </c>
      <c r="X318" s="26"/>
    </row>
    <row r="319" spans="1:24">
      <c r="A319" s="2">
        <f t="shared" si="43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52"/>
        <v>0</v>
      </c>
      <c r="T319" s="5"/>
      <c r="U319" s="6"/>
      <c r="V319" s="6"/>
      <c r="W319" s="6">
        <f t="shared" si="53"/>
        <v>0</v>
      </c>
      <c r="X319" s="26"/>
    </row>
    <row r="320" spans="1:24">
      <c r="A320" s="2">
        <f t="shared" si="43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52"/>
        <v>0</v>
      </c>
      <c r="T320" s="5"/>
      <c r="U320" s="6"/>
      <c r="V320" s="6"/>
      <c r="W320" s="6">
        <f t="shared" si="53"/>
        <v>0</v>
      </c>
      <c r="X320" s="26"/>
    </row>
    <row r="321" spans="1:24">
      <c r="A321" s="2">
        <f t="shared" si="43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52"/>
        <v>-4201.46</v>
      </c>
      <c r="T321" s="5"/>
      <c r="U321" s="6"/>
      <c r="V321" s="6"/>
      <c r="W321" s="6">
        <f t="shared" si="53"/>
        <v>-4201.46</v>
      </c>
      <c r="X321" s="26"/>
    </row>
    <row r="322" spans="1:24">
      <c r="A322" s="2">
        <f t="shared" si="43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52"/>
        <v>-399990.5</v>
      </c>
      <c r="T322" s="5"/>
      <c r="U322" s="6"/>
      <c r="V322" s="6"/>
      <c r="W322" s="6">
        <f t="shared" si="53"/>
        <v>-399990.5</v>
      </c>
      <c r="X322" s="26"/>
    </row>
    <row r="323" spans="1:24">
      <c r="A323" s="2">
        <f t="shared" si="43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52"/>
        <v>85041.17</v>
      </c>
      <c r="T323" s="5"/>
      <c r="U323" s="6"/>
      <c r="V323" s="6"/>
      <c r="W323" s="6">
        <f t="shared" si="53"/>
        <v>85041.17</v>
      </c>
      <c r="X323" s="26"/>
    </row>
    <row r="324" spans="1:24">
      <c r="A324" s="2">
        <f t="shared" si="43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52"/>
        <v>-1829610.89</v>
      </c>
      <c r="T324" s="5"/>
      <c r="U324" s="6"/>
      <c r="V324" s="6"/>
      <c r="W324" s="6">
        <f t="shared" si="53"/>
        <v>-1829610.89</v>
      </c>
      <c r="X324" s="26"/>
    </row>
    <row r="325" spans="1:24">
      <c r="A325" s="2">
        <f t="shared" si="43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52"/>
        <v>-67444.56</v>
      </c>
      <c r="T325" s="5"/>
      <c r="U325" s="6"/>
      <c r="V325" s="6"/>
      <c r="W325" s="6">
        <f t="shared" si="53"/>
        <v>-67444.56</v>
      </c>
      <c r="X325" s="26"/>
    </row>
    <row r="326" spans="1:24">
      <c r="A326" s="2">
        <f t="shared" si="43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52"/>
        <v>0</v>
      </c>
      <c r="T326" s="5"/>
      <c r="U326" s="6"/>
      <c r="V326" s="6"/>
      <c r="W326" s="6">
        <f t="shared" si="53"/>
        <v>0</v>
      </c>
      <c r="X326" s="26"/>
    </row>
    <row r="327" spans="1:24">
      <c r="A327" s="2">
        <f t="shared" si="43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52"/>
        <v>0</v>
      </c>
      <c r="T327" s="5"/>
      <c r="U327" s="6"/>
      <c r="V327" s="6"/>
      <c r="W327" s="6">
        <f t="shared" si="53"/>
        <v>0</v>
      </c>
      <c r="X327" s="26"/>
    </row>
    <row r="328" spans="1:24">
      <c r="A328" s="2">
        <f t="shared" si="43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52"/>
        <v>-5903.14</v>
      </c>
      <c r="T328" s="5"/>
      <c r="U328" s="6"/>
      <c r="V328" s="6"/>
      <c r="W328" s="6">
        <f t="shared" si="53"/>
        <v>-5903.14</v>
      </c>
      <c r="X328" s="26"/>
    </row>
    <row r="329" spans="1:24">
      <c r="A329" s="2">
        <f t="shared" si="43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52"/>
        <v>0</v>
      </c>
      <c r="T329" s="5"/>
      <c r="U329" s="6"/>
      <c r="V329" s="6"/>
      <c r="W329" s="6">
        <f t="shared" si="53"/>
        <v>0</v>
      </c>
      <c r="X329" s="26"/>
    </row>
    <row r="330" spans="1:24">
      <c r="A330" s="2">
        <f t="shared" si="43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52"/>
        <v>0</v>
      </c>
      <c r="T330" s="5"/>
      <c r="U330" s="6"/>
      <c r="V330" s="6"/>
      <c r="W330" s="6">
        <f t="shared" si="53"/>
        <v>0</v>
      </c>
      <c r="X330" s="26"/>
    </row>
    <row r="331" spans="1:24">
      <c r="A331" s="2">
        <f t="shared" si="43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52"/>
        <v>0</v>
      </c>
      <c r="T331" s="5"/>
      <c r="U331" s="6"/>
      <c r="V331" s="6"/>
      <c r="W331" s="6">
        <f t="shared" si="53"/>
        <v>0</v>
      </c>
      <c r="X331" s="26"/>
    </row>
    <row r="332" spans="1:24">
      <c r="A332" s="2">
        <f t="shared" si="43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52"/>
        <v>0</v>
      </c>
      <c r="T332" s="5"/>
      <c r="U332" s="6"/>
      <c r="V332" s="6"/>
      <c r="W332" s="6">
        <f t="shared" si="53"/>
        <v>0</v>
      </c>
      <c r="X332" s="26"/>
    </row>
    <row r="333" spans="1:24">
      <c r="A333" s="2">
        <f t="shared" si="43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52"/>
        <v>0</v>
      </c>
      <c r="T333" s="5"/>
      <c r="U333" s="6"/>
      <c r="V333" s="6"/>
      <c r="W333" s="6">
        <f t="shared" si="53"/>
        <v>0</v>
      </c>
      <c r="X333" s="26"/>
    </row>
    <row r="334" spans="1:24">
      <c r="A334" s="2">
        <f t="shared" si="43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52"/>
        <v>0</v>
      </c>
      <c r="T334" s="5"/>
      <c r="U334" s="6"/>
      <c r="V334" s="6"/>
      <c r="W334" s="6">
        <f t="shared" si="53"/>
        <v>0</v>
      </c>
      <c r="X334" s="26"/>
    </row>
    <row r="335" spans="1:24">
      <c r="A335" s="2">
        <f t="shared" si="43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52"/>
        <v>-38682.42</v>
      </c>
      <c r="T335" s="5"/>
      <c r="U335" s="6"/>
      <c r="V335" s="6"/>
      <c r="W335" s="6">
        <f t="shared" si="53"/>
        <v>-38682.42</v>
      </c>
      <c r="X335" s="26"/>
    </row>
    <row r="336" spans="1:24">
      <c r="A336" s="2">
        <f t="shared" si="43"/>
        <v>322</v>
      </c>
      <c r="B336" s="2"/>
      <c r="C336" s="2"/>
      <c r="D336" s="2"/>
      <c r="E336" s="23" t="s">
        <v>532</v>
      </c>
      <c r="F336" s="28">
        <f t="shared" ref="F336:S336" si="54">SUM(F315:F335)</f>
        <v>8732811.5300000012</v>
      </c>
      <c r="G336" s="28">
        <f t="shared" si="54"/>
        <v>1357344.91</v>
      </c>
      <c r="H336" s="28">
        <f t="shared" si="54"/>
        <v>2455923.0800000005</v>
      </c>
      <c r="I336" s="28">
        <f t="shared" si="54"/>
        <v>2920498.4399999995</v>
      </c>
      <c r="J336" s="28">
        <f t="shared" si="54"/>
        <v>2745431.5599999996</v>
      </c>
      <c r="K336" s="28">
        <f t="shared" si="54"/>
        <v>1875291.6999999997</v>
      </c>
      <c r="L336" s="28">
        <f t="shared" si="54"/>
        <v>825967.32000000018</v>
      </c>
      <c r="M336" s="28">
        <f t="shared" si="54"/>
        <v>-203434.80999999901</v>
      </c>
      <c r="N336" s="28">
        <f t="shared" si="54"/>
        <v>-1179674.96</v>
      </c>
      <c r="O336" s="28">
        <f t="shared" si="54"/>
        <v>-2147272.77</v>
      </c>
      <c r="P336" s="28">
        <f t="shared" si="54"/>
        <v>-2302304.4000000004</v>
      </c>
      <c r="Q336" s="28">
        <f t="shared" si="54"/>
        <v>-1308131.1799999985</v>
      </c>
      <c r="R336" s="28">
        <f t="shared" si="54"/>
        <v>221750.09999999934</v>
      </c>
      <c r="S336" s="29">
        <f t="shared" si="54"/>
        <v>-1308131.1799999985</v>
      </c>
      <c r="T336" s="2"/>
      <c r="U336" s="4"/>
      <c r="V336" s="4"/>
      <c r="W336" s="4"/>
      <c r="X336" s="83"/>
    </row>
    <row r="337" spans="1:24">
      <c r="A337" s="2">
        <f t="shared" ref="A337:A400" si="55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41"/>
      <c r="T337" s="2"/>
      <c r="U337" s="4"/>
      <c r="V337" s="4"/>
      <c r="W337" s="4"/>
      <c r="X337" s="83"/>
    </row>
    <row r="338" spans="1:24">
      <c r="A338" s="2">
        <f t="shared" si="55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41"/>
      <c r="T338" s="2"/>
      <c r="U338" s="4"/>
      <c r="V338" s="4"/>
      <c r="W338" s="4"/>
      <c r="X338" s="83"/>
    </row>
    <row r="339" spans="1:24">
      <c r="A339" s="2">
        <f t="shared" si="55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ref="S339:S348" si="56">+Q339</f>
        <v>0</v>
      </c>
      <c r="T339" s="2"/>
      <c r="U339" s="4"/>
      <c r="V339" s="4"/>
      <c r="W339" s="4">
        <f t="shared" ref="W339:W347" si="57">+S339</f>
        <v>0</v>
      </c>
      <c r="X339" s="83"/>
    </row>
    <row r="340" spans="1:24">
      <c r="A340" s="2">
        <f t="shared" si="55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56"/>
        <v>0</v>
      </c>
      <c r="T340" s="2"/>
      <c r="U340" s="4"/>
      <c r="V340" s="4"/>
      <c r="W340" s="4">
        <f t="shared" si="57"/>
        <v>0</v>
      </c>
      <c r="X340" s="83"/>
    </row>
    <row r="341" spans="1:24">
      <c r="A341" s="2">
        <f t="shared" si="55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56"/>
        <v>139021.71</v>
      </c>
      <c r="T341" s="2"/>
      <c r="U341" s="4"/>
      <c r="V341" s="4"/>
      <c r="W341" s="4">
        <f t="shared" si="57"/>
        <v>139021.71</v>
      </c>
      <c r="X341" s="83"/>
    </row>
    <row r="342" spans="1:24">
      <c r="A342" s="2">
        <f t="shared" si="55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56"/>
        <v>87521.269999999902</v>
      </c>
      <c r="T342" s="2"/>
      <c r="U342" s="4"/>
      <c r="V342" s="4"/>
      <c r="W342" s="4">
        <f t="shared" si="57"/>
        <v>87521.269999999902</v>
      </c>
      <c r="X342" s="83"/>
    </row>
    <row r="343" spans="1:24">
      <c r="A343" s="2">
        <f t="shared" si="55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56"/>
        <v>50.76</v>
      </c>
      <c r="T343" s="2"/>
      <c r="U343" s="4"/>
      <c r="V343" s="4"/>
      <c r="W343" s="4">
        <f t="shared" si="57"/>
        <v>50.76</v>
      </c>
      <c r="X343" s="83"/>
    </row>
    <row r="344" spans="1:24">
      <c r="A344" s="2">
        <f t="shared" si="55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56"/>
        <v>157077.54</v>
      </c>
      <c r="T344" s="2"/>
      <c r="U344" s="4"/>
      <c r="V344" s="4"/>
      <c r="W344" s="4">
        <f t="shared" si="57"/>
        <v>157077.54</v>
      </c>
      <c r="X344" s="83"/>
    </row>
    <row r="345" spans="1:24">
      <c r="A345" s="2">
        <f t="shared" si="55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56"/>
        <v>615677.14</v>
      </c>
      <c r="T345" s="2"/>
      <c r="U345" s="4"/>
      <c r="V345" s="4"/>
      <c r="W345" s="4">
        <f t="shared" si="57"/>
        <v>615677.14</v>
      </c>
      <c r="X345" s="83"/>
    </row>
    <row r="346" spans="1:24">
      <c r="A346" s="2">
        <f t="shared" si="55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56"/>
        <v>0</v>
      </c>
      <c r="T346" s="2"/>
      <c r="U346" s="4"/>
      <c r="V346" s="4"/>
      <c r="W346" s="4">
        <f t="shared" si="57"/>
        <v>0</v>
      </c>
      <c r="X346" s="83"/>
    </row>
    <row r="347" spans="1:24">
      <c r="A347" s="2">
        <f t="shared" si="55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56"/>
        <v>0</v>
      </c>
      <c r="T347" s="2"/>
      <c r="U347" s="4"/>
      <c r="V347" s="4"/>
      <c r="W347" s="4">
        <f t="shared" si="57"/>
        <v>0</v>
      </c>
      <c r="X347" s="83"/>
    </row>
    <row r="348" spans="1:24">
      <c r="A348" s="2">
        <f t="shared" si="55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56"/>
        <v>1144.68</v>
      </c>
      <c r="T348" s="2"/>
      <c r="U348" s="4"/>
      <c r="V348" s="4"/>
      <c r="W348" s="4">
        <f>+S348</f>
        <v>1144.68</v>
      </c>
      <c r="X348" s="83"/>
    </row>
    <row r="349" spans="1:24">
      <c r="A349" s="2">
        <f t="shared" si="55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S349" si="58">SUM(G339:G348)</f>
        <v>-43358.83</v>
      </c>
      <c r="H349" s="28">
        <f t="shared" si="58"/>
        <v>296047.94</v>
      </c>
      <c r="I349" s="28">
        <f t="shared" si="58"/>
        <v>-275821.55</v>
      </c>
      <c r="J349" s="28">
        <f t="shared" si="58"/>
        <v>-153889.18</v>
      </c>
      <c r="K349" s="28">
        <f t="shared" si="58"/>
        <v>780436.14</v>
      </c>
      <c r="L349" s="28">
        <f t="shared" si="58"/>
        <v>811712.05999999994</v>
      </c>
      <c r="M349" s="28">
        <f t="shared" si="58"/>
        <v>811949.08</v>
      </c>
      <c r="N349" s="28">
        <f t="shared" si="58"/>
        <v>747892.35000000009</v>
      </c>
      <c r="O349" s="28">
        <f t="shared" si="58"/>
        <v>406424.87000000005</v>
      </c>
      <c r="P349" s="28">
        <f t="shared" si="58"/>
        <v>1018160.4400000001</v>
      </c>
      <c r="Q349" s="28">
        <f t="shared" si="58"/>
        <v>1000493.1</v>
      </c>
      <c r="R349" s="28">
        <f t="shared" si="58"/>
        <v>1382743.1300000001</v>
      </c>
      <c r="S349" s="29">
        <f t="shared" si="58"/>
        <v>1000493.1</v>
      </c>
      <c r="T349" s="2"/>
      <c r="U349" s="4"/>
      <c r="V349" s="4"/>
      <c r="W349" s="4"/>
      <c r="X349" s="83"/>
    </row>
    <row r="350" spans="1:24">
      <c r="A350" s="2">
        <f t="shared" si="55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41"/>
      <c r="T350" s="2"/>
      <c r="U350" s="4"/>
      <c r="V350" s="4"/>
      <c r="W350" s="4"/>
      <c r="X350" s="83"/>
    </row>
    <row r="351" spans="1:24">
      <c r="A351" s="2">
        <f t="shared" si="55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>+Q351</f>
        <v>10610000</v>
      </c>
      <c r="T351" s="2"/>
      <c r="U351" s="4"/>
      <c r="V351" s="4"/>
      <c r="W351" s="4">
        <f>+S351</f>
        <v>10610000</v>
      </c>
      <c r="X351" s="83"/>
    </row>
    <row r="352" spans="1:24">
      <c r="A352" s="2">
        <f t="shared" si="55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S352" si="59">+G351</f>
        <v>0</v>
      </c>
      <c r="H352" s="28">
        <f t="shared" si="59"/>
        <v>2550000</v>
      </c>
      <c r="I352" s="28">
        <f t="shared" si="59"/>
        <v>2550000</v>
      </c>
      <c r="J352" s="28">
        <f t="shared" si="59"/>
        <v>2550000</v>
      </c>
      <c r="K352" s="28">
        <f t="shared" si="59"/>
        <v>5100000</v>
      </c>
      <c r="L352" s="28">
        <f t="shared" si="59"/>
        <v>5100000</v>
      </c>
      <c r="M352" s="28">
        <f t="shared" si="59"/>
        <v>5100000</v>
      </c>
      <c r="N352" s="28">
        <f t="shared" si="59"/>
        <v>7650000</v>
      </c>
      <c r="O352" s="28">
        <f t="shared" si="59"/>
        <v>7650000</v>
      </c>
      <c r="P352" s="28">
        <f t="shared" si="59"/>
        <v>7650000</v>
      </c>
      <c r="Q352" s="28">
        <f t="shared" si="59"/>
        <v>10610000</v>
      </c>
      <c r="R352" s="28">
        <f t="shared" si="59"/>
        <v>10610000</v>
      </c>
      <c r="S352" s="29">
        <f t="shared" si="59"/>
        <v>10610000</v>
      </c>
      <c r="T352" s="2"/>
      <c r="U352" s="4"/>
      <c r="V352" s="4"/>
      <c r="W352" s="4"/>
      <c r="X352" s="83"/>
    </row>
    <row r="353" spans="1:24">
      <c r="A353" s="2">
        <f t="shared" si="55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41"/>
      <c r="T353" s="2"/>
      <c r="U353" s="4"/>
      <c r="V353" s="4"/>
      <c r="W353" s="4"/>
      <c r="X353" s="83"/>
    </row>
    <row r="354" spans="1:24" ht="15.75" thickBot="1">
      <c r="A354" s="2">
        <f t="shared" si="55"/>
        <v>340</v>
      </c>
      <c r="B354" s="104"/>
      <c r="C354" s="104"/>
      <c r="D354" s="104"/>
      <c r="E354" s="105" t="s">
        <v>557</v>
      </c>
      <c r="F354" s="106">
        <f t="shared" ref="F354:S354" si="60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60"/>
        <v>755596030.13999987</v>
      </c>
      <c r="H354" s="106">
        <f t="shared" si="60"/>
        <v>785949713.56999993</v>
      </c>
      <c r="I354" s="106">
        <f t="shared" si="60"/>
        <v>809849531.25999987</v>
      </c>
      <c r="J354" s="106">
        <f t="shared" si="60"/>
        <v>821119251.98000026</v>
      </c>
      <c r="K354" s="106">
        <f t="shared" si="60"/>
        <v>834114722.88999987</v>
      </c>
      <c r="L354" s="106">
        <f t="shared" si="60"/>
        <v>850558705.20000017</v>
      </c>
      <c r="M354" s="106">
        <f t="shared" si="60"/>
        <v>868721350.27999997</v>
      </c>
      <c r="N354" s="106">
        <f t="shared" si="60"/>
        <v>891100472.71000004</v>
      </c>
      <c r="O354" s="106">
        <f t="shared" si="60"/>
        <v>918592888.94000041</v>
      </c>
      <c r="P354" s="106">
        <f t="shared" si="60"/>
        <v>955424093.4599998</v>
      </c>
      <c r="Q354" s="106">
        <f t="shared" si="60"/>
        <v>1022043333.5399998</v>
      </c>
      <c r="R354" s="106">
        <f t="shared" si="60"/>
        <v>1117173255.4100006</v>
      </c>
      <c r="S354" s="106">
        <f t="shared" si="60"/>
        <v>1022043333.5399998</v>
      </c>
      <c r="T354" s="104"/>
      <c r="U354" s="107"/>
      <c r="V354" s="107"/>
      <c r="W354" s="107"/>
      <c r="X354" s="108"/>
    </row>
    <row r="355" spans="1:24" ht="15.75" thickTop="1">
      <c r="A355" s="2">
        <f t="shared" si="55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41"/>
      <c r="T355" s="2"/>
      <c r="U355" s="4"/>
      <c r="V355" s="4"/>
      <c r="W355" s="4"/>
      <c r="X355" s="83"/>
    </row>
    <row r="356" spans="1:24">
      <c r="A356" s="2">
        <f t="shared" si="55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41"/>
      <c r="T356" s="5"/>
      <c r="U356" s="6"/>
      <c r="V356" s="6"/>
      <c r="W356" s="6"/>
      <c r="X356" s="26"/>
    </row>
    <row r="357" spans="1:24">
      <c r="A357" s="2">
        <f t="shared" si="55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ref="S357:S365" si="61">+Q357</f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55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61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55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61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55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61"/>
        <v>26653</v>
      </c>
      <c r="T360" s="5"/>
      <c r="U360" s="6"/>
      <c r="V360" s="6"/>
      <c r="W360" s="6">
        <f t="shared" ref="W360:W365" si="62">+S360</f>
        <v>26653</v>
      </c>
      <c r="X360" s="26"/>
    </row>
    <row r="361" spans="1:24">
      <c r="A361" s="2">
        <f t="shared" si="55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61"/>
        <v>0</v>
      </c>
      <c r="T361" s="5"/>
      <c r="U361" s="6"/>
      <c r="V361" s="6"/>
      <c r="W361" s="6">
        <f t="shared" si="62"/>
        <v>0</v>
      </c>
      <c r="X361" s="26"/>
    </row>
    <row r="362" spans="1:24">
      <c r="A362" s="2">
        <f t="shared" si="55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61"/>
        <v>-222117553.21000001</v>
      </c>
      <c r="T362" s="5"/>
      <c r="U362" s="6"/>
      <c r="V362" s="6"/>
      <c r="W362" s="6">
        <f t="shared" si="62"/>
        <v>-222117553.21000001</v>
      </c>
      <c r="X362" s="26"/>
    </row>
    <row r="363" spans="1:24">
      <c r="A363" s="2">
        <f t="shared" si="55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61"/>
        <v>273680.51</v>
      </c>
      <c r="T363" s="5"/>
      <c r="U363" s="6"/>
      <c r="V363" s="6"/>
      <c r="W363" s="6">
        <f t="shared" si="62"/>
        <v>273680.51</v>
      </c>
      <c r="X363" s="26"/>
    </row>
    <row r="364" spans="1:24">
      <c r="A364" s="2">
        <f t="shared" si="55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61"/>
        <v>-1810739.96</v>
      </c>
      <c r="T364" s="5"/>
      <c r="U364" s="6"/>
      <c r="V364" s="6"/>
      <c r="W364" s="6">
        <f t="shared" si="62"/>
        <v>-1810739.96</v>
      </c>
      <c r="X364" s="26"/>
    </row>
    <row r="365" spans="1:24">
      <c r="A365" s="2">
        <f t="shared" si="55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61"/>
        <v>266398.95</v>
      </c>
      <c r="T365" s="5"/>
      <c r="U365" s="6"/>
      <c r="V365" s="6"/>
      <c r="W365" s="6">
        <f t="shared" si="62"/>
        <v>266398.95</v>
      </c>
      <c r="X365" s="26"/>
    </row>
    <row r="366" spans="1:24">
      <c r="A366" s="2">
        <f t="shared" si="55"/>
        <v>352</v>
      </c>
      <c r="B366" s="2"/>
      <c r="C366" s="2"/>
      <c r="D366" s="2"/>
      <c r="E366" s="50" t="s">
        <v>575</v>
      </c>
      <c r="F366" s="28">
        <f t="shared" ref="F366:S366" si="63">SUM(F357:F365)</f>
        <v>-225638946.18000001</v>
      </c>
      <c r="G366" s="28">
        <f t="shared" si="63"/>
        <v>-224510927.53</v>
      </c>
      <c r="H366" s="28">
        <f t="shared" si="63"/>
        <v>-224073041.16000003</v>
      </c>
      <c r="I366" s="28">
        <f t="shared" si="63"/>
        <v>-224070618.16000003</v>
      </c>
      <c r="J366" s="28">
        <f t="shared" si="63"/>
        <v>-224068195.16000003</v>
      </c>
      <c r="K366" s="28">
        <f t="shared" si="63"/>
        <v>-224065772.16000003</v>
      </c>
      <c r="L366" s="28">
        <f t="shared" si="63"/>
        <v>-224063349.16000003</v>
      </c>
      <c r="M366" s="28">
        <f t="shared" si="63"/>
        <v>-224060926.16000003</v>
      </c>
      <c r="N366" s="28">
        <f t="shared" si="63"/>
        <v>-224058503.16000003</v>
      </c>
      <c r="O366" s="28">
        <f t="shared" si="63"/>
        <v>-254056080.16000003</v>
      </c>
      <c r="P366" s="28">
        <f t="shared" si="63"/>
        <v>-254053657.16000003</v>
      </c>
      <c r="Q366" s="28">
        <f t="shared" si="63"/>
        <v>-254051234.16000003</v>
      </c>
      <c r="R366" s="28">
        <f t="shared" si="63"/>
        <v>-254809227.50999999</v>
      </c>
      <c r="S366" s="29">
        <f t="shared" si="63"/>
        <v>-254051234.16000003</v>
      </c>
      <c r="T366" s="5"/>
      <c r="U366" s="6"/>
      <c r="V366" s="6"/>
      <c r="W366" s="6"/>
      <c r="X366" s="26"/>
    </row>
    <row r="367" spans="1:24">
      <c r="A367" s="2">
        <f t="shared" si="55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41"/>
      <c r="T367" s="5"/>
      <c r="U367" s="6"/>
      <c r="V367" s="6"/>
      <c r="W367" s="6"/>
      <c r="X367" s="26"/>
    </row>
    <row r="368" spans="1:24">
      <c r="A368" s="2">
        <f t="shared" si="55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ref="S368:S380" si="64">+Q368</f>
        <v>-20000000</v>
      </c>
      <c r="T368" s="5"/>
      <c r="U368" s="6"/>
      <c r="V368" s="6"/>
      <c r="W368" s="6">
        <f t="shared" ref="W368:W380" si="65">+S368</f>
        <v>-20000000</v>
      </c>
      <c r="X368" s="26"/>
    </row>
    <row r="369" spans="1:24">
      <c r="A369" s="2">
        <f t="shared" si="55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64"/>
        <v>-15000000</v>
      </c>
      <c r="T369" s="5"/>
      <c r="U369" s="6"/>
      <c r="V369" s="6"/>
      <c r="W369" s="6">
        <f t="shared" si="65"/>
        <v>-15000000</v>
      </c>
      <c r="X369" s="26"/>
    </row>
    <row r="370" spans="1:24">
      <c r="A370" s="2">
        <f t="shared" si="55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64"/>
        <v>-24361000</v>
      </c>
      <c r="T370" s="5"/>
      <c r="U370" s="6"/>
      <c r="V370" s="6"/>
      <c r="W370" s="6">
        <f t="shared" si="65"/>
        <v>-24361000</v>
      </c>
      <c r="X370" s="26"/>
    </row>
    <row r="371" spans="1:24">
      <c r="A371" s="2">
        <f t="shared" si="55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64"/>
        <v>-15000000</v>
      </c>
      <c r="T371" s="5"/>
      <c r="U371" s="6"/>
      <c r="V371" s="6"/>
      <c r="W371" s="6">
        <f t="shared" si="65"/>
        <v>-15000000</v>
      </c>
      <c r="X371" s="26"/>
    </row>
    <row r="372" spans="1:24">
      <c r="A372" s="2">
        <f t="shared" si="55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64"/>
        <v>-40000000</v>
      </c>
      <c r="T372" s="5"/>
      <c r="U372" s="6"/>
      <c r="V372" s="6"/>
      <c r="W372" s="6">
        <f t="shared" si="65"/>
        <v>-40000000</v>
      </c>
      <c r="X372" s="26"/>
    </row>
    <row r="373" spans="1:24">
      <c r="A373" s="2">
        <f t="shared" si="55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64"/>
        <v>-25000000</v>
      </c>
      <c r="T373" s="5"/>
      <c r="U373" s="6"/>
      <c r="V373" s="6"/>
      <c r="W373" s="6">
        <f t="shared" si="65"/>
        <v>-25000000</v>
      </c>
      <c r="X373" s="26"/>
    </row>
    <row r="374" spans="1:24">
      <c r="A374" s="2">
        <f t="shared" si="55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64"/>
        <v>-25000000</v>
      </c>
      <c r="T374" s="5"/>
      <c r="U374" s="6"/>
      <c r="V374" s="6"/>
      <c r="W374" s="6">
        <f t="shared" si="65"/>
        <v>-25000000</v>
      </c>
      <c r="X374" s="26"/>
    </row>
    <row r="375" spans="1:24">
      <c r="A375" s="2">
        <f t="shared" si="55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64"/>
        <v>-12500000</v>
      </c>
      <c r="T375" s="5"/>
      <c r="U375" s="6"/>
      <c r="V375" s="6"/>
      <c r="W375" s="6">
        <f t="shared" si="65"/>
        <v>-12500000</v>
      </c>
      <c r="X375" s="26"/>
    </row>
    <row r="376" spans="1:24">
      <c r="A376" s="2">
        <f t="shared" si="55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64"/>
        <v>-12500000</v>
      </c>
      <c r="T376" s="5"/>
      <c r="U376" s="6"/>
      <c r="V376" s="6"/>
      <c r="W376" s="6">
        <f t="shared" si="65"/>
        <v>-12500000</v>
      </c>
      <c r="X376" s="26"/>
    </row>
    <row r="377" spans="1:24">
      <c r="A377" s="2">
        <f t="shared" si="55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64"/>
        <v>-12500000</v>
      </c>
      <c r="T377" s="5"/>
      <c r="U377" s="6"/>
      <c r="V377" s="6"/>
      <c r="W377" s="6">
        <f t="shared" si="65"/>
        <v>-12500000</v>
      </c>
      <c r="X377" s="26"/>
    </row>
    <row r="378" spans="1:24">
      <c r="A378" s="2">
        <f t="shared" si="55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64"/>
        <v>-12500000</v>
      </c>
      <c r="T378" s="5"/>
      <c r="U378" s="6"/>
      <c r="V378" s="6"/>
      <c r="W378" s="6">
        <f t="shared" si="65"/>
        <v>-12500000</v>
      </c>
      <c r="X378" s="26"/>
    </row>
    <row r="379" spans="1:24">
      <c r="A379" s="2">
        <f t="shared" si="55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64"/>
        <v>1535669.78</v>
      </c>
      <c r="T379" s="5"/>
      <c r="U379" s="6"/>
      <c r="V379" s="6"/>
      <c r="W379" s="6">
        <f t="shared" si="65"/>
        <v>1535669.78</v>
      </c>
      <c r="X379" s="26"/>
    </row>
    <row r="380" spans="1:24">
      <c r="A380" s="2">
        <f t="shared" si="55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64"/>
        <v>-33850000</v>
      </c>
      <c r="T380" s="5"/>
      <c r="U380" s="6"/>
      <c r="V380" s="6"/>
      <c r="W380" s="6">
        <f t="shared" si="65"/>
        <v>-33850000</v>
      </c>
      <c r="X380" s="26"/>
    </row>
    <row r="381" spans="1:24">
      <c r="A381" s="2">
        <f t="shared" si="55"/>
        <v>367</v>
      </c>
      <c r="B381" s="2"/>
      <c r="C381" s="2"/>
      <c r="D381" s="2"/>
      <c r="E381" s="50" t="s">
        <v>591</v>
      </c>
      <c r="F381" s="28">
        <f t="shared" ref="F381:S381" si="66">SUM(F368:F380)</f>
        <v>-230084028.38999999</v>
      </c>
      <c r="G381" s="28">
        <f t="shared" si="66"/>
        <v>-228943922.84999999</v>
      </c>
      <c r="H381" s="28">
        <f t="shared" si="66"/>
        <v>-227079737.68000001</v>
      </c>
      <c r="I381" s="28">
        <f t="shared" si="66"/>
        <v>-218689627.59999999</v>
      </c>
      <c r="J381" s="28">
        <f t="shared" si="66"/>
        <v>-216999517.52000001</v>
      </c>
      <c r="K381" s="28">
        <f t="shared" si="66"/>
        <v>-214854588.80000001</v>
      </c>
      <c r="L381" s="28">
        <f t="shared" si="66"/>
        <v>-217364477.81999999</v>
      </c>
      <c r="M381" s="28">
        <f t="shared" si="66"/>
        <v>-223224366.84</v>
      </c>
      <c r="N381" s="28">
        <f t="shared" si="66"/>
        <v>-234684255.86000001</v>
      </c>
      <c r="O381" s="28">
        <f t="shared" si="66"/>
        <v>-219894144.88</v>
      </c>
      <c r="P381" s="28">
        <f t="shared" si="66"/>
        <v>-232104033.90000001</v>
      </c>
      <c r="Q381" s="28">
        <f t="shared" si="66"/>
        <v>-246675330.22</v>
      </c>
      <c r="R381" s="28">
        <f t="shared" si="66"/>
        <v>-266685211.97999999</v>
      </c>
      <c r="S381" s="29">
        <f t="shared" si="66"/>
        <v>-246675330.22</v>
      </c>
      <c r="T381" s="5"/>
      <c r="U381" s="6"/>
      <c r="V381" s="6"/>
      <c r="W381" s="6"/>
      <c r="X381" s="26"/>
    </row>
    <row r="382" spans="1:24">
      <c r="A382" s="2">
        <f t="shared" si="55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41"/>
      <c r="T382" s="2"/>
      <c r="U382" s="4"/>
      <c r="V382" s="4"/>
      <c r="W382" s="4"/>
      <c r="X382" s="83"/>
    </row>
    <row r="383" spans="1:24">
      <c r="A383" s="2">
        <f t="shared" si="55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ref="S383:S407" si="67">+Q383</f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55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6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55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67"/>
        <v>0</v>
      </c>
      <c r="T385" s="2"/>
      <c r="U385" s="4"/>
      <c r="V385" s="4"/>
      <c r="W385" s="4"/>
      <c r="X385" s="83"/>
    </row>
    <row r="386" spans="1:24">
      <c r="A386" s="2">
        <f t="shared" si="55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67"/>
        <v>-4330573.6100000003</v>
      </c>
      <c r="T386" s="2"/>
      <c r="U386" s="4"/>
      <c r="V386" s="4">
        <f t="shared" ref="V386:V398" si="68">+S386</f>
        <v>-4330573.6100000003</v>
      </c>
      <c r="W386" s="4"/>
      <c r="X386" s="83"/>
    </row>
    <row r="387" spans="1:24">
      <c r="A387" s="2">
        <f t="shared" si="55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67"/>
        <v>-627009.79</v>
      </c>
      <c r="T387" s="5"/>
      <c r="U387" s="6"/>
      <c r="V387" s="6">
        <f t="shared" si="68"/>
        <v>-627009.79</v>
      </c>
      <c r="W387" s="6"/>
      <c r="X387" s="26"/>
    </row>
    <row r="388" spans="1:24">
      <c r="A388" s="2">
        <f t="shared" si="55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67"/>
        <v>-25832388.699999999</v>
      </c>
      <c r="T388" s="5"/>
      <c r="U388" s="6"/>
      <c r="V388" s="6">
        <f t="shared" si="68"/>
        <v>-25832388.699999999</v>
      </c>
      <c r="W388" s="6"/>
      <c r="X388" s="26"/>
    </row>
    <row r="389" spans="1:24">
      <c r="A389" s="2">
        <f t="shared" si="55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67"/>
        <v>-224365.5</v>
      </c>
      <c r="T389" s="5"/>
      <c r="U389" s="6"/>
      <c r="V389" s="6">
        <f t="shared" si="68"/>
        <v>-224365.5</v>
      </c>
      <c r="W389" s="6"/>
      <c r="X389" s="26"/>
    </row>
    <row r="390" spans="1:24">
      <c r="A390" s="2">
        <f t="shared" si="55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67"/>
        <v>-5341565.2</v>
      </c>
      <c r="T390" s="5"/>
      <c r="U390" s="6"/>
      <c r="V390" s="6">
        <f t="shared" si="68"/>
        <v>-5341565.2</v>
      </c>
      <c r="W390" s="6"/>
      <c r="X390" s="26"/>
    </row>
    <row r="391" spans="1:24">
      <c r="A391" s="2">
        <f t="shared" si="55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67"/>
        <v>-621343.18000000005</v>
      </c>
      <c r="T391" s="5"/>
      <c r="U391" s="6"/>
      <c r="V391" s="6">
        <f t="shared" si="68"/>
        <v>-621343.18000000005</v>
      </c>
      <c r="W391" s="6"/>
      <c r="X391" s="26"/>
    </row>
    <row r="392" spans="1:24">
      <c r="A392" s="2">
        <f t="shared" si="55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67"/>
        <v>-6792.37</v>
      </c>
      <c r="T392" s="5"/>
      <c r="U392" s="6"/>
      <c r="V392" s="6">
        <f t="shared" si="68"/>
        <v>-6792.37</v>
      </c>
      <c r="W392" s="6"/>
      <c r="X392" s="26"/>
    </row>
    <row r="393" spans="1:24">
      <c r="A393" s="2">
        <f t="shared" si="55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67"/>
        <v>0</v>
      </c>
      <c r="T393" s="5"/>
      <c r="U393" s="6"/>
      <c r="V393" s="6">
        <f t="shared" si="68"/>
        <v>0</v>
      </c>
      <c r="W393" s="6"/>
      <c r="X393" s="26"/>
    </row>
    <row r="394" spans="1:24">
      <c r="A394" s="2">
        <f t="shared" si="55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67"/>
        <v>-298.44999999999698</v>
      </c>
      <c r="T394" s="5"/>
      <c r="U394" s="6"/>
      <c r="V394" s="6">
        <f t="shared" si="68"/>
        <v>-298.44999999999698</v>
      </c>
      <c r="W394" s="6"/>
      <c r="X394" s="26"/>
    </row>
    <row r="395" spans="1:24">
      <c r="A395" s="2">
        <f t="shared" si="55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67"/>
        <v>-18728.46</v>
      </c>
      <c r="T395" s="5"/>
      <c r="U395" s="6"/>
      <c r="V395" s="6">
        <f t="shared" si="68"/>
        <v>-18728.46</v>
      </c>
      <c r="W395" s="6"/>
      <c r="X395" s="26"/>
    </row>
    <row r="396" spans="1:24">
      <c r="A396" s="2">
        <f t="shared" si="55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67"/>
        <v>0</v>
      </c>
      <c r="T396" s="5"/>
      <c r="U396" s="6"/>
      <c r="V396" s="6">
        <f t="shared" si="68"/>
        <v>0</v>
      </c>
      <c r="W396" s="6"/>
      <c r="X396" s="26"/>
    </row>
    <row r="397" spans="1:24">
      <c r="A397" s="2">
        <f t="shared" si="55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67"/>
        <v>3.6379788070917101E-12</v>
      </c>
      <c r="T397" s="5"/>
      <c r="U397" s="6"/>
      <c r="V397" s="6">
        <f t="shared" si="68"/>
        <v>3.6379788070917101E-12</v>
      </c>
      <c r="W397" s="6"/>
      <c r="X397" s="26"/>
    </row>
    <row r="398" spans="1:24">
      <c r="A398" s="2">
        <f t="shared" si="55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67"/>
        <v>-1155697.0900000001</v>
      </c>
      <c r="T398" s="5"/>
      <c r="U398" s="6"/>
      <c r="V398" s="6">
        <f t="shared" si="68"/>
        <v>-1155697.0900000001</v>
      </c>
      <c r="W398" s="6"/>
      <c r="X398" s="26"/>
    </row>
    <row r="399" spans="1:24">
      <c r="A399" s="2">
        <f t="shared" si="55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67"/>
        <v>0</v>
      </c>
      <c r="T399" s="5"/>
      <c r="U399" s="6"/>
      <c r="V399" s="6"/>
      <c r="W399" s="6"/>
      <c r="X399" s="26"/>
    </row>
    <row r="400" spans="1:24">
      <c r="A400" s="2">
        <f t="shared" si="55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si="67"/>
        <v>-1344384.84</v>
      </c>
      <c r="T400" s="5"/>
      <c r="U400" s="6"/>
      <c r="V400" s="6"/>
      <c r="W400" s="6"/>
      <c r="X400" s="26">
        <f>+S400</f>
        <v>-1344384.84</v>
      </c>
    </row>
    <row r="401" spans="1:24">
      <c r="A401" s="2">
        <f t="shared" ref="A401:A464" si="6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67"/>
        <v>0</v>
      </c>
      <c r="T401" s="5"/>
      <c r="U401" s="6"/>
      <c r="V401" s="6"/>
      <c r="W401" s="6"/>
      <c r="X401" s="26">
        <f t="shared" ref="X401:X407" si="70">+S401</f>
        <v>0</v>
      </c>
    </row>
    <row r="402" spans="1:24">
      <c r="A402" s="2">
        <f t="shared" si="6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67"/>
        <v>-154330.98000000001</v>
      </c>
      <c r="T402" s="5"/>
      <c r="U402" s="6"/>
      <c r="V402" s="6"/>
      <c r="W402" s="6"/>
      <c r="X402" s="26">
        <f t="shared" si="70"/>
        <v>-154330.98000000001</v>
      </c>
    </row>
    <row r="403" spans="1:24">
      <c r="A403" s="2">
        <f t="shared" si="6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67"/>
        <v>0</v>
      </c>
      <c r="T403" s="5"/>
      <c r="U403" s="6"/>
      <c r="V403" s="6"/>
      <c r="W403" s="6"/>
      <c r="X403" s="26">
        <f t="shared" si="70"/>
        <v>0</v>
      </c>
    </row>
    <row r="404" spans="1:24">
      <c r="A404" s="2">
        <f t="shared" si="6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67"/>
        <v>-2560.31</v>
      </c>
      <c r="T404" s="5"/>
      <c r="U404" s="6"/>
      <c r="V404" s="6"/>
      <c r="W404" s="6"/>
      <c r="X404" s="26">
        <f t="shared" si="70"/>
        <v>-2560.31</v>
      </c>
    </row>
    <row r="405" spans="1:24">
      <c r="A405" s="2">
        <f t="shared" si="6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67"/>
        <v>0</v>
      </c>
      <c r="T405" s="5"/>
      <c r="U405" s="6"/>
      <c r="V405" s="6"/>
      <c r="W405" s="6"/>
      <c r="X405" s="26">
        <f t="shared" si="70"/>
        <v>0</v>
      </c>
    </row>
    <row r="406" spans="1:24">
      <c r="A406" s="2">
        <f t="shared" si="6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67"/>
        <v>0</v>
      </c>
      <c r="T406" s="5"/>
      <c r="U406" s="6"/>
      <c r="V406" s="6"/>
      <c r="W406" s="6"/>
      <c r="X406" s="26"/>
    </row>
    <row r="407" spans="1:24">
      <c r="A407" s="2">
        <f t="shared" si="6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67"/>
        <v>-125575.45</v>
      </c>
      <c r="T407" s="5"/>
      <c r="U407" s="6"/>
      <c r="V407" s="6"/>
      <c r="W407" s="6"/>
      <c r="X407" s="26">
        <f t="shared" si="70"/>
        <v>-125575.45</v>
      </c>
    </row>
    <row r="408" spans="1:24">
      <c r="A408" s="2">
        <f t="shared" si="69"/>
        <v>394</v>
      </c>
      <c r="B408" s="2"/>
      <c r="C408" s="2"/>
      <c r="D408" s="2"/>
      <c r="E408" s="50" t="s">
        <v>635</v>
      </c>
      <c r="F408" s="28">
        <f t="shared" ref="F408:S408" si="71">SUM(F400:F407)</f>
        <v>-1690801.4200000002</v>
      </c>
      <c r="G408" s="28">
        <f t="shared" si="71"/>
        <v>-2793425.97</v>
      </c>
      <c r="H408" s="28">
        <f t="shared" si="71"/>
        <v>-3104151.63</v>
      </c>
      <c r="I408" s="28">
        <f t="shared" si="71"/>
        <v>-2720311.4400000004</v>
      </c>
      <c r="J408" s="28">
        <f t="shared" si="71"/>
        <v>-1572156.0900000003</v>
      </c>
      <c r="K408" s="28">
        <f t="shared" si="71"/>
        <v>-1420988.77</v>
      </c>
      <c r="L408" s="28">
        <f t="shared" si="71"/>
        <v>-1190608.6800000002</v>
      </c>
      <c r="M408" s="28">
        <f t="shared" si="71"/>
        <v>-1458686.4600000002</v>
      </c>
      <c r="N408" s="28">
        <f t="shared" si="71"/>
        <v>-1203535.3</v>
      </c>
      <c r="O408" s="28">
        <f t="shared" si="71"/>
        <v>-1281677.2000000004</v>
      </c>
      <c r="P408" s="28">
        <f t="shared" si="71"/>
        <v>-1682425.7300000004</v>
      </c>
      <c r="Q408" s="28">
        <f t="shared" si="71"/>
        <v>-1626851.58</v>
      </c>
      <c r="R408" s="28">
        <f t="shared" si="71"/>
        <v>-2007577.1700000002</v>
      </c>
      <c r="S408" s="29">
        <f t="shared" si="71"/>
        <v>-1626851.58</v>
      </c>
      <c r="T408" s="5"/>
      <c r="U408" s="6"/>
      <c r="V408" s="6"/>
      <c r="W408" s="6"/>
      <c r="X408" s="26"/>
    </row>
    <row r="409" spans="1:24">
      <c r="A409" s="2">
        <f t="shared" si="6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41"/>
      <c r="T409" s="5"/>
      <c r="U409" s="6"/>
      <c r="V409" s="6"/>
      <c r="W409" s="6"/>
      <c r="X409" s="26"/>
    </row>
    <row r="410" spans="1:24">
      <c r="A410" s="2">
        <f t="shared" si="6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>+Q410</f>
        <v>-340.449999999998</v>
      </c>
      <c r="T410" s="5"/>
      <c r="U410" s="6"/>
      <c r="V410" s="6">
        <f>+S410</f>
        <v>-340.449999999998</v>
      </c>
      <c r="W410" s="6"/>
      <c r="X410" s="26"/>
    </row>
    <row r="411" spans="1:24">
      <c r="A411" s="2">
        <f t="shared" si="6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>+Q411</f>
        <v>-878.43</v>
      </c>
      <c r="T411" s="5"/>
      <c r="U411" s="6"/>
      <c r="V411" s="6">
        <f>+S411</f>
        <v>-878.43</v>
      </c>
      <c r="W411" s="6"/>
      <c r="X411" s="26"/>
    </row>
    <row r="412" spans="1:24">
      <c r="A412" s="2">
        <f t="shared" si="6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>+Q412</f>
        <v>-512.78000000001498</v>
      </c>
      <c r="T412" s="5"/>
      <c r="U412" s="6"/>
      <c r="V412" s="6">
        <f>+S412</f>
        <v>-512.78000000001498</v>
      </c>
      <c r="W412" s="6"/>
      <c r="X412" s="26"/>
    </row>
    <row r="413" spans="1:24">
      <c r="A413" s="2">
        <f t="shared" si="6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>+Q413</f>
        <v>-443.26999999998498</v>
      </c>
      <c r="T413" s="5"/>
      <c r="U413" s="6"/>
      <c r="V413" s="6">
        <f>+S413</f>
        <v>-443.26999999998498</v>
      </c>
      <c r="W413" s="6"/>
      <c r="X413" s="26"/>
    </row>
    <row r="414" spans="1:24">
      <c r="A414" s="2">
        <f t="shared" si="69"/>
        <v>400</v>
      </c>
      <c r="B414" s="2"/>
      <c r="C414" s="2"/>
      <c r="D414" s="2"/>
      <c r="E414" s="50" t="s">
        <v>643</v>
      </c>
      <c r="F414" s="28">
        <f t="shared" ref="F414:S414" si="72">SUM(F410:F413)</f>
        <v>-2.2737367544323201E-13</v>
      </c>
      <c r="G414" s="28">
        <f t="shared" si="72"/>
        <v>0</v>
      </c>
      <c r="H414" s="28">
        <f t="shared" si="72"/>
        <v>0</v>
      </c>
      <c r="I414" s="28">
        <f t="shared" si="72"/>
        <v>0</v>
      </c>
      <c r="J414" s="28">
        <f t="shared" si="72"/>
        <v>-614.49</v>
      </c>
      <c r="K414" s="28">
        <f t="shared" si="72"/>
        <v>0</v>
      </c>
      <c r="L414" s="28">
        <f t="shared" si="72"/>
        <v>-15863.33</v>
      </c>
      <c r="M414" s="28">
        <f t="shared" si="72"/>
        <v>-142404.87</v>
      </c>
      <c r="N414" s="28">
        <f t="shared" si="72"/>
        <v>-212875.15</v>
      </c>
      <c r="O414" s="28">
        <f t="shared" si="72"/>
        <v>-214592.15000000002</v>
      </c>
      <c r="P414" s="28">
        <f t="shared" si="72"/>
        <v>-442.86999999999819</v>
      </c>
      <c r="Q414" s="28">
        <f t="shared" si="72"/>
        <v>-2174.9299999999976</v>
      </c>
      <c r="R414" s="28">
        <f t="shared" si="72"/>
        <v>-1309.0499999999981</v>
      </c>
      <c r="S414" s="29">
        <f t="shared" si="72"/>
        <v>-2174.9299999999976</v>
      </c>
      <c r="T414" s="2"/>
      <c r="U414" s="4"/>
      <c r="V414" s="4"/>
      <c r="W414" s="4"/>
      <c r="X414" s="83"/>
    </row>
    <row r="415" spans="1:24">
      <c r="A415" s="2">
        <f t="shared" si="6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41"/>
      <c r="T415" s="2"/>
      <c r="U415" s="4"/>
      <c r="V415" s="4"/>
      <c r="W415" s="4"/>
      <c r="X415" s="83"/>
    </row>
    <row r="416" spans="1:24">
      <c r="A416" s="2">
        <f t="shared" si="69"/>
        <v>402</v>
      </c>
      <c r="B416" s="2"/>
      <c r="C416" s="2"/>
      <c r="D416" s="2"/>
      <c r="E416" s="50" t="s">
        <v>644</v>
      </c>
      <c r="F416" s="28">
        <f t="shared" ref="F416:S416" si="73">SUM(F383:F398)+F408+F414</f>
        <v>-31459521.429999996</v>
      </c>
      <c r="G416" s="28">
        <f t="shared" si="73"/>
        <v>-27602827.529999994</v>
      </c>
      <c r="H416" s="28">
        <f t="shared" si="73"/>
        <v>-21733270.999999996</v>
      </c>
      <c r="I416" s="28">
        <f t="shared" si="73"/>
        <v>-20434359.57</v>
      </c>
      <c r="J416" s="28">
        <f t="shared" si="73"/>
        <v>-17870109.389999997</v>
      </c>
      <c r="K416" s="28">
        <f t="shared" si="73"/>
        <v>-17947259.619999997</v>
      </c>
      <c r="L416" s="28">
        <f t="shared" si="73"/>
        <v>-17318553.23</v>
      </c>
      <c r="M416" s="28">
        <f t="shared" si="73"/>
        <v>-21992960.800000004</v>
      </c>
      <c r="N416" s="28">
        <f t="shared" si="73"/>
        <v>-24394393.989999998</v>
      </c>
      <c r="O416" s="28">
        <f t="shared" si="73"/>
        <v>-22848267.510000002</v>
      </c>
      <c r="P416" s="28">
        <f t="shared" si="73"/>
        <v>-25618007.370000005</v>
      </c>
      <c r="Q416" s="28">
        <f t="shared" si="73"/>
        <v>-39787788.860000007</v>
      </c>
      <c r="R416" s="28">
        <f t="shared" si="73"/>
        <v>-68448004.469999999</v>
      </c>
      <c r="S416" s="29">
        <f t="shared" si="73"/>
        <v>-39787788.860000007</v>
      </c>
      <c r="T416" s="2"/>
      <c r="U416" s="4"/>
      <c r="V416" s="4"/>
      <c r="W416" s="4"/>
      <c r="X416" s="83"/>
    </row>
    <row r="417" spans="1:24">
      <c r="A417" s="2">
        <f t="shared" si="6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41"/>
      <c r="T417" s="5"/>
      <c r="U417" s="6"/>
      <c r="V417" s="6"/>
      <c r="W417" s="6"/>
      <c r="X417" s="26"/>
    </row>
    <row r="418" spans="1:24">
      <c r="A418" s="2">
        <f t="shared" si="6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ref="S418:S481" si="74">+Q418</f>
        <v>0</v>
      </c>
      <c r="T418" s="5"/>
      <c r="U418" s="6"/>
      <c r="V418" s="6">
        <f t="shared" ref="V418:V439" si="75">+S418</f>
        <v>0</v>
      </c>
      <c r="W418" s="6"/>
      <c r="X418" s="26"/>
    </row>
    <row r="419" spans="1:24">
      <c r="A419" s="2">
        <f t="shared" si="6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74"/>
        <v>9.3132257461547893E-10</v>
      </c>
      <c r="T419" s="5"/>
      <c r="U419" s="6"/>
      <c r="V419" s="6">
        <f t="shared" si="75"/>
        <v>9.3132257461547893E-10</v>
      </c>
      <c r="W419" s="6"/>
      <c r="X419" s="26"/>
    </row>
    <row r="420" spans="1:24">
      <c r="A420" s="2">
        <f t="shared" si="6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74"/>
        <v>0</v>
      </c>
      <c r="T420" s="5"/>
      <c r="U420" s="6"/>
      <c r="V420" s="6">
        <f t="shared" si="75"/>
        <v>0</v>
      </c>
      <c r="W420" s="6"/>
      <c r="X420" s="26"/>
    </row>
    <row r="421" spans="1:24">
      <c r="A421" s="2">
        <f t="shared" si="6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74"/>
        <v>-122225.72</v>
      </c>
      <c r="T421" s="5"/>
      <c r="U421" s="6"/>
      <c r="V421" s="6">
        <f t="shared" si="75"/>
        <v>-122225.72</v>
      </c>
      <c r="W421" s="6"/>
      <c r="X421" s="26"/>
    </row>
    <row r="422" spans="1:24">
      <c r="A422" s="2">
        <f t="shared" si="6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74"/>
        <v>-111187.99</v>
      </c>
      <c r="T422" s="5"/>
      <c r="U422" s="6"/>
      <c r="V422" s="6">
        <f t="shared" si="75"/>
        <v>-111187.99</v>
      </c>
      <c r="W422" s="6"/>
      <c r="X422" s="26"/>
    </row>
    <row r="423" spans="1:24">
      <c r="A423" s="2">
        <f t="shared" si="6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74"/>
        <v>-270.94999999999902</v>
      </c>
      <c r="T423" s="5"/>
      <c r="U423" s="6"/>
      <c r="V423" s="6">
        <f t="shared" si="75"/>
        <v>-270.94999999999902</v>
      </c>
      <c r="W423" s="6"/>
      <c r="X423" s="26"/>
    </row>
    <row r="424" spans="1:24">
      <c r="A424" s="2">
        <f t="shared" si="6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74"/>
        <v>-961.10999999999899</v>
      </c>
      <c r="T424" s="5"/>
      <c r="U424" s="6"/>
      <c r="V424" s="6">
        <f t="shared" si="75"/>
        <v>-961.10999999999899</v>
      </c>
      <c r="W424" s="6"/>
      <c r="X424" s="26"/>
    </row>
    <row r="425" spans="1:24">
      <c r="A425" s="2">
        <f t="shared" si="6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74"/>
        <v>0</v>
      </c>
      <c r="T425" s="5"/>
      <c r="U425" s="6"/>
      <c r="V425" s="6">
        <f t="shared" si="75"/>
        <v>0</v>
      </c>
      <c r="W425" s="6"/>
      <c r="X425" s="26"/>
    </row>
    <row r="426" spans="1:24">
      <c r="A426" s="2">
        <f t="shared" si="6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74"/>
        <v>0</v>
      </c>
      <c r="T426" s="5"/>
      <c r="U426" s="6"/>
      <c r="V426" s="6">
        <f t="shared" si="75"/>
        <v>0</v>
      </c>
      <c r="W426" s="6"/>
      <c r="X426" s="26"/>
    </row>
    <row r="427" spans="1:24">
      <c r="A427" s="2">
        <f t="shared" si="6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74"/>
        <v>-2026.31</v>
      </c>
      <c r="T427" s="5"/>
      <c r="U427" s="6"/>
      <c r="V427" s="6">
        <f t="shared" si="75"/>
        <v>-2026.31</v>
      </c>
      <c r="W427" s="6"/>
      <c r="X427" s="26"/>
    </row>
    <row r="428" spans="1:24">
      <c r="A428" s="2">
        <f t="shared" si="6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74"/>
        <v>0</v>
      </c>
      <c r="T428" s="5"/>
      <c r="U428" s="6"/>
      <c r="V428" s="6">
        <f t="shared" si="75"/>
        <v>0</v>
      </c>
      <c r="W428" s="6"/>
      <c r="X428" s="26"/>
    </row>
    <row r="429" spans="1:24">
      <c r="A429" s="2">
        <f t="shared" si="6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74"/>
        <v>-5201.03</v>
      </c>
      <c r="T429" s="5"/>
      <c r="U429" s="6"/>
      <c r="V429" s="6">
        <f t="shared" si="75"/>
        <v>-5201.03</v>
      </c>
      <c r="W429" s="6"/>
      <c r="X429" s="26"/>
    </row>
    <row r="430" spans="1:24">
      <c r="A430" s="2">
        <f t="shared" si="6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74"/>
        <v>-7.1054273576010003E-15</v>
      </c>
      <c r="T430" s="5"/>
      <c r="U430" s="6"/>
      <c r="V430" s="6">
        <f t="shared" si="75"/>
        <v>-7.1054273576010003E-15</v>
      </c>
      <c r="W430" s="6"/>
      <c r="X430" s="26"/>
    </row>
    <row r="431" spans="1:24">
      <c r="A431" s="2">
        <f t="shared" si="6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74"/>
        <v>0</v>
      </c>
      <c r="T431" s="5"/>
      <c r="U431" s="6"/>
      <c r="V431" s="6">
        <f t="shared" si="75"/>
        <v>0</v>
      </c>
      <c r="W431" s="6"/>
      <c r="X431" s="26"/>
    </row>
    <row r="432" spans="1:24">
      <c r="A432" s="2">
        <f t="shared" si="6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74"/>
        <v>-409864.6</v>
      </c>
      <c r="T432" s="5"/>
      <c r="U432" s="6"/>
      <c r="V432" s="6">
        <f t="shared" si="75"/>
        <v>-409864.6</v>
      </c>
      <c r="W432" s="6"/>
      <c r="X432" s="26"/>
    </row>
    <row r="433" spans="1:24">
      <c r="A433" s="2">
        <f t="shared" si="6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74"/>
        <v>-2392118</v>
      </c>
      <c r="T433" s="5"/>
      <c r="U433" s="6"/>
      <c r="V433" s="6">
        <f t="shared" si="75"/>
        <v>-2392118</v>
      </c>
      <c r="W433" s="6"/>
      <c r="X433" s="26"/>
    </row>
    <row r="434" spans="1:24">
      <c r="A434" s="2">
        <f t="shared" si="6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74"/>
        <v>-14266.02</v>
      </c>
      <c r="T434" s="5"/>
      <c r="U434" s="6"/>
      <c r="V434" s="6">
        <f t="shared" si="75"/>
        <v>-14266.02</v>
      </c>
      <c r="W434" s="6"/>
      <c r="X434" s="26"/>
    </row>
    <row r="435" spans="1:24">
      <c r="A435" s="2">
        <f t="shared" si="6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74"/>
        <v>-827952.79</v>
      </c>
      <c r="T435" s="5"/>
      <c r="U435" s="6"/>
      <c r="V435" s="6">
        <f t="shared" si="75"/>
        <v>-827952.79</v>
      </c>
      <c r="W435" s="6"/>
      <c r="X435" s="26"/>
    </row>
    <row r="436" spans="1:24">
      <c r="A436" s="2">
        <f t="shared" si="6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74"/>
        <v>-6292.07</v>
      </c>
      <c r="T436" s="2"/>
      <c r="U436" s="4"/>
      <c r="V436" s="6">
        <f t="shared" si="75"/>
        <v>-6292.07</v>
      </c>
      <c r="W436" s="4"/>
      <c r="X436" s="83"/>
    </row>
    <row r="437" spans="1:24">
      <c r="A437" s="2">
        <f t="shared" si="6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74"/>
        <v>-665</v>
      </c>
      <c r="T437" s="2"/>
      <c r="U437" s="4"/>
      <c r="V437" s="6">
        <f t="shared" si="75"/>
        <v>-665</v>
      </c>
      <c r="W437" s="4"/>
      <c r="X437" s="83"/>
    </row>
    <row r="438" spans="1:24">
      <c r="A438" s="2">
        <f t="shared" si="6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74"/>
        <v>-408134.42</v>
      </c>
      <c r="T438" s="2"/>
      <c r="U438" s="4"/>
      <c r="V438" s="6">
        <f t="shared" si="75"/>
        <v>-408134.42</v>
      </c>
      <c r="W438" s="4"/>
      <c r="X438" s="83"/>
    </row>
    <row r="439" spans="1:24">
      <c r="A439" s="2">
        <f t="shared" si="6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74"/>
        <v>-1240207.42</v>
      </c>
      <c r="T439" s="5"/>
      <c r="U439" s="6"/>
      <c r="V439" s="6">
        <f t="shared" si="75"/>
        <v>-1240207.42</v>
      </c>
      <c r="W439" s="6"/>
      <c r="X439" s="26"/>
    </row>
    <row r="440" spans="1:24">
      <c r="A440" s="2">
        <f t="shared" si="6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74"/>
        <v>-2960000</v>
      </c>
      <c r="T440" s="5"/>
      <c r="U440" s="6"/>
      <c r="W440" s="6">
        <f>+S440</f>
        <v>-2960000</v>
      </c>
      <c r="X440" s="26"/>
    </row>
    <row r="441" spans="1:24">
      <c r="A441" s="2">
        <f t="shared" si="6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74"/>
        <v>-204019.20000000001</v>
      </c>
      <c r="T441" s="5"/>
      <c r="U441" s="6"/>
      <c r="W441" s="6"/>
      <c r="X441" s="6">
        <f>+S441</f>
        <v>-204019.20000000001</v>
      </c>
    </row>
    <row r="442" spans="1:24">
      <c r="A442" s="2">
        <f t="shared" si="6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74"/>
        <v>-686346.34</v>
      </c>
      <c r="T442" s="5"/>
      <c r="U442" s="6"/>
      <c r="W442" s="6"/>
      <c r="X442" s="6">
        <f>+S442</f>
        <v>-686346.34</v>
      </c>
    </row>
    <row r="443" spans="1:24">
      <c r="A443" s="2">
        <f t="shared" si="6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74"/>
        <v>-249333.34</v>
      </c>
      <c r="T443" s="5"/>
      <c r="U443" s="6"/>
      <c r="V443" s="6">
        <f t="shared" ref="V443:V478" si="76">+S443</f>
        <v>-249333.34</v>
      </c>
      <c r="W443" s="6"/>
      <c r="X443" s="26"/>
    </row>
    <row r="444" spans="1:24">
      <c r="A444" s="2">
        <f t="shared" si="6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74"/>
        <v>-177450</v>
      </c>
      <c r="T444" s="5"/>
      <c r="U444" s="6"/>
      <c r="V444" s="6">
        <f t="shared" si="76"/>
        <v>-177450</v>
      </c>
      <c r="W444" s="6"/>
      <c r="X444" s="26"/>
    </row>
    <row r="445" spans="1:24">
      <c r="A445" s="2">
        <f t="shared" si="6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74"/>
        <v>-106579.38</v>
      </c>
      <c r="T445" s="5"/>
      <c r="U445" s="6"/>
      <c r="V445" s="6">
        <f t="shared" si="76"/>
        <v>-106579.38</v>
      </c>
      <c r="W445" s="6"/>
      <c r="X445" s="26"/>
    </row>
    <row r="446" spans="1:24">
      <c r="A446" s="2">
        <f t="shared" si="6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74"/>
        <v>-195375</v>
      </c>
      <c r="T446" s="5"/>
      <c r="U446" s="6"/>
      <c r="V446" s="6">
        <f t="shared" si="76"/>
        <v>-195375</v>
      </c>
      <c r="W446" s="6"/>
      <c r="X446" s="26"/>
    </row>
    <row r="447" spans="1:24">
      <c r="A447" s="2">
        <f t="shared" si="6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74"/>
        <v>-579000</v>
      </c>
      <c r="T447" s="5"/>
      <c r="U447" s="6"/>
      <c r="V447" s="6">
        <f t="shared" si="76"/>
        <v>-579000</v>
      </c>
      <c r="W447" s="6"/>
      <c r="X447" s="26"/>
    </row>
    <row r="448" spans="1:24">
      <c r="A448" s="2">
        <f t="shared" si="6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74"/>
        <v>-256875</v>
      </c>
      <c r="T448" s="5"/>
      <c r="U448" s="6"/>
      <c r="V448" s="6">
        <f t="shared" si="76"/>
        <v>-256875</v>
      </c>
      <c r="W448" s="6"/>
      <c r="X448" s="26"/>
    </row>
    <row r="449" spans="1:24">
      <c r="A449" s="2">
        <f t="shared" si="6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74"/>
        <v>-272499.99</v>
      </c>
      <c r="T449" s="5"/>
      <c r="U449" s="6"/>
      <c r="V449" s="6">
        <f t="shared" si="76"/>
        <v>-272499.99</v>
      </c>
      <c r="W449" s="6"/>
      <c r="X449" s="26"/>
    </row>
    <row r="450" spans="1:24">
      <c r="A450" s="2">
        <f t="shared" si="6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74"/>
        <v>2.91038304567337E-11</v>
      </c>
      <c r="T450" s="5"/>
      <c r="U450" s="6"/>
      <c r="V450" s="6">
        <f t="shared" si="76"/>
        <v>2.91038304567337E-11</v>
      </c>
      <c r="W450" s="6"/>
      <c r="X450" s="26"/>
    </row>
    <row r="451" spans="1:24">
      <c r="A451" s="2">
        <f t="shared" si="6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74"/>
        <v>2.91038304567337E-11</v>
      </c>
      <c r="T451" s="5"/>
      <c r="U451" s="6"/>
      <c r="V451" s="6">
        <f t="shared" si="76"/>
        <v>2.91038304567337E-11</v>
      </c>
      <c r="W451" s="6"/>
      <c r="X451" s="26"/>
    </row>
    <row r="452" spans="1:24">
      <c r="A452" s="2">
        <f t="shared" si="6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74"/>
        <v>-170416.66</v>
      </c>
      <c r="T452" s="5"/>
      <c r="U452" s="6"/>
      <c r="V452" s="6">
        <f t="shared" si="76"/>
        <v>-170416.66</v>
      </c>
      <c r="W452" s="6"/>
      <c r="X452" s="26"/>
    </row>
    <row r="453" spans="1:24">
      <c r="A453" s="2">
        <f t="shared" si="6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74"/>
        <v>-176666.66</v>
      </c>
      <c r="T453" s="5"/>
      <c r="U453" s="6"/>
      <c r="V453" s="6">
        <f t="shared" si="76"/>
        <v>-176666.66</v>
      </c>
      <c r="W453" s="6"/>
      <c r="X453" s="26"/>
    </row>
    <row r="454" spans="1:24">
      <c r="A454" s="2">
        <f t="shared" si="6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74"/>
        <v>-16406.310000000001</v>
      </c>
      <c r="T454" s="5"/>
      <c r="U454" s="6"/>
      <c r="V454" s="6">
        <f t="shared" si="76"/>
        <v>-16406.310000000001</v>
      </c>
      <c r="W454" s="6"/>
      <c r="X454" s="26"/>
    </row>
    <row r="455" spans="1:24">
      <c r="A455" s="2">
        <f t="shared" si="6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74"/>
        <v>-102685.22</v>
      </c>
      <c r="T455" s="5"/>
      <c r="U455" s="6"/>
      <c r="V455" s="6">
        <f t="shared" si="76"/>
        <v>-102685.22</v>
      </c>
      <c r="W455" s="6"/>
      <c r="X455" s="26"/>
    </row>
    <row r="456" spans="1:24">
      <c r="A456" s="2">
        <f t="shared" si="6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74"/>
        <v>-1769235.33</v>
      </c>
      <c r="T456" s="5"/>
      <c r="U456" s="6"/>
      <c r="V456" s="6">
        <f t="shared" si="76"/>
        <v>-1769235.33</v>
      </c>
      <c r="W456" s="6"/>
      <c r="X456" s="26"/>
    </row>
    <row r="457" spans="1:24">
      <c r="A457" s="2">
        <f t="shared" si="6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74"/>
        <v>-1224700.83</v>
      </c>
      <c r="T457" s="5"/>
      <c r="U457" s="6"/>
      <c r="V457" s="6">
        <f t="shared" si="76"/>
        <v>-1224700.83</v>
      </c>
      <c r="W457" s="6"/>
      <c r="X457" s="26"/>
    </row>
    <row r="458" spans="1:24">
      <c r="A458" s="2">
        <f t="shared" si="6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74"/>
        <v>-8070011.71</v>
      </c>
      <c r="T458" s="5"/>
      <c r="U458" s="6"/>
      <c r="V458" s="6">
        <f t="shared" si="76"/>
        <v>-8070011.71</v>
      </c>
      <c r="W458" s="6"/>
      <c r="X458" s="26"/>
    </row>
    <row r="459" spans="1:24">
      <c r="A459" s="2">
        <f t="shared" si="6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74"/>
        <v>-49302.86</v>
      </c>
      <c r="T459" s="5"/>
      <c r="U459" s="6"/>
      <c r="V459" s="6">
        <f t="shared" si="76"/>
        <v>-49302.86</v>
      </c>
      <c r="W459" s="6"/>
      <c r="X459" s="26"/>
    </row>
    <row r="460" spans="1:24">
      <c r="A460" s="2">
        <f t="shared" si="6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74"/>
        <v>-580796</v>
      </c>
      <c r="T460" s="5"/>
      <c r="U460" s="6"/>
      <c r="V460" s="6">
        <f t="shared" si="76"/>
        <v>-580796</v>
      </c>
      <c r="W460" s="6"/>
      <c r="X460" s="26"/>
    </row>
    <row r="461" spans="1:24">
      <c r="A461" s="2">
        <f t="shared" si="6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74"/>
        <v>0</v>
      </c>
      <c r="T461" s="5"/>
      <c r="U461" s="6"/>
      <c r="V461" s="6">
        <f t="shared" si="76"/>
        <v>0</v>
      </c>
      <c r="W461" s="6"/>
      <c r="X461" s="26"/>
    </row>
    <row r="462" spans="1:24">
      <c r="A462" s="2">
        <f t="shared" si="6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74"/>
        <v>-2159678.75</v>
      </c>
      <c r="T462" s="5"/>
      <c r="U462" s="6"/>
      <c r="V462" s="6">
        <f t="shared" si="76"/>
        <v>-2159678.75</v>
      </c>
      <c r="W462" s="6"/>
      <c r="X462" s="26"/>
    </row>
    <row r="463" spans="1:24">
      <c r="A463" s="2">
        <f t="shared" si="6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74"/>
        <v>-2697523.61</v>
      </c>
      <c r="T463" s="5"/>
      <c r="U463" s="6"/>
      <c r="V463" s="6">
        <f t="shared" si="76"/>
        <v>-2697523.61</v>
      </c>
      <c r="W463" s="6"/>
      <c r="X463" s="26"/>
    </row>
    <row r="464" spans="1:24">
      <c r="A464" s="2">
        <f t="shared" si="6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si="74"/>
        <v>-101243.69</v>
      </c>
      <c r="T464" s="5"/>
      <c r="U464" s="6"/>
      <c r="V464" s="6">
        <f t="shared" si="76"/>
        <v>-101243.69</v>
      </c>
      <c r="W464" s="6"/>
      <c r="X464" s="26"/>
    </row>
    <row r="465" spans="1:24">
      <c r="A465" s="2">
        <f t="shared" ref="A465:A528" si="7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74"/>
        <v>-276778.13</v>
      </c>
      <c r="T465" s="5"/>
      <c r="U465" s="6"/>
      <c r="V465" s="6">
        <f t="shared" si="76"/>
        <v>-276778.13</v>
      </c>
      <c r="W465" s="6"/>
      <c r="X465" s="26"/>
    </row>
    <row r="466" spans="1:24">
      <c r="A466" s="2">
        <f t="shared" si="7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74"/>
        <v>-656362.47</v>
      </c>
      <c r="T466" s="5"/>
      <c r="U466" s="6"/>
      <c r="V466" s="6">
        <f t="shared" si="76"/>
        <v>-656362.47</v>
      </c>
      <c r="W466" s="6"/>
      <c r="X466" s="26"/>
    </row>
    <row r="467" spans="1:24">
      <c r="A467" s="2">
        <f t="shared" si="7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74"/>
        <v>-47685.16</v>
      </c>
      <c r="T467" s="5"/>
      <c r="U467" s="6"/>
      <c r="V467" s="6">
        <f t="shared" si="76"/>
        <v>-47685.16</v>
      </c>
      <c r="W467" s="6"/>
      <c r="X467" s="26"/>
    </row>
    <row r="468" spans="1:24">
      <c r="A468" s="2">
        <f t="shared" si="7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74"/>
        <v>473546.58</v>
      </c>
      <c r="T468" s="5"/>
      <c r="U468" s="6"/>
      <c r="V468" s="6">
        <f t="shared" si="76"/>
        <v>473546.58</v>
      </c>
      <c r="W468" s="6"/>
      <c r="X468" s="26"/>
    </row>
    <row r="469" spans="1:24">
      <c r="A469" s="2">
        <f t="shared" si="7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74"/>
        <v>-510360.2</v>
      </c>
      <c r="T469" s="5"/>
      <c r="U469" s="6"/>
      <c r="V469" s="6">
        <f t="shared" si="76"/>
        <v>-510360.2</v>
      </c>
      <c r="W469" s="6"/>
      <c r="X469" s="26"/>
    </row>
    <row r="470" spans="1:24">
      <c r="A470" s="2">
        <f t="shared" si="7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74"/>
        <v>-37855.919999999998</v>
      </c>
      <c r="T470" s="5"/>
      <c r="U470" s="6"/>
      <c r="V470" s="6">
        <f t="shared" si="76"/>
        <v>-37855.919999999998</v>
      </c>
      <c r="W470" s="6"/>
      <c r="X470" s="26"/>
    </row>
    <row r="471" spans="1:24">
      <c r="A471" s="2">
        <f t="shared" si="7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74"/>
        <v>-1055260.47</v>
      </c>
      <c r="T471" s="5"/>
      <c r="U471" s="6"/>
      <c r="V471" s="6">
        <f t="shared" si="76"/>
        <v>-1055260.47</v>
      </c>
      <c r="W471" s="6"/>
      <c r="X471" s="26"/>
    </row>
    <row r="472" spans="1:24">
      <c r="A472" s="2">
        <f t="shared" si="7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74"/>
        <v>628.39</v>
      </c>
      <c r="T472" s="5"/>
      <c r="U472" s="6"/>
      <c r="V472" s="6">
        <f t="shared" si="76"/>
        <v>628.39</v>
      </c>
      <c r="W472" s="6"/>
      <c r="X472" s="26"/>
    </row>
    <row r="473" spans="1:24">
      <c r="A473" s="2">
        <f t="shared" si="7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74"/>
        <v>-379517.67</v>
      </c>
      <c r="T473" s="5"/>
      <c r="U473" s="6"/>
      <c r="V473" s="6">
        <f t="shared" si="76"/>
        <v>-379517.67</v>
      </c>
      <c r="W473" s="6"/>
      <c r="X473" s="26"/>
    </row>
    <row r="474" spans="1:24">
      <c r="A474" s="2">
        <f t="shared" si="7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74"/>
        <v>0</v>
      </c>
      <c r="T474" s="5"/>
      <c r="U474" s="6"/>
      <c r="V474" s="6">
        <f t="shared" si="76"/>
        <v>0</v>
      </c>
      <c r="W474" s="6"/>
      <c r="X474" s="26"/>
    </row>
    <row r="475" spans="1:24">
      <c r="A475" s="2">
        <f t="shared" si="7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74"/>
        <v>0</v>
      </c>
      <c r="T475" s="5"/>
      <c r="U475" s="6"/>
      <c r="V475" s="6">
        <f t="shared" si="76"/>
        <v>0</v>
      </c>
      <c r="W475" s="6"/>
      <c r="X475" s="26"/>
    </row>
    <row r="476" spans="1:24">
      <c r="A476" s="2">
        <f t="shared" si="7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74"/>
        <v>-24135</v>
      </c>
      <c r="T476" s="5"/>
      <c r="U476" s="6"/>
      <c r="V476" s="6">
        <f t="shared" si="76"/>
        <v>-24135</v>
      </c>
      <c r="W476" s="6"/>
      <c r="X476" s="26"/>
    </row>
    <row r="477" spans="1:24">
      <c r="A477" s="2">
        <f t="shared" si="7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74"/>
        <v>-1529920.87</v>
      </c>
      <c r="T477" s="5"/>
      <c r="U477" s="6"/>
      <c r="V477" s="6">
        <f t="shared" si="76"/>
        <v>-1529920.87</v>
      </c>
      <c r="W477" s="6"/>
      <c r="X477" s="26"/>
    </row>
    <row r="478" spans="1:24">
      <c r="A478" s="2">
        <f t="shared" si="7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74"/>
        <v>0</v>
      </c>
      <c r="T478" s="5"/>
      <c r="U478" s="6"/>
      <c r="V478" s="6">
        <f t="shared" si="76"/>
        <v>0</v>
      </c>
      <c r="W478" s="6"/>
      <c r="X478" s="26"/>
    </row>
    <row r="479" spans="1:24">
      <c r="A479" s="2">
        <f t="shared" si="7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74"/>
        <v>968161.04</v>
      </c>
      <c r="T479" s="5"/>
      <c r="U479" s="6"/>
      <c r="W479" s="6"/>
      <c r="X479" s="6">
        <f>+S479</f>
        <v>968161.04</v>
      </c>
    </row>
    <row r="480" spans="1:24">
      <c r="A480" s="2">
        <f t="shared" si="7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74"/>
        <v>66550.100000000093</v>
      </c>
      <c r="T480" s="2"/>
      <c r="U480" s="4"/>
      <c r="V480" s="4"/>
      <c r="W480" s="4"/>
      <c r="X480" s="83">
        <f>+S480</f>
        <v>66550.100000000093</v>
      </c>
    </row>
    <row r="481" spans="1:24">
      <c r="A481" s="2">
        <f t="shared" si="7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74"/>
        <v>0</v>
      </c>
      <c r="T481" s="2"/>
      <c r="U481" s="4"/>
      <c r="V481" s="4"/>
      <c r="W481" s="4"/>
      <c r="X481" s="83">
        <f t="shared" ref="X481:X493" si="78">+S481</f>
        <v>0</v>
      </c>
    </row>
    <row r="482" spans="1:24">
      <c r="A482" s="2">
        <f t="shared" si="7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ref="S482:S493" si="79">+Q482</f>
        <v>-2758873.65</v>
      </c>
      <c r="T482" s="2"/>
      <c r="U482" s="4"/>
      <c r="V482" s="4"/>
      <c r="W482" s="4"/>
      <c r="X482" s="83">
        <f t="shared" si="78"/>
        <v>-2758873.65</v>
      </c>
    </row>
    <row r="483" spans="1:24">
      <c r="A483" s="2">
        <f t="shared" si="7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79"/>
        <v>276435.09000000003</v>
      </c>
      <c r="T483" s="2"/>
      <c r="U483" s="4"/>
      <c r="V483" s="4"/>
      <c r="W483" s="4"/>
      <c r="X483" s="83">
        <f t="shared" si="78"/>
        <v>276435.09000000003</v>
      </c>
    </row>
    <row r="484" spans="1:24">
      <c r="A484" s="2">
        <f t="shared" si="7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79"/>
        <v>0</v>
      </c>
      <c r="T484" s="2"/>
      <c r="U484" s="4"/>
      <c r="V484" s="4"/>
      <c r="W484" s="4"/>
      <c r="X484" s="83">
        <f t="shared" si="78"/>
        <v>0</v>
      </c>
    </row>
    <row r="485" spans="1:24">
      <c r="A485" s="2">
        <f t="shared" si="7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79"/>
        <v>-17507602.550000001</v>
      </c>
      <c r="T485" s="2"/>
      <c r="U485" s="4"/>
      <c r="V485" s="4"/>
      <c r="W485" s="4"/>
      <c r="X485" s="83">
        <f t="shared" si="78"/>
        <v>-17507602.550000001</v>
      </c>
    </row>
    <row r="486" spans="1:24">
      <c r="A486" s="2">
        <f t="shared" si="7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79"/>
        <v>11978995.550000001</v>
      </c>
      <c r="T486" s="2"/>
      <c r="U486" s="4"/>
      <c r="V486" s="4"/>
      <c r="W486" s="4"/>
      <c r="X486" s="83">
        <f t="shared" si="78"/>
        <v>11978995.550000001</v>
      </c>
    </row>
    <row r="487" spans="1:24">
      <c r="A487" s="2">
        <f t="shared" si="7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79"/>
        <v>4203387.03</v>
      </c>
      <c r="T487" s="2"/>
      <c r="U487" s="4"/>
      <c r="V487" s="4"/>
      <c r="W487" s="4"/>
      <c r="X487" s="83">
        <f t="shared" si="78"/>
        <v>4203387.03</v>
      </c>
    </row>
    <row r="488" spans="1:24">
      <c r="A488" s="2">
        <f t="shared" si="7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79"/>
        <v>0</v>
      </c>
      <c r="T488" s="2"/>
      <c r="U488" s="4"/>
      <c r="V488" s="4"/>
      <c r="W488" s="4"/>
      <c r="X488" s="83">
        <f t="shared" si="78"/>
        <v>0</v>
      </c>
    </row>
    <row r="489" spans="1:24">
      <c r="A489" s="2">
        <f t="shared" si="7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79"/>
        <v>1472643.65</v>
      </c>
      <c r="T489" s="2"/>
      <c r="U489" s="4"/>
      <c r="V489" s="4"/>
      <c r="W489" s="4"/>
      <c r="X489" s="83">
        <f t="shared" si="78"/>
        <v>1472643.65</v>
      </c>
    </row>
    <row r="490" spans="1:24">
      <c r="A490" s="2">
        <f t="shared" si="7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79"/>
        <v>-147423.67999999999</v>
      </c>
      <c r="T490" s="2"/>
      <c r="U490" s="4"/>
      <c r="V490" s="4"/>
      <c r="W490" s="4"/>
      <c r="X490" s="83">
        <f t="shared" si="78"/>
        <v>-147423.67999999999</v>
      </c>
    </row>
    <row r="491" spans="1:24">
      <c r="A491" s="2">
        <f t="shared" si="7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79"/>
        <v>0</v>
      </c>
      <c r="T491" s="5"/>
      <c r="U491" s="6"/>
      <c r="V491" s="6"/>
      <c r="W491" s="6"/>
      <c r="X491" s="83">
        <f t="shared" si="78"/>
        <v>0</v>
      </c>
    </row>
    <row r="492" spans="1:24">
      <c r="A492" s="2">
        <f t="shared" si="7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79"/>
        <v>0</v>
      </c>
      <c r="T492" s="5"/>
      <c r="U492" s="6"/>
      <c r="V492" s="6"/>
      <c r="W492" s="6"/>
      <c r="X492" s="83">
        <f t="shared" si="78"/>
        <v>0</v>
      </c>
    </row>
    <row r="493" spans="1:24">
      <c r="A493" s="2">
        <f t="shared" si="7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79"/>
        <v>0</v>
      </c>
      <c r="T493" s="5"/>
      <c r="U493" s="6"/>
      <c r="V493" s="6"/>
      <c r="W493" s="6"/>
      <c r="X493" s="83">
        <f t="shared" si="78"/>
        <v>0</v>
      </c>
    </row>
    <row r="494" spans="1:24">
      <c r="A494" s="2">
        <f t="shared" si="7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S494" si="80">SUM(G419:G493)</f>
        <v>-29916427.679999996</v>
      </c>
      <c r="H494" s="28">
        <f t="shared" si="80"/>
        <v>-31050749.560000002</v>
      </c>
      <c r="I494" s="28">
        <f t="shared" si="80"/>
        <v>-32926628.370000012</v>
      </c>
      <c r="J494" s="28">
        <f t="shared" si="80"/>
        <v>-26026564.849999998</v>
      </c>
      <c r="K494" s="28">
        <f t="shared" si="80"/>
        <v>-29297527.000000007</v>
      </c>
      <c r="L494" s="28">
        <f t="shared" si="80"/>
        <v>-32497909.800000001</v>
      </c>
      <c r="M494" s="28">
        <f t="shared" si="80"/>
        <v>-29147546.230000008</v>
      </c>
      <c r="N494" s="28">
        <f t="shared" si="80"/>
        <v>-26761465.989999995</v>
      </c>
      <c r="O494" s="28">
        <f t="shared" si="80"/>
        <v>-27148964.500000011</v>
      </c>
      <c r="P494" s="28">
        <f t="shared" si="80"/>
        <v>-28096571.479999993</v>
      </c>
      <c r="Q494" s="28">
        <f t="shared" si="80"/>
        <v>-33838947.650000006</v>
      </c>
      <c r="R494" s="28">
        <f t="shared" si="80"/>
        <v>-32063005.899999995</v>
      </c>
      <c r="S494" s="28">
        <f t="shared" si="80"/>
        <v>-33838947.650000006</v>
      </c>
      <c r="T494" s="2"/>
      <c r="U494" s="4"/>
      <c r="V494" s="4"/>
      <c r="W494" s="4"/>
      <c r="X494" s="83"/>
    </row>
    <row r="495" spans="1:24">
      <c r="A495" s="2">
        <f t="shared" si="7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41"/>
      <c r="T495" s="5"/>
      <c r="U495" s="6"/>
      <c r="V495" s="6"/>
      <c r="W495" s="6"/>
      <c r="X495" s="26"/>
    </row>
    <row r="496" spans="1:24">
      <c r="A496" s="2">
        <f t="shared" si="7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ref="S496:S527" si="81">+Q496</f>
        <v>-11001018.83</v>
      </c>
      <c r="T496" s="5"/>
      <c r="U496" s="6"/>
      <c r="V496" s="6">
        <f t="shared" ref="V496:V501" si="82">+S496</f>
        <v>-11001018.83</v>
      </c>
      <c r="W496" s="6"/>
      <c r="X496" s="26"/>
    </row>
    <row r="497" spans="1:24">
      <c r="A497" s="2">
        <f t="shared" si="7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81"/>
        <v>-466500</v>
      </c>
      <c r="T497" s="5"/>
      <c r="U497" s="6"/>
      <c r="V497" s="6">
        <f t="shared" si="82"/>
        <v>-466500</v>
      </c>
      <c r="W497" s="6"/>
      <c r="X497" s="26"/>
    </row>
    <row r="498" spans="1:24">
      <c r="A498" s="2">
        <f t="shared" si="7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81"/>
        <v>-1553616.16</v>
      </c>
      <c r="T498" s="5"/>
      <c r="U498" s="6"/>
      <c r="V498" s="6">
        <f t="shared" si="82"/>
        <v>-1553616.16</v>
      </c>
      <c r="W498" s="6"/>
      <c r="X498" s="26"/>
    </row>
    <row r="499" spans="1:24">
      <c r="A499" s="2">
        <f t="shared" si="7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81"/>
        <v>-8612604.6300000008</v>
      </c>
      <c r="T499" s="5"/>
      <c r="U499" s="6"/>
      <c r="V499" s="6">
        <f t="shared" si="82"/>
        <v>-8612604.6300000008</v>
      </c>
      <c r="W499" s="6"/>
      <c r="X499" s="26"/>
    </row>
    <row r="500" spans="1:24">
      <c r="A500" s="2">
        <f t="shared" si="7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81"/>
        <v>-94311.08</v>
      </c>
      <c r="T500" s="5"/>
      <c r="U500" s="6"/>
      <c r="V500" s="6">
        <f t="shared" si="82"/>
        <v>-94311.08</v>
      </c>
      <c r="W500" s="6"/>
      <c r="X500" s="26"/>
    </row>
    <row r="501" spans="1:24">
      <c r="A501" s="2">
        <f t="shared" si="7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81"/>
        <v>-343412</v>
      </c>
      <c r="T501" s="5"/>
      <c r="U501" s="6"/>
      <c r="V501" s="6">
        <f t="shared" si="82"/>
        <v>-343412</v>
      </c>
      <c r="W501" s="6"/>
      <c r="X501" s="26"/>
    </row>
    <row r="502" spans="1:24">
      <c r="A502" s="2">
        <f t="shared" si="7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81"/>
        <v>-64364944.859999999</v>
      </c>
      <c r="T502" s="5"/>
      <c r="U502" s="6"/>
      <c r="V502" s="6"/>
      <c r="W502" s="6"/>
      <c r="X502" s="26">
        <f>+S502</f>
        <v>-64364944.859999999</v>
      </c>
    </row>
    <row r="503" spans="1:24">
      <c r="A503" s="2">
        <f t="shared" si="7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81"/>
        <v>0</v>
      </c>
      <c r="T503" s="5"/>
      <c r="U503" s="6"/>
      <c r="V503" s="6"/>
      <c r="W503" s="6"/>
      <c r="X503" s="26"/>
    </row>
    <row r="504" spans="1:24">
      <c r="A504" s="2">
        <f t="shared" si="7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81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7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81"/>
        <v>-47101.050000000097</v>
      </c>
      <c r="T505" s="5"/>
      <c r="U505" s="6"/>
      <c r="V505" s="6"/>
      <c r="W505" s="6"/>
      <c r="X505" s="26">
        <f>+S505</f>
        <v>-47101.050000000097</v>
      </c>
    </row>
    <row r="506" spans="1:24">
      <c r="A506" s="2">
        <f t="shared" si="7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81"/>
        <v>3199.78</v>
      </c>
      <c r="T506" s="5"/>
      <c r="U506" s="6"/>
      <c r="V506" s="6"/>
      <c r="W506" s="6"/>
      <c r="X506" s="26">
        <f>+S506</f>
        <v>3199.78</v>
      </c>
    </row>
    <row r="507" spans="1:24">
      <c r="A507" s="2">
        <f t="shared" si="7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81"/>
        <v>117299.85</v>
      </c>
      <c r="T507" s="5"/>
      <c r="U507" s="6"/>
      <c r="V507" s="6"/>
      <c r="W507" s="6"/>
      <c r="X507" s="26">
        <f>+S507</f>
        <v>117299.85</v>
      </c>
    </row>
    <row r="508" spans="1:24">
      <c r="A508" s="2">
        <f t="shared" si="7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81"/>
        <v>-1015519.5</v>
      </c>
      <c r="T508" s="5"/>
      <c r="U508" s="6"/>
      <c r="V508" s="6"/>
      <c r="W508" s="6"/>
      <c r="X508" s="26">
        <f>+S508</f>
        <v>-1015519.5</v>
      </c>
    </row>
    <row r="509" spans="1:24">
      <c r="A509" s="2">
        <f t="shared" si="7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81"/>
        <v>129.22999999999999</v>
      </c>
      <c r="T509" s="5"/>
      <c r="U509" s="6"/>
      <c r="V509" s="6">
        <f>+S509</f>
        <v>129.22999999999999</v>
      </c>
      <c r="W509" s="6"/>
      <c r="X509" s="26"/>
    </row>
    <row r="510" spans="1:24">
      <c r="A510" s="2">
        <f t="shared" si="7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81"/>
        <v>-48270</v>
      </c>
      <c r="T510" s="5"/>
      <c r="U510" s="6"/>
      <c r="V510" s="6">
        <f>+S510</f>
        <v>-48270</v>
      </c>
      <c r="W510" s="6"/>
      <c r="X510" s="26"/>
    </row>
    <row r="511" spans="1:24">
      <c r="A511" s="2">
        <f t="shared" si="7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81"/>
        <v>-8185377.5999999996</v>
      </c>
      <c r="T511" s="5"/>
      <c r="U511" s="6"/>
      <c r="V511" s="6">
        <f>+S511</f>
        <v>-8185377.5999999996</v>
      </c>
      <c r="W511" s="6"/>
      <c r="X511" s="26"/>
    </row>
    <row r="512" spans="1:24">
      <c r="A512" s="2">
        <f t="shared" si="7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81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7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81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7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81"/>
        <v>-49713089.740000002</v>
      </c>
      <c r="T514" s="5"/>
      <c r="U514" s="6"/>
      <c r="V514" s="6"/>
      <c r="W514" s="6"/>
      <c r="X514" s="83">
        <f>+S514</f>
        <v>-49713089.740000002</v>
      </c>
    </row>
    <row r="515" spans="1:24">
      <c r="A515" s="2">
        <f t="shared" si="7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81"/>
        <v>-9386469.9000000004</v>
      </c>
      <c r="T515" s="5"/>
      <c r="U515" s="6"/>
      <c r="V515" s="6"/>
      <c r="W515" s="6"/>
      <c r="X515" s="83">
        <f>+S515</f>
        <v>-9386469.9000000004</v>
      </c>
    </row>
    <row r="516" spans="1:24">
      <c r="A516" s="2">
        <f t="shared" si="7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81"/>
        <v>-624129.18000000005</v>
      </c>
      <c r="T516" s="5"/>
      <c r="U516" s="6"/>
      <c r="V516" s="6"/>
      <c r="W516" s="6"/>
      <c r="X516" s="83">
        <f>+S516</f>
        <v>-624129.18000000005</v>
      </c>
    </row>
    <row r="517" spans="1:24">
      <c r="A517" s="2">
        <f t="shared" si="7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81"/>
        <v>-6026089.79</v>
      </c>
      <c r="T517" s="5"/>
      <c r="U517" s="6"/>
      <c r="V517" s="6"/>
      <c r="W517" s="6"/>
      <c r="X517" s="83">
        <f>+S517</f>
        <v>-6026089.79</v>
      </c>
    </row>
    <row r="518" spans="1:24">
      <c r="A518" s="2">
        <f t="shared" si="7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81"/>
        <v>-986505.5</v>
      </c>
      <c r="T518" s="5"/>
      <c r="U518" s="6"/>
      <c r="V518" s="6"/>
      <c r="W518" s="6"/>
      <c r="X518" s="83">
        <f t="shared" ref="X518:X524" si="83">+S518</f>
        <v>-986505.5</v>
      </c>
    </row>
    <row r="519" spans="1:24">
      <c r="A519" s="2">
        <f t="shared" si="7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81"/>
        <v>-276551.38</v>
      </c>
      <c r="T519" s="5"/>
      <c r="U519" s="6"/>
      <c r="V519" s="6"/>
      <c r="W519" s="6"/>
      <c r="X519" s="83">
        <f t="shared" si="83"/>
        <v>-276551.38</v>
      </c>
    </row>
    <row r="520" spans="1:24">
      <c r="A520" s="2">
        <f t="shared" si="7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81"/>
        <v>-427436.94</v>
      </c>
      <c r="T520" s="5"/>
      <c r="U520" s="6"/>
      <c r="V520" s="6"/>
      <c r="W520" s="6"/>
      <c r="X520" s="83">
        <f t="shared" si="83"/>
        <v>-427436.94</v>
      </c>
    </row>
    <row r="521" spans="1:24">
      <c r="A521" s="2">
        <f t="shared" si="7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81"/>
        <v>-118729.06</v>
      </c>
      <c r="T521" s="5"/>
      <c r="U521" s="6"/>
      <c r="V521" s="6"/>
      <c r="W521" s="6"/>
      <c r="X521" s="83">
        <f t="shared" si="83"/>
        <v>-118729.06</v>
      </c>
    </row>
    <row r="522" spans="1:24">
      <c r="A522" s="2">
        <f t="shared" si="7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81"/>
        <v>-1008650.4</v>
      </c>
      <c r="T522" s="5"/>
      <c r="U522" s="6"/>
      <c r="V522" s="6"/>
      <c r="W522" s="6"/>
      <c r="X522" s="83">
        <f t="shared" si="83"/>
        <v>-1008650.4</v>
      </c>
    </row>
    <row r="523" spans="1:24">
      <c r="A523" s="2">
        <f t="shared" si="7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81"/>
        <v>-284086.08</v>
      </c>
      <c r="T523" s="5"/>
      <c r="U523" s="6"/>
      <c r="V523" s="6"/>
      <c r="W523" s="6"/>
      <c r="X523" s="83">
        <f t="shared" si="83"/>
        <v>-284086.08</v>
      </c>
    </row>
    <row r="524" spans="1:24">
      <c r="A524" s="2">
        <f t="shared" si="7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81"/>
        <v>536279.92000000004</v>
      </c>
      <c r="T524" s="5"/>
      <c r="U524" s="6"/>
      <c r="V524" s="6"/>
      <c r="W524" s="6"/>
      <c r="X524" s="83">
        <f t="shared" si="83"/>
        <v>536279.92000000004</v>
      </c>
    </row>
    <row r="525" spans="1:24">
      <c r="A525" s="2">
        <f t="shared" si="7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81"/>
        <v>125885.39</v>
      </c>
      <c r="T525" s="5"/>
      <c r="U525" s="6"/>
      <c r="V525" s="6">
        <f>+S525</f>
        <v>125885.39</v>
      </c>
      <c r="W525" s="6"/>
      <c r="X525" s="26"/>
    </row>
    <row r="526" spans="1:24">
      <c r="A526" s="2">
        <f t="shared" si="7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81"/>
        <v>779370.75</v>
      </c>
      <c r="T526" s="5"/>
      <c r="U526" s="6"/>
      <c r="V526" s="6">
        <f>+S526</f>
        <v>779370.75</v>
      </c>
      <c r="W526" s="6"/>
      <c r="X526" s="26"/>
    </row>
    <row r="527" spans="1:24">
      <c r="A527" s="2">
        <f t="shared" si="7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81"/>
        <v>48770536.939999998</v>
      </c>
      <c r="T527" s="5"/>
      <c r="U527" s="6"/>
      <c r="W527" s="6"/>
      <c r="X527" s="6">
        <f>+S527</f>
        <v>48770536.939999998</v>
      </c>
    </row>
    <row r="528" spans="1:24">
      <c r="A528" s="2">
        <f t="shared" si="77"/>
        <v>514</v>
      </c>
      <c r="B528" s="2"/>
      <c r="C528" s="2"/>
      <c r="D528" s="2"/>
      <c r="E528" s="32" t="s">
        <v>802</v>
      </c>
      <c r="F528" s="28">
        <f t="shared" ref="F528:S528" si="84">SUM(F496:F527)</f>
        <v>-122338906.30999997</v>
      </c>
      <c r="G528" s="28">
        <f t="shared" si="84"/>
        <v>-125562183.42999998</v>
      </c>
      <c r="H528" s="28">
        <f t="shared" si="84"/>
        <v>-125359001.76000002</v>
      </c>
      <c r="I528" s="28">
        <f t="shared" si="84"/>
        <v>-125601836.71000004</v>
      </c>
      <c r="J528" s="28">
        <f t="shared" si="84"/>
        <v>-125577682.70000002</v>
      </c>
      <c r="K528" s="28">
        <f t="shared" si="84"/>
        <v>-124101921.19999999</v>
      </c>
      <c r="L528" s="28">
        <f t="shared" si="84"/>
        <v>-124273394.66999999</v>
      </c>
      <c r="M528" s="28">
        <f t="shared" si="84"/>
        <v>-123582936.21000002</v>
      </c>
      <c r="N528" s="28">
        <f t="shared" si="84"/>
        <v>-124624632.51000004</v>
      </c>
      <c r="O528" s="28">
        <f t="shared" si="84"/>
        <v>-124120741.74000004</v>
      </c>
      <c r="P528" s="28">
        <f t="shared" si="84"/>
        <v>-123207202.62000003</v>
      </c>
      <c r="Q528" s="28">
        <f t="shared" si="84"/>
        <v>-120889584.75000006</v>
      </c>
      <c r="R528" s="28">
        <f t="shared" si="84"/>
        <v>-118715360.98000005</v>
      </c>
      <c r="S528" s="29">
        <f t="shared" si="84"/>
        <v>-120889584.75000006</v>
      </c>
      <c r="T528" s="5"/>
      <c r="U528" s="6"/>
      <c r="V528" s="6"/>
      <c r="W528" s="6"/>
      <c r="X528" s="26"/>
    </row>
    <row r="529" spans="1:24">
      <c r="A529" s="2">
        <f t="shared" ref="A529:A592" si="85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41"/>
      <c r="T529" s="5"/>
      <c r="U529" s="6"/>
      <c r="V529" s="6"/>
      <c r="W529" s="6"/>
      <c r="X529" s="26"/>
    </row>
    <row r="530" spans="1:24">
      <c r="A530" s="2">
        <f t="shared" si="85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ref="S530:S550" si="86">+Q530</f>
        <v>-247430.58</v>
      </c>
      <c r="T530" s="5"/>
      <c r="U530" s="6"/>
      <c r="V530" s="6"/>
      <c r="W530" s="6"/>
      <c r="X530" s="26">
        <f>+S530</f>
        <v>-247430.58</v>
      </c>
    </row>
    <row r="531" spans="1:24">
      <c r="A531" s="2">
        <f t="shared" si="85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86"/>
        <v>10248758.779999999</v>
      </c>
      <c r="T531" s="5"/>
      <c r="U531" s="6"/>
      <c r="V531" s="6"/>
      <c r="W531" s="6"/>
      <c r="X531" s="26">
        <f t="shared" ref="X531:X540" si="87">+S531</f>
        <v>10248758.779999999</v>
      </c>
    </row>
    <row r="532" spans="1:24">
      <c r="A532" s="2">
        <f t="shared" si="85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86"/>
        <v>39378116.229999997</v>
      </c>
      <c r="T532" s="5"/>
      <c r="U532" s="6"/>
      <c r="V532" s="6"/>
      <c r="W532" s="6"/>
      <c r="X532" s="26">
        <f t="shared" si="87"/>
        <v>39378116.229999997</v>
      </c>
    </row>
    <row r="533" spans="1:24">
      <c r="A533" s="2">
        <f t="shared" si="85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86"/>
        <v>-98558812.739999995</v>
      </c>
      <c r="T533" s="5"/>
      <c r="U533" s="6"/>
      <c r="V533" s="6"/>
      <c r="W533" s="6"/>
      <c r="X533" s="26">
        <f t="shared" si="87"/>
        <v>-98558812.739999995</v>
      </c>
    </row>
    <row r="534" spans="1:24">
      <c r="A534" s="2">
        <f t="shared" si="85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86"/>
        <v>130178.89</v>
      </c>
      <c r="T534" s="5"/>
      <c r="U534" s="6"/>
      <c r="V534" s="6"/>
      <c r="W534" s="6"/>
      <c r="X534" s="26">
        <f t="shared" si="87"/>
        <v>130178.89</v>
      </c>
    </row>
    <row r="535" spans="1:24">
      <c r="A535" s="2">
        <f t="shared" si="85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86"/>
        <v>0</v>
      </c>
      <c r="T535" s="5"/>
      <c r="U535" s="6"/>
      <c r="V535" s="6"/>
      <c r="W535" s="6"/>
      <c r="X535" s="26">
        <f t="shared" si="87"/>
        <v>0</v>
      </c>
    </row>
    <row r="536" spans="1:24">
      <c r="A536" s="2">
        <f t="shared" si="85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86"/>
        <v>897032.55</v>
      </c>
      <c r="T536" s="5"/>
      <c r="U536" s="6"/>
      <c r="V536" s="6"/>
      <c r="W536" s="6"/>
      <c r="X536" s="26">
        <f t="shared" si="87"/>
        <v>897032.55</v>
      </c>
    </row>
    <row r="537" spans="1:24">
      <c r="A537" s="2">
        <f t="shared" si="85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86"/>
        <v>-810817.82</v>
      </c>
      <c r="T537" s="5"/>
      <c r="U537" s="6"/>
      <c r="V537" s="6"/>
      <c r="W537" s="6"/>
      <c r="X537" s="26">
        <f t="shared" si="87"/>
        <v>-810817.82</v>
      </c>
    </row>
    <row r="538" spans="1:24">
      <c r="A538" s="2">
        <f t="shared" si="85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86"/>
        <v>-4313894.84</v>
      </c>
      <c r="T538" s="5"/>
      <c r="U538" s="6"/>
      <c r="V538" s="6"/>
      <c r="W538" s="6"/>
      <c r="X538" s="26">
        <f t="shared" si="87"/>
        <v>-4313894.84</v>
      </c>
    </row>
    <row r="539" spans="1:24">
      <c r="A539" s="2">
        <f t="shared" si="85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86"/>
        <v>521350.27</v>
      </c>
      <c r="T539" s="5"/>
      <c r="U539" s="6"/>
      <c r="V539" s="6"/>
      <c r="W539" s="6"/>
      <c r="X539" s="26">
        <f t="shared" si="87"/>
        <v>521350.27</v>
      </c>
    </row>
    <row r="540" spans="1:24">
      <c r="A540" s="2">
        <f t="shared" si="85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86"/>
        <v>0</v>
      </c>
      <c r="T540" s="5"/>
      <c r="U540" s="6"/>
      <c r="V540" s="6"/>
      <c r="W540" s="6"/>
      <c r="X540" s="26">
        <f t="shared" si="87"/>
        <v>0</v>
      </c>
    </row>
    <row r="541" spans="1:24">
      <c r="A541" s="2">
        <f t="shared" si="85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86"/>
        <v>1966738.21</v>
      </c>
      <c r="T541" s="5"/>
      <c r="U541" s="6"/>
      <c r="V541" s="4"/>
      <c r="W541" s="4"/>
      <c r="X541" s="83">
        <f>+S541</f>
        <v>1966738.21</v>
      </c>
    </row>
    <row r="542" spans="1:24">
      <c r="A542" s="2">
        <f t="shared" si="85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86"/>
        <v>7505986.2999999998</v>
      </c>
      <c r="T542" s="5"/>
      <c r="U542" s="6"/>
      <c r="V542" s="4"/>
      <c r="W542" s="4"/>
      <c r="X542" s="83">
        <f>+S542</f>
        <v>7505986.2999999998</v>
      </c>
    </row>
    <row r="543" spans="1:24">
      <c r="A543" s="2">
        <f t="shared" si="85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86"/>
        <v>-154186.01999999999</v>
      </c>
      <c r="T543" s="5"/>
      <c r="U543" s="6"/>
      <c r="W543" s="6"/>
      <c r="X543" s="4">
        <f>+S543</f>
        <v>-154186.01999999999</v>
      </c>
    </row>
    <row r="544" spans="1:24">
      <c r="A544" s="2">
        <f t="shared" si="85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86"/>
        <v>-481335.67</v>
      </c>
      <c r="T544" s="5"/>
      <c r="U544" s="6"/>
      <c r="V544" s="4">
        <f t="shared" ref="V544:V550" si="88">+S544</f>
        <v>-481335.67</v>
      </c>
      <c r="W544" s="6"/>
      <c r="X544" s="26"/>
    </row>
    <row r="545" spans="1:24">
      <c r="A545" s="2">
        <f t="shared" si="85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86"/>
        <v>-33386829.190000001</v>
      </c>
      <c r="T545" s="5"/>
      <c r="U545" s="6"/>
      <c r="V545" s="4">
        <f t="shared" si="88"/>
        <v>-33386829.190000001</v>
      </c>
      <c r="W545" s="6"/>
      <c r="X545" s="26"/>
    </row>
    <row r="546" spans="1:24">
      <c r="A546" s="2">
        <f t="shared" si="85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86"/>
        <v>172140.66</v>
      </c>
      <c r="T546" s="5"/>
      <c r="U546" s="6"/>
      <c r="V546" s="4">
        <f t="shared" si="88"/>
        <v>172140.66</v>
      </c>
      <c r="W546" s="6"/>
      <c r="X546" s="26"/>
    </row>
    <row r="547" spans="1:24">
      <c r="A547" s="2">
        <f t="shared" si="85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86"/>
        <v>-107304.4</v>
      </c>
      <c r="T547" s="5"/>
      <c r="U547" s="6"/>
      <c r="V547" s="4">
        <f t="shared" si="88"/>
        <v>-107304.4</v>
      </c>
      <c r="W547" s="6"/>
      <c r="X547" s="26"/>
    </row>
    <row r="548" spans="1:24">
      <c r="A548" s="2">
        <f t="shared" si="85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86"/>
        <v>-13495.31</v>
      </c>
      <c r="T548" s="2"/>
      <c r="U548" s="4"/>
      <c r="V548" s="4">
        <f t="shared" si="88"/>
        <v>-13495.31</v>
      </c>
      <c r="W548" s="4"/>
      <c r="X548" s="83"/>
    </row>
    <row r="549" spans="1:24">
      <c r="A549" s="2">
        <f t="shared" si="85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86"/>
        <v>-42129.37</v>
      </c>
      <c r="T549" s="5"/>
      <c r="U549" s="6"/>
      <c r="V549" s="6">
        <f t="shared" si="88"/>
        <v>-42129.37</v>
      </c>
      <c r="W549" s="6"/>
      <c r="X549" s="26"/>
    </row>
    <row r="550" spans="1:24">
      <c r="A550" s="2">
        <f t="shared" si="85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86"/>
        <v>-2456207.8199999998</v>
      </c>
      <c r="T550" s="2"/>
      <c r="U550" s="4"/>
      <c r="V550" s="4">
        <f t="shared" si="88"/>
        <v>-2456207.8199999998</v>
      </c>
      <c r="W550" s="4"/>
      <c r="X550" s="83"/>
    </row>
    <row r="551" spans="1:24">
      <c r="A551" s="2">
        <f t="shared" si="85"/>
        <v>537</v>
      </c>
      <c r="B551" s="2"/>
      <c r="C551" s="2"/>
      <c r="D551" s="2"/>
      <c r="E551" s="50" t="s">
        <v>832</v>
      </c>
      <c r="F551" s="28">
        <f t="shared" ref="F551:S551" si="89">SUM(F530:F550)</f>
        <v>-77743427.170000002</v>
      </c>
      <c r="G551" s="28">
        <f t="shared" si="89"/>
        <v>-76899908.830000013</v>
      </c>
      <c r="H551" s="28">
        <f t="shared" si="89"/>
        <v>-76144183.440000027</v>
      </c>
      <c r="I551" s="28">
        <f t="shared" si="89"/>
        <v>-75293352.540000007</v>
      </c>
      <c r="J551" s="28">
        <f t="shared" si="89"/>
        <v>-75047506.219999999</v>
      </c>
      <c r="K551" s="28">
        <f t="shared" si="89"/>
        <v>-74981356.059999973</v>
      </c>
      <c r="L551" s="28">
        <f t="shared" si="89"/>
        <v>-75388285.160000011</v>
      </c>
      <c r="M551" s="28">
        <f t="shared" si="89"/>
        <v>-76143992.800000012</v>
      </c>
      <c r="N551" s="28">
        <f t="shared" si="89"/>
        <v>-76743007.349999994</v>
      </c>
      <c r="O551" s="28">
        <f t="shared" si="89"/>
        <v>-77500547.170000002</v>
      </c>
      <c r="P551" s="28">
        <f t="shared" si="89"/>
        <v>-77481054.910000041</v>
      </c>
      <c r="Q551" s="28">
        <f t="shared" si="89"/>
        <v>-79752141.87000002</v>
      </c>
      <c r="R551" s="28">
        <f t="shared" si="89"/>
        <v>-88739868.560000017</v>
      </c>
      <c r="S551" s="29">
        <f t="shared" si="89"/>
        <v>-79752141.87000002</v>
      </c>
      <c r="T551" s="5"/>
      <c r="U551" s="6"/>
      <c r="V551" s="6"/>
      <c r="W551" s="6"/>
      <c r="X551" s="26"/>
    </row>
    <row r="552" spans="1:24">
      <c r="A552" s="2">
        <f t="shared" si="85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41"/>
      <c r="T552" s="5"/>
      <c r="U552" s="6"/>
      <c r="V552" s="6"/>
      <c r="W552" s="6"/>
      <c r="X552" s="26"/>
    </row>
    <row r="553" spans="1:24">
      <c r="A553" s="2">
        <f t="shared" si="85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ref="S553:S616" si="90">+Q553</f>
        <v>-31993484.010000002</v>
      </c>
      <c r="T553" s="5"/>
      <c r="U553" s="6"/>
      <c r="V553" s="6"/>
      <c r="W553" s="6">
        <f t="shared" ref="W553:W618" si="91">+S553</f>
        <v>-31993484.010000002</v>
      </c>
      <c r="X553" s="26"/>
    </row>
    <row r="554" spans="1:24">
      <c r="A554" s="2">
        <f t="shared" si="85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90"/>
        <v>210011.63</v>
      </c>
      <c r="T554" s="5"/>
      <c r="U554" s="6"/>
      <c r="V554" s="6"/>
      <c r="W554" s="6">
        <f t="shared" si="91"/>
        <v>210011.63</v>
      </c>
      <c r="X554" s="26"/>
    </row>
    <row r="555" spans="1:24">
      <c r="A555" s="2">
        <f t="shared" si="85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90"/>
        <v>-2471160.5499999998</v>
      </c>
      <c r="T555" s="5"/>
      <c r="U555" s="6"/>
      <c r="V555" s="6"/>
      <c r="W555" s="6">
        <f t="shared" si="91"/>
        <v>-2471160.5499999998</v>
      </c>
      <c r="X555" s="26"/>
    </row>
    <row r="556" spans="1:24">
      <c r="A556" s="2">
        <f t="shared" si="85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90"/>
        <v>-49982.23</v>
      </c>
      <c r="T556" s="5"/>
      <c r="U556" s="6"/>
      <c r="V556" s="6"/>
      <c r="W556" s="6">
        <f t="shared" si="91"/>
        <v>-49982.23</v>
      </c>
      <c r="X556" s="26"/>
    </row>
    <row r="557" spans="1:24">
      <c r="A557" s="2">
        <f t="shared" si="85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90"/>
        <v>-17968097.09</v>
      </c>
      <c r="T557" s="5"/>
      <c r="U557" s="6"/>
      <c r="V557" s="6"/>
      <c r="W557" s="6">
        <f t="shared" si="91"/>
        <v>-17968097.09</v>
      </c>
      <c r="X557" s="26"/>
    </row>
    <row r="558" spans="1:24">
      <c r="A558" s="2">
        <f t="shared" si="85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90"/>
        <v>289894.07</v>
      </c>
      <c r="T558" s="5"/>
      <c r="U558" s="6"/>
      <c r="V558" s="6"/>
      <c r="W558" s="6">
        <f t="shared" si="91"/>
        <v>289894.07</v>
      </c>
      <c r="X558" s="26"/>
    </row>
    <row r="559" spans="1:24">
      <c r="A559" s="2">
        <f t="shared" si="85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90"/>
        <v>-1216.5999999999999</v>
      </c>
      <c r="T559" s="5"/>
      <c r="U559" s="6"/>
      <c r="V559" s="6"/>
      <c r="W559" s="6">
        <f t="shared" si="91"/>
        <v>-1216.5999999999999</v>
      </c>
      <c r="X559" s="26"/>
    </row>
    <row r="560" spans="1:24">
      <c r="A560" s="2">
        <f t="shared" si="85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90"/>
        <v>-1166245.83</v>
      </c>
      <c r="T560" s="5"/>
      <c r="U560" s="6"/>
      <c r="V560" s="6"/>
      <c r="W560" s="6">
        <f t="shared" si="91"/>
        <v>-1166245.83</v>
      </c>
      <c r="X560" s="26"/>
    </row>
    <row r="561" spans="1:24">
      <c r="A561" s="2">
        <f t="shared" si="85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90"/>
        <v>-98394770.980000004</v>
      </c>
      <c r="T561" s="5"/>
      <c r="U561" s="6"/>
      <c r="V561" s="6"/>
      <c r="W561" s="6">
        <f t="shared" si="91"/>
        <v>-98394770.980000004</v>
      </c>
      <c r="X561" s="26"/>
    </row>
    <row r="562" spans="1:24">
      <c r="A562" s="2">
        <f t="shared" si="85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90"/>
        <v>-629157.6</v>
      </c>
      <c r="T562" s="5"/>
      <c r="U562" s="6"/>
      <c r="V562" s="6"/>
      <c r="W562" s="6">
        <f t="shared" si="91"/>
        <v>-629157.6</v>
      </c>
      <c r="X562" s="26"/>
    </row>
    <row r="563" spans="1:24">
      <c r="A563" s="2">
        <f t="shared" si="85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90"/>
        <v>-1468984.38</v>
      </c>
      <c r="T563" s="5"/>
      <c r="U563" s="6"/>
      <c r="V563" s="6"/>
      <c r="W563" s="6">
        <f t="shared" si="91"/>
        <v>-1468984.38</v>
      </c>
      <c r="X563" s="26"/>
    </row>
    <row r="564" spans="1:24">
      <c r="A564" s="2">
        <f t="shared" si="85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90"/>
        <v>-9534676.5999999996</v>
      </c>
      <c r="T564" s="5"/>
      <c r="U564" s="6"/>
      <c r="V564" s="6"/>
      <c r="W564" s="6">
        <f t="shared" si="91"/>
        <v>-9534676.5999999996</v>
      </c>
      <c r="X564" s="26"/>
    </row>
    <row r="565" spans="1:24">
      <c r="A565" s="2">
        <f t="shared" si="85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90"/>
        <v>223616.72</v>
      </c>
      <c r="T565" s="5"/>
      <c r="U565" s="6"/>
      <c r="V565" s="6"/>
      <c r="W565" s="6">
        <f t="shared" si="91"/>
        <v>223616.72</v>
      </c>
      <c r="X565" s="26"/>
    </row>
    <row r="566" spans="1:24">
      <c r="A566" s="2">
        <f t="shared" si="85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90"/>
        <v>-193516.58</v>
      </c>
      <c r="T566" s="5"/>
      <c r="U566" s="6"/>
      <c r="V566" s="6"/>
      <c r="W566" s="6">
        <f t="shared" si="91"/>
        <v>-193516.58</v>
      </c>
      <c r="X566" s="26"/>
    </row>
    <row r="567" spans="1:24">
      <c r="A567" s="2">
        <f t="shared" si="85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90"/>
        <v>-29548.43</v>
      </c>
      <c r="T567" s="5"/>
      <c r="U567" s="6"/>
      <c r="V567" s="6"/>
      <c r="W567" s="6">
        <f t="shared" si="91"/>
        <v>-29548.43</v>
      </c>
      <c r="X567" s="26"/>
    </row>
    <row r="568" spans="1:24">
      <c r="A568" s="2">
        <f t="shared" si="85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90"/>
        <v>-69872369.930000007</v>
      </c>
      <c r="T568" s="5"/>
      <c r="U568" s="6"/>
      <c r="V568" s="6"/>
      <c r="W568" s="6">
        <f t="shared" si="91"/>
        <v>-69872369.930000007</v>
      </c>
      <c r="X568" s="26"/>
    </row>
    <row r="569" spans="1:24">
      <c r="A569" s="2">
        <f t="shared" si="85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90"/>
        <v>508094.51</v>
      </c>
      <c r="T569" s="5"/>
      <c r="U569" s="6"/>
      <c r="V569" s="6"/>
      <c r="W569" s="6">
        <f t="shared" si="91"/>
        <v>508094.51</v>
      </c>
      <c r="X569" s="26"/>
    </row>
    <row r="570" spans="1:24">
      <c r="A570" s="2">
        <f t="shared" si="85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90"/>
        <v>-1186387.45</v>
      </c>
      <c r="T570" s="5"/>
      <c r="U570" s="6"/>
      <c r="V570" s="6"/>
      <c r="W570" s="6">
        <f t="shared" si="91"/>
        <v>-1186387.45</v>
      </c>
      <c r="X570" s="26"/>
    </row>
    <row r="571" spans="1:24">
      <c r="A571" s="2">
        <f t="shared" si="85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90"/>
        <v>-35124.75</v>
      </c>
      <c r="T571" s="5"/>
      <c r="U571" s="6"/>
      <c r="V571" s="6"/>
      <c r="W571" s="6">
        <f t="shared" si="91"/>
        <v>-35124.75</v>
      </c>
      <c r="X571" s="26"/>
    </row>
    <row r="572" spans="1:24">
      <c r="A572" s="2">
        <f t="shared" si="85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90"/>
        <v>-2247.1</v>
      </c>
      <c r="T572" s="5"/>
      <c r="U572" s="6"/>
      <c r="V572" s="6"/>
      <c r="W572" s="6">
        <f t="shared" si="91"/>
        <v>-2247.1</v>
      </c>
      <c r="X572" s="26"/>
    </row>
    <row r="573" spans="1:24">
      <c r="A573" s="2">
        <f t="shared" si="85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90"/>
        <v>-3051.6</v>
      </c>
      <c r="T573" s="5"/>
      <c r="U573" s="6"/>
      <c r="V573" s="6"/>
      <c r="W573" s="6">
        <f t="shared" si="91"/>
        <v>-3051.6</v>
      </c>
      <c r="X573" s="26"/>
    </row>
    <row r="574" spans="1:24">
      <c r="A574" s="2">
        <f t="shared" si="85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90"/>
        <v>-33.72</v>
      </c>
      <c r="T574" s="5"/>
      <c r="U574" s="6"/>
      <c r="V574" s="6"/>
      <c r="W574" s="6">
        <f t="shared" si="91"/>
        <v>-33.72</v>
      </c>
      <c r="X574" s="26"/>
    </row>
    <row r="575" spans="1:24">
      <c r="A575" s="2">
        <f t="shared" si="85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90"/>
        <v>-3266.14</v>
      </c>
      <c r="T575" s="5"/>
      <c r="U575" s="6"/>
      <c r="V575" s="6"/>
      <c r="W575" s="6">
        <f t="shared" si="91"/>
        <v>-3266.14</v>
      </c>
      <c r="X575" s="26"/>
    </row>
    <row r="576" spans="1:24">
      <c r="A576" s="2">
        <f t="shared" si="85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90"/>
        <v>-1109017.75</v>
      </c>
      <c r="T576" s="5"/>
      <c r="U576" s="6"/>
      <c r="V576" s="6"/>
      <c r="W576" s="6">
        <f t="shared" si="91"/>
        <v>-1109017.75</v>
      </c>
      <c r="X576" s="26"/>
    </row>
    <row r="577" spans="1:24">
      <c r="A577" s="2">
        <f t="shared" si="85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90"/>
        <v>-35905.9</v>
      </c>
      <c r="T577" s="5"/>
      <c r="U577" s="6"/>
      <c r="V577" s="6"/>
      <c r="W577" s="6">
        <f t="shared" si="91"/>
        <v>-35905.9</v>
      </c>
      <c r="X577" s="26"/>
    </row>
    <row r="578" spans="1:24">
      <c r="A578" s="2">
        <f t="shared" si="85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90"/>
        <v>-27025.919999999998</v>
      </c>
      <c r="T578" s="5"/>
      <c r="U578" s="6"/>
      <c r="V578" s="6"/>
      <c r="W578" s="6">
        <f t="shared" si="91"/>
        <v>-27025.919999999998</v>
      </c>
      <c r="X578" s="26"/>
    </row>
    <row r="579" spans="1:24">
      <c r="A579" s="2">
        <f t="shared" si="85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90"/>
        <v>1562114.16</v>
      </c>
      <c r="T579" s="5"/>
      <c r="U579" s="6"/>
      <c r="V579" s="6"/>
      <c r="W579" s="6">
        <f t="shared" si="91"/>
        <v>1562114.16</v>
      </c>
      <c r="X579" s="26"/>
    </row>
    <row r="580" spans="1:24">
      <c r="A580" s="2">
        <f t="shared" si="85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90"/>
        <v>970985.7</v>
      </c>
      <c r="T580" s="5"/>
      <c r="U580" s="6"/>
      <c r="V580" s="6"/>
      <c r="W580" s="6">
        <f t="shared" si="91"/>
        <v>970985.7</v>
      </c>
      <c r="X580" s="26"/>
    </row>
    <row r="581" spans="1:24">
      <c r="A581" s="2">
        <f t="shared" si="85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90"/>
        <v>72558.570000000007</v>
      </c>
      <c r="T581" s="5"/>
      <c r="U581" s="6"/>
      <c r="V581" s="6"/>
      <c r="W581" s="6">
        <f t="shared" si="91"/>
        <v>72558.570000000007</v>
      </c>
      <c r="X581" s="26"/>
    </row>
    <row r="582" spans="1:24">
      <c r="A582" s="2">
        <f t="shared" si="85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90"/>
        <v>4916884.71</v>
      </c>
      <c r="T582" s="5"/>
      <c r="U582" s="6"/>
      <c r="V582" s="6"/>
      <c r="W582" s="6">
        <f t="shared" si="91"/>
        <v>4916884.71</v>
      </c>
      <c r="X582" s="26"/>
    </row>
    <row r="583" spans="1:24">
      <c r="A583" s="2">
        <f t="shared" si="85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90"/>
        <v>3041124.89</v>
      </c>
      <c r="T583" s="5"/>
      <c r="U583" s="6"/>
      <c r="V583" s="6"/>
      <c r="W583" s="6">
        <f t="shared" si="91"/>
        <v>3041124.89</v>
      </c>
      <c r="X583" s="26"/>
    </row>
    <row r="584" spans="1:24">
      <c r="A584" s="2">
        <f t="shared" si="85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90"/>
        <v>247.48</v>
      </c>
      <c r="T584" s="5"/>
      <c r="U584" s="6"/>
      <c r="V584" s="6"/>
      <c r="W584" s="6">
        <f t="shared" si="91"/>
        <v>247.48</v>
      </c>
      <c r="X584" s="26"/>
    </row>
    <row r="585" spans="1:24">
      <c r="A585" s="2">
        <f t="shared" si="85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90"/>
        <v>34237.83</v>
      </c>
      <c r="T585" s="5"/>
      <c r="U585" s="6"/>
      <c r="V585" s="6"/>
      <c r="W585" s="6">
        <f t="shared" si="91"/>
        <v>34237.83</v>
      </c>
      <c r="X585" s="26"/>
    </row>
    <row r="586" spans="1:24">
      <c r="A586" s="2">
        <f t="shared" si="85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90"/>
        <v>-132620.89000000001</v>
      </c>
      <c r="T586" s="5"/>
      <c r="U586" s="6"/>
      <c r="V586" s="6"/>
      <c r="W586" s="6">
        <f t="shared" si="91"/>
        <v>-132620.89000000001</v>
      </c>
      <c r="X586" s="26"/>
    </row>
    <row r="587" spans="1:24">
      <c r="A587" s="2">
        <f t="shared" si="85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90"/>
        <v>-5487.69</v>
      </c>
      <c r="T587" s="5"/>
      <c r="U587" s="6"/>
      <c r="V587" s="6"/>
      <c r="W587" s="6">
        <f t="shared" si="91"/>
        <v>-5487.69</v>
      </c>
      <c r="X587" s="26"/>
    </row>
    <row r="588" spans="1:24">
      <c r="A588" s="2">
        <f t="shared" si="85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90"/>
        <v>-8767.18</v>
      </c>
      <c r="T588" s="5"/>
      <c r="U588" s="6"/>
      <c r="V588" s="6"/>
      <c r="W588" s="6">
        <f t="shared" si="91"/>
        <v>-8767.18</v>
      </c>
      <c r="X588" s="26"/>
    </row>
    <row r="589" spans="1:24">
      <c r="A589" s="2">
        <f t="shared" si="85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90"/>
        <v>-658.89</v>
      </c>
      <c r="T589" s="5"/>
      <c r="U589" s="6"/>
      <c r="V589" s="6"/>
      <c r="W589" s="6">
        <f t="shared" si="91"/>
        <v>-658.89</v>
      </c>
      <c r="X589" s="26"/>
    </row>
    <row r="590" spans="1:24">
      <c r="A590" s="2">
        <f t="shared" si="85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90"/>
        <v>-636017.18000000005</v>
      </c>
      <c r="T590" s="5"/>
      <c r="U590" s="6"/>
      <c r="V590" s="6"/>
      <c r="W590" s="6">
        <f t="shared" si="91"/>
        <v>-636017.18000000005</v>
      </c>
      <c r="X590" s="26"/>
    </row>
    <row r="591" spans="1:24">
      <c r="A591" s="2">
        <f t="shared" si="85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90"/>
        <v>-79630.06</v>
      </c>
      <c r="T591" s="5"/>
      <c r="U591" s="6"/>
      <c r="V591" s="6"/>
      <c r="W591" s="6">
        <f t="shared" si="91"/>
        <v>-79630.06</v>
      </c>
      <c r="X591" s="26"/>
    </row>
    <row r="592" spans="1:24">
      <c r="A592" s="2">
        <f t="shared" si="85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si="90"/>
        <v>0</v>
      </c>
      <c r="T592" s="5"/>
      <c r="U592" s="6"/>
      <c r="V592" s="6"/>
      <c r="W592" s="6">
        <f t="shared" si="91"/>
        <v>0</v>
      </c>
      <c r="X592" s="26"/>
    </row>
    <row r="593" spans="1:24">
      <c r="A593" s="2">
        <f t="shared" ref="A593:A642" si="92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90"/>
        <v>-2485934.63</v>
      </c>
      <c r="T593" s="5"/>
      <c r="U593" s="6"/>
      <c r="V593" s="6"/>
      <c r="W593" s="6">
        <f t="shared" si="91"/>
        <v>-2485934.63</v>
      </c>
      <c r="X593" s="26"/>
    </row>
    <row r="594" spans="1:24">
      <c r="A594" s="2">
        <f t="shared" si="92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90"/>
        <v>-1296738.67</v>
      </c>
      <c r="T594" s="5"/>
      <c r="U594" s="6"/>
      <c r="V594" s="6"/>
      <c r="W594" s="6">
        <f t="shared" si="91"/>
        <v>-1296738.67</v>
      </c>
      <c r="X594" s="26"/>
    </row>
    <row r="595" spans="1:24">
      <c r="A595" s="2">
        <f t="shared" si="92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90"/>
        <v>-14153157.01</v>
      </c>
      <c r="T595" s="5"/>
      <c r="U595" s="6"/>
      <c r="V595" s="6"/>
      <c r="W595" s="6">
        <f t="shared" si="91"/>
        <v>-14153157.01</v>
      </c>
      <c r="X595" s="26"/>
    </row>
    <row r="596" spans="1:24">
      <c r="A596" s="2">
        <f t="shared" si="92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90"/>
        <v>0</v>
      </c>
      <c r="T596" s="5"/>
      <c r="U596" s="6"/>
      <c r="V596" s="6"/>
      <c r="W596" s="6">
        <f t="shared" si="91"/>
        <v>0</v>
      </c>
      <c r="X596" s="26"/>
    </row>
    <row r="597" spans="1:24">
      <c r="A597" s="2">
        <f t="shared" si="92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90"/>
        <v>-7227305.8200000003</v>
      </c>
      <c r="T597" s="5"/>
      <c r="U597" s="6"/>
      <c r="V597" s="6"/>
      <c r="W597" s="6">
        <f t="shared" si="91"/>
        <v>-7227305.8200000003</v>
      </c>
      <c r="X597" s="26"/>
    </row>
    <row r="598" spans="1:24">
      <c r="A598" s="2">
        <f t="shared" si="92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90"/>
        <v>5042.3900000000003</v>
      </c>
      <c r="T598" s="5"/>
      <c r="U598" s="6"/>
      <c r="V598" s="6"/>
      <c r="W598" s="6">
        <f t="shared" si="91"/>
        <v>5042.3900000000003</v>
      </c>
      <c r="X598" s="26"/>
    </row>
    <row r="599" spans="1:24">
      <c r="A599" s="2">
        <f t="shared" si="92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90"/>
        <v>-606.90999999999894</v>
      </c>
      <c r="T599" s="5"/>
      <c r="U599" s="6"/>
      <c r="V599" s="6"/>
      <c r="W599" s="6">
        <f t="shared" si="91"/>
        <v>-606.90999999999894</v>
      </c>
      <c r="X599" s="26"/>
    </row>
    <row r="600" spans="1:24">
      <c r="A600" s="2">
        <f t="shared" si="92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90"/>
        <v>140449.29999999999</v>
      </c>
      <c r="T600" s="5"/>
      <c r="U600" s="6"/>
      <c r="V600" s="6"/>
      <c r="W600" s="6">
        <f t="shared" si="91"/>
        <v>140449.29999999999</v>
      </c>
      <c r="X600" s="26"/>
    </row>
    <row r="601" spans="1:24">
      <c r="A601" s="2">
        <f t="shared" si="92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90"/>
        <v>184277.85</v>
      </c>
      <c r="T601" s="5"/>
      <c r="U601" s="6"/>
      <c r="V601" s="6"/>
      <c r="W601" s="6">
        <f t="shared" si="91"/>
        <v>184277.85</v>
      </c>
      <c r="X601" s="26"/>
    </row>
    <row r="602" spans="1:24">
      <c r="A602" s="2">
        <f t="shared" si="92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90"/>
        <v>0</v>
      </c>
      <c r="T602" s="5"/>
      <c r="U602" s="6"/>
      <c r="V602" s="6"/>
      <c r="W602" s="6">
        <f t="shared" si="91"/>
        <v>0</v>
      </c>
      <c r="X602" s="26"/>
    </row>
    <row r="603" spans="1:24">
      <c r="A603" s="2">
        <f t="shared" si="92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90"/>
        <v>-10000</v>
      </c>
      <c r="T603" s="5"/>
      <c r="U603" s="6"/>
      <c r="V603" s="6"/>
      <c r="W603" s="6">
        <f t="shared" si="91"/>
        <v>-10000</v>
      </c>
      <c r="X603" s="26"/>
    </row>
    <row r="604" spans="1:24">
      <c r="A604" s="2">
        <f t="shared" si="92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90"/>
        <v>-100</v>
      </c>
      <c r="T604" s="5"/>
      <c r="U604" s="6"/>
      <c r="V604" s="6"/>
      <c r="W604" s="6">
        <f t="shared" si="91"/>
        <v>-100</v>
      </c>
      <c r="X604" s="26"/>
    </row>
    <row r="605" spans="1:24">
      <c r="A605" s="2">
        <f t="shared" si="92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90"/>
        <v>-104786</v>
      </c>
      <c r="T605" s="5"/>
      <c r="U605" s="6"/>
      <c r="V605" s="6"/>
      <c r="W605" s="6">
        <f t="shared" si="91"/>
        <v>-104786</v>
      </c>
      <c r="X605" s="26"/>
    </row>
    <row r="606" spans="1:24">
      <c r="A606" s="2">
        <f t="shared" si="92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90"/>
        <v>-56362.15</v>
      </c>
      <c r="T606" s="5"/>
      <c r="U606" s="6"/>
      <c r="V606" s="6"/>
      <c r="W606" s="6">
        <f t="shared" si="91"/>
        <v>-56362.15</v>
      </c>
      <c r="X606" s="26"/>
    </row>
    <row r="607" spans="1:24">
      <c r="A607" s="2">
        <f t="shared" si="92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90"/>
        <v>0</v>
      </c>
      <c r="T607" s="5"/>
      <c r="U607" s="6"/>
      <c r="V607" s="6"/>
      <c r="W607" s="6">
        <f t="shared" si="91"/>
        <v>0</v>
      </c>
      <c r="X607" s="26"/>
    </row>
    <row r="608" spans="1:24">
      <c r="A608" s="2">
        <f t="shared" si="92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90"/>
        <v>-381</v>
      </c>
      <c r="T608" s="5"/>
      <c r="U608" s="6"/>
      <c r="V608" s="6"/>
      <c r="W608" s="6">
        <f t="shared" si="91"/>
        <v>-381</v>
      </c>
      <c r="X608" s="26"/>
    </row>
    <row r="609" spans="1:24">
      <c r="A609" s="2">
        <f t="shared" si="92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90"/>
        <v>-715.4</v>
      </c>
      <c r="T609" s="5"/>
      <c r="U609" s="6"/>
      <c r="V609" s="6"/>
      <c r="W609" s="6">
        <f t="shared" si="91"/>
        <v>-715.4</v>
      </c>
      <c r="X609" s="26"/>
    </row>
    <row r="610" spans="1:24">
      <c r="A610" s="2">
        <f t="shared" si="92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90"/>
        <v>-30140.7</v>
      </c>
      <c r="T610" s="5"/>
      <c r="U610" s="6"/>
      <c r="V610" s="6"/>
      <c r="W610" s="6">
        <f t="shared" si="91"/>
        <v>-30140.7</v>
      </c>
      <c r="X610" s="26"/>
    </row>
    <row r="611" spans="1:24">
      <c r="A611" s="2">
        <f t="shared" si="92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90"/>
        <v>-4068.63</v>
      </c>
      <c r="T611" s="5"/>
      <c r="U611" s="6"/>
      <c r="V611" s="6"/>
      <c r="W611" s="6">
        <f t="shared" si="91"/>
        <v>-4068.63</v>
      </c>
      <c r="X611" s="26"/>
    </row>
    <row r="612" spans="1:24">
      <c r="A612" s="2">
        <f t="shared" si="92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90"/>
        <v>-4159.03</v>
      </c>
      <c r="T612" s="5"/>
      <c r="U612" s="6"/>
      <c r="V612" s="6"/>
      <c r="W612" s="6">
        <f t="shared" si="91"/>
        <v>-4159.03</v>
      </c>
      <c r="X612" s="26"/>
    </row>
    <row r="613" spans="1:24">
      <c r="A613" s="2">
        <f t="shared" si="92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90"/>
        <v>-2210.0500000000002</v>
      </c>
      <c r="T613" s="5"/>
      <c r="U613" s="6"/>
      <c r="V613" s="6"/>
      <c r="W613" s="6">
        <f t="shared" si="91"/>
        <v>-2210.0500000000002</v>
      </c>
      <c r="X613" s="26"/>
    </row>
    <row r="614" spans="1:24">
      <c r="A614" s="2">
        <f t="shared" si="92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90"/>
        <v>-17814.7</v>
      </c>
      <c r="T614" s="5"/>
      <c r="U614" s="6"/>
      <c r="V614" s="6"/>
      <c r="W614" s="6">
        <f t="shared" si="91"/>
        <v>-17814.7</v>
      </c>
      <c r="X614" s="26"/>
    </row>
    <row r="615" spans="1:24">
      <c r="A615" s="2">
        <f t="shared" si="92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90"/>
        <v>2707258.75</v>
      </c>
      <c r="T615" s="5"/>
      <c r="U615" s="6"/>
      <c r="V615" s="6"/>
      <c r="W615" s="6">
        <f t="shared" si="91"/>
        <v>2707258.75</v>
      </c>
      <c r="X615" s="26"/>
    </row>
    <row r="616" spans="1:24">
      <c r="A616" s="2">
        <f t="shared" si="92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90"/>
        <v>-269663.46999999997</v>
      </c>
      <c r="T616" s="5"/>
      <c r="U616" s="6"/>
      <c r="V616" s="6"/>
      <c r="W616" s="6">
        <f t="shared" si="91"/>
        <v>-269663.46999999997</v>
      </c>
      <c r="X616" s="26"/>
    </row>
    <row r="617" spans="1:24">
      <c r="A617" s="2">
        <f t="shared" si="92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>+Q617</f>
        <v>1529920.87</v>
      </c>
      <c r="T617" s="5"/>
      <c r="U617" s="6"/>
      <c r="V617" s="6"/>
      <c r="W617" s="6">
        <f t="shared" si="91"/>
        <v>1529920.87</v>
      </c>
      <c r="X617" s="26"/>
    </row>
    <row r="618" spans="1:24">
      <c r="A618" s="2">
        <f t="shared" si="92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>+Q618</f>
        <v>0</v>
      </c>
      <c r="T618" s="5"/>
      <c r="U618" s="6"/>
      <c r="V618" s="6"/>
      <c r="W618" s="6">
        <f t="shared" si="91"/>
        <v>0</v>
      </c>
      <c r="X618" s="26"/>
    </row>
    <row r="619" spans="1:24">
      <c r="A619" s="2">
        <f t="shared" si="92"/>
        <v>605</v>
      </c>
      <c r="B619" s="2"/>
      <c r="C619" s="2"/>
      <c r="D619" s="2"/>
      <c r="E619" s="50" t="s">
        <v>913</v>
      </c>
      <c r="F619" s="28">
        <f t="shared" ref="F619:S619" si="93">SUM(F553:F618)</f>
        <v>-290448859.52999997</v>
      </c>
      <c r="G619" s="28">
        <f t="shared" si="93"/>
        <v>-42074780.050000034</v>
      </c>
      <c r="H619" s="28">
        <f t="shared" si="93"/>
        <v>-80353456.210000008</v>
      </c>
      <c r="I619" s="28">
        <f t="shared" si="93"/>
        <v>-112606187.80999996</v>
      </c>
      <c r="J619" s="28">
        <f t="shared" si="93"/>
        <v>-135250451.52999994</v>
      </c>
      <c r="K619" s="28">
        <f t="shared" si="93"/>
        <v>-148556889.53</v>
      </c>
      <c r="L619" s="28">
        <f t="shared" si="93"/>
        <v>-159303829.76999998</v>
      </c>
      <c r="M619" s="28">
        <f t="shared" si="93"/>
        <v>-170174304.17999995</v>
      </c>
      <c r="N619" s="28">
        <f t="shared" si="93"/>
        <v>-179340578.68999997</v>
      </c>
      <c r="O619" s="28">
        <f t="shared" si="93"/>
        <v>-192465442.19000015</v>
      </c>
      <c r="P619" s="28">
        <f t="shared" si="93"/>
        <v>-214219930.35000005</v>
      </c>
      <c r="Q619" s="28">
        <f t="shared" si="93"/>
        <v>-246305877.76999995</v>
      </c>
      <c r="R619" s="28">
        <f t="shared" si="93"/>
        <v>-286825672.86999995</v>
      </c>
      <c r="S619" s="29">
        <f t="shared" si="93"/>
        <v>-246305877.76999995</v>
      </c>
      <c r="T619" s="5"/>
      <c r="U619" s="6"/>
      <c r="V619" s="6"/>
      <c r="W619" s="6"/>
      <c r="X619" s="26"/>
    </row>
    <row r="620" spans="1:24">
      <c r="A620" s="2">
        <f t="shared" si="92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41"/>
      <c r="T620" s="5"/>
      <c r="U620" s="6"/>
      <c r="V620" s="6"/>
      <c r="W620" s="6"/>
      <c r="X620" s="26"/>
    </row>
    <row r="621" spans="1:24">
      <c r="A621" s="2">
        <f t="shared" si="92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ref="S621:S631" si="94">+Q621</f>
        <v>-3005.08</v>
      </c>
      <c r="T621" s="5"/>
      <c r="U621" s="6"/>
      <c r="V621" s="6"/>
      <c r="W621" s="6">
        <f>+S621</f>
        <v>-3005.08</v>
      </c>
      <c r="X621" s="26"/>
    </row>
    <row r="622" spans="1:24">
      <c r="A622" s="2">
        <f t="shared" si="92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94"/>
        <v>-404.94</v>
      </c>
      <c r="T622" s="5"/>
      <c r="U622" s="6"/>
      <c r="V622" s="6"/>
      <c r="W622" s="6">
        <f>+S622</f>
        <v>-404.94</v>
      </c>
      <c r="X622" s="26"/>
    </row>
    <row r="623" spans="1:24">
      <c r="A623" s="2">
        <f t="shared" si="92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94"/>
        <v>-33425.25</v>
      </c>
      <c r="T623" s="5"/>
      <c r="U623" s="6"/>
      <c r="V623" s="6"/>
      <c r="W623" s="6">
        <f t="shared" ref="W623:W631" si="95">+S623</f>
        <v>-33425.25</v>
      </c>
      <c r="X623" s="26"/>
    </row>
    <row r="624" spans="1:24">
      <c r="A624" s="2">
        <f t="shared" si="92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94"/>
        <v>-41381.79</v>
      </c>
      <c r="T624" s="5"/>
      <c r="U624" s="6"/>
      <c r="V624" s="6"/>
      <c r="W624" s="6">
        <f t="shared" si="95"/>
        <v>-41381.79</v>
      </c>
      <c r="X624" s="26"/>
    </row>
    <row r="625" spans="1:24">
      <c r="A625" s="2">
        <f t="shared" si="92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94"/>
        <v>-82149.45</v>
      </c>
      <c r="T625" s="5"/>
      <c r="U625" s="6"/>
      <c r="V625" s="6"/>
      <c r="W625" s="6">
        <f t="shared" si="95"/>
        <v>-82149.45</v>
      </c>
      <c r="X625" s="26"/>
    </row>
    <row r="626" spans="1:24">
      <c r="A626" s="2">
        <f t="shared" si="92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94"/>
        <v>-253361.11</v>
      </c>
      <c r="T626" s="5"/>
      <c r="U626" s="6"/>
      <c r="V626" s="6"/>
      <c r="W626" s="6">
        <f t="shared" si="95"/>
        <v>-253361.11</v>
      </c>
      <c r="X626" s="26"/>
    </row>
    <row r="627" spans="1:24">
      <c r="A627" s="2">
        <f t="shared" si="92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94"/>
        <v>-555.66999999999996</v>
      </c>
      <c r="T627" s="5"/>
      <c r="U627" s="6"/>
      <c r="V627" s="6"/>
      <c r="W627" s="6">
        <f t="shared" si="95"/>
        <v>-555.66999999999996</v>
      </c>
      <c r="X627" s="26"/>
    </row>
    <row r="628" spans="1:24">
      <c r="A628" s="2">
        <f t="shared" si="92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94"/>
        <v>-24784.99</v>
      </c>
      <c r="T628" s="5"/>
      <c r="U628" s="6"/>
      <c r="V628" s="6"/>
      <c r="W628" s="6">
        <f t="shared" si="95"/>
        <v>-24784.99</v>
      </c>
      <c r="X628" s="26"/>
    </row>
    <row r="629" spans="1:24">
      <c r="A629" s="2">
        <f t="shared" si="92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94"/>
        <v>-47519.35</v>
      </c>
      <c r="T629" s="5"/>
      <c r="U629" s="6"/>
      <c r="V629" s="6"/>
      <c r="W629" s="6">
        <f t="shared" si="95"/>
        <v>-47519.35</v>
      </c>
      <c r="X629" s="26"/>
    </row>
    <row r="630" spans="1:24">
      <c r="A630" s="2">
        <f t="shared" si="92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94"/>
        <v>-247813.44</v>
      </c>
      <c r="T630" s="5"/>
      <c r="U630" s="6"/>
      <c r="V630" s="6"/>
      <c r="W630" s="6">
        <f t="shared" si="95"/>
        <v>-247813.44</v>
      </c>
      <c r="X630" s="26"/>
    </row>
    <row r="631" spans="1:24">
      <c r="A631" s="2">
        <f t="shared" si="92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94"/>
        <v>-8027.19</v>
      </c>
      <c r="T631" s="5"/>
      <c r="U631" s="6"/>
      <c r="V631" s="6"/>
      <c r="W631" s="6">
        <f t="shared" si="95"/>
        <v>-8027.19</v>
      </c>
      <c r="X631" s="26"/>
    </row>
    <row r="632" spans="1:24">
      <c r="A632" s="2">
        <f t="shared" si="92"/>
        <v>618</v>
      </c>
      <c r="B632" s="2"/>
      <c r="C632" s="2"/>
      <c r="D632" s="2"/>
      <c r="E632" s="50" t="s">
        <v>932</v>
      </c>
      <c r="F632" s="28">
        <f t="shared" ref="F632:S632" si="96">SUM(F621:F631)</f>
        <v>-1039860.6799999999</v>
      </c>
      <c r="G632" s="28">
        <f t="shared" si="96"/>
        <v>-85052.239999999991</v>
      </c>
      <c r="H632" s="28">
        <f t="shared" si="96"/>
        <v>-156272.76</v>
      </c>
      <c r="I632" s="28">
        <f t="shared" si="96"/>
        <v>-226920.5</v>
      </c>
      <c r="J632" s="28">
        <f t="shared" si="96"/>
        <v>-279224.61</v>
      </c>
      <c r="K632" s="28">
        <f t="shared" si="96"/>
        <v>-309408.52</v>
      </c>
      <c r="L632" s="28">
        <f t="shared" si="96"/>
        <v>-348905.59</v>
      </c>
      <c r="M632" s="28">
        <f t="shared" si="96"/>
        <v>-394317.06</v>
      </c>
      <c r="N632" s="28">
        <f t="shared" si="96"/>
        <v>-493635.16</v>
      </c>
      <c r="O632" s="28">
        <f t="shared" si="96"/>
        <v>-558700.79</v>
      </c>
      <c r="P632" s="28">
        <f t="shared" si="96"/>
        <v>-643635.67000000004</v>
      </c>
      <c r="Q632" s="28">
        <f t="shared" si="96"/>
        <v>-742428.25999999989</v>
      </c>
      <c r="R632" s="28">
        <f t="shared" si="96"/>
        <v>-886903.1399999999</v>
      </c>
      <c r="S632" s="29">
        <f t="shared" si="96"/>
        <v>-742428.25999999989</v>
      </c>
      <c r="T632" s="5"/>
      <c r="U632" s="6"/>
      <c r="V632" s="6"/>
      <c r="W632" s="6"/>
      <c r="X632" s="26"/>
    </row>
    <row r="633" spans="1:24">
      <c r="A633" s="2">
        <f t="shared" si="92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41"/>
      <c r="T633" s="5"/>
      <c r="U633" s="6"/>
      <c r="V633" s="6"/>
      <c r="W633" s="6"/>
      <c r="X633" s="26"/>
    </row>
    <row r="634" spans="1:24" ht="15.75" thickBot="1">
      <c r="A634" s="2">
        <f t="shared" si="92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S634" si="97">+G632+G619+G551+G528+G494+G416+G381+G366</f>
        <v>-755596030.13999999</v>
      </c>
      <c r="H634" s="106">
        <f t="shared" si="97"/>
        <v>-785949713.57000017</v>
      </c>
      <c r="I634" s="106">
        <f t="shared" si="97"/>
        <v>-809849531.25999999</v>
      </c>
      <c r="J634" s="106">
        <f t="shared" si="97"/>
        <v>-821119251.98000002</v>
      </c>
      <c r="K634" s="106">
        <f t="shared" si="97"/>
        <v>-834114722.8900001</v>
      </c>
      <c r="L634" s="106">
        <f t="shared" si="97"/>
        <v>-850558705.20000005</v>
      </c>
      <c r="M634" s="106">
        <f t="shared" si="97"/>
        <v>-868721350.27999997</v>
      </c>
      <c r="N634" s="106">
        <f t="shared" si="97"/>
        <v>-891100472.71000004</v>
      </c>
      <c r="O634" s="106">
        <f t="shared" si="97"/>
        <v>-918592888.9400003</v>
      </c>
      <c r="P634" s="106">
        <f t="shared" si="97"/>
        <v>-955424093.46000004</v>
      </c>
      <c r="Q634" s="106">
        <f t="shared" si="97"/>
        <v>-1022043333.5400002</v>
      </c>
      <c r="R634" s="106">
        <f t="shared" si="97"/>
        <v>-1117173255.4099998</v>
      </c>
      <c r="S634" s="106">
        <f t="shared" si="97"/>
        <v>-1022043333.5400002</v>
      </c>
      <c r="T634" s="126"/>
      <c r="U634" s="127"/>
      <c r="V634" s="127"/>
      <c r="W634" s="127"/>
      <c r="X634" s="128"/>
    </row>
    <row r="635" spans="1:24" ht="15.75" thickTop="1">
      <c r="A635" s="2">
        <f t="shared" si="92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92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92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98">SUM(U15:U632)</f>
        <v>150599614.44000003</v>
      </c>
      <c r="V637" s="127">
        <f t="shared" si="98"/>
        <v>-135680764.00000003</v>
      </c>
      <c r="W637" s="127">
        <f t="shared" si="98"/>
        <v>-500492740.39000005</v>
      </c>
      <c r="X637" s="127">
        <f t="shared" si="98"/>
        <v>485573889.94999987</v>
      </c>
    </row>
    <row r="638" spans="1:24">
      <c r="A638" s="2">
        <f t="shared" si="92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14918850.439999998</v>
      </c>
      <c r="W638" s="132" t="s">
        <v>937</v>
      </c>
      <c r="X638" s="133">
        <f>-W637-X637</f>
        <v>14918850.440000176</v>
      </c>
    </row>
    <row r="639" spans="1:24">
      <c r="A639" s="2">
        <f t="shared" si="92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1.7881393432617188E-7</v>
      </c>
    </row>
    <row r="640" spans="1:24">
      <c r="A640" s="2">
        <f t="shared" si="92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92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92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642"/>
  <sheetViews>
    <sheetView view="pageBreakPreview" zoomScale="60" zoomScaleNormal="100" workbookViewId="0">
      <selection activeCell="Y1" sqref="Y1:AF3"/>
    </sheetView>
  </sheetViews>
  <sheetFormatPr defaultRowHeight="15"/>
  <cols>
    <col min="1" max="1" width="4" bestFit="1" customWidth="1"/>
    <col min="5" max="5" width="33.42578125" customWidth="1"/>
    <col min="6" max="6" width="17.28515625" bestFit="1" customWidth="1"/>
    <col min="7" max="16" width="16.5703125" bestFit="1" customWidth="1"/>
    <col min="17" max="19" width="17.28515625" bestFit="1" customWidth="1"/>
    <col min="21" max="21" width="12.28515625" bestFit="1" customWidth="1"/>
    <col min="22" max="24" width="12.85546875" bestFit="1" customWidth="1"/>
    <col min="27" max="27" width="14.28515625" bestFit="1" customWidth="1"/>
  </cols>
  <sheetData>
    <row r="1" spans="1:27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7" ht="15.75">
      <c r="B2" s="1" t="s">
        <v>1095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7" ht="15.75">
      <c r="B3" s="166" t="s">
        <v>1073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7" ht="15.75"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7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7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7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7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5"/>
      <c r="U8" s="6"/>
      <c r="V8" s="6"/>
      <c r="W8" s="6"/>
      <c r="X8" s="6"/>
    </row>
    <row r="9" spans="1:27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7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7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7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7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1041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7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7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+P15</f>
        <v>996900436.60000002</v>
      </c>
      <c r="T15" s="5"/>
      <c r="U15" s="6"/>
      <c r="V15" s="6"/>
      <c r="W15" s="6"/>
      <c r="X15" s="26">
        <f>+S15</f>
        <v>996900436.60000002</v>
      </c>
      <c r="AA15" s="27"/>
    </row>
    <row r="16" spans="1:27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 t="shared" ref="S16:S79" si="0">+P16</f>
        <v>61580081.479999997</v>
      </c>
      <c r="T16" s="5"/>
      <c r="U16" s="6"/>
      <c r="V16" s="6"/>
      <c r="W16" s="6"/>
      <c r="X16" s="26">
        <f>+S16</f>
        <v>61580081.479999997</v>
      </c>
      <c r="AA16" s="27"/>
    </row>
    <row r="17" spans="1:27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 t="shared" si="0"/>
        <v>10015988.92</v>
      </c>
      <c r="T17" s="5"/>
      <c r="U17" s="6"/>
      <c r="V17" s="6"/>
      <c r="W17" s="6"/>
      <c r="X17" s="26">
        <f>+S17</f>
        <v>10015988.92</v>
      </c>
      <c r="AA17" s="27"/>
    </row>
    <row r="18" spans="1:27">
      <c r="A18" s="2">
        <f t="shared" si="1"/>
        <v>4</v>
      </c>
      <c r="B18" s="2"/>
      <c r="C18" s="2"/>
      <c r="D18" s="2"/>
      <c r="E18" s="23" t="s">
        <v>76</v>
      </c>
      <c r="F18" s="28">
        <f t="shared" ref="F18:R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5">
        <f t="shared" si="0"/>
        <v>1068496507</v>
      </c>
      <c r="T18" s="5"/>
      <c r="U18" s="6"/>
      <c r="V18" s="6"/>
      <c r="W18" s="6"/>
      <c r="X18" s="26"/>
      <c r="AA18" s="27"/>
    </row>
    <row r="19" spans="1:27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25">
        <f t="shared" si="0"/>
        <v>0</v>
      </c>
      <c r="T19" s="5"/>
      <c r="U19" s="6"/>
      <c r="V19" s="6"/>
      <c r="W19" s="6"/>
      <c r="X19" s="26"/>
      <c r="AA19" s="27"/>
    </row>
    <row r="20" spans="1:27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 t="shared" si="0"/>
        <v>2080763.68</v>
      </c>
      <c r="T20" s="5"/>
      <c r="U20" s="6"/>
      <c r="V20" s="6"/>
      <c r="W20" s="6"/>
      <c r="X20" s="26">
        <f>+S20</f>
        <v>2080763.68</v>
      </c>
      <c r="AA20" s="27"/>
    </row>
    <row r="21" spans="1:27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 t="shared" si="0"/>
        <v>-338523698.99000001</v>
      </c>
      <c r="T21" s="5"/>
      <c r="U21" s="6"/>
      <c r="V21" s="6"/>
      <c r="W21" s="6"/>
      <c r="X21" s="26"/>
      <c r="AA21" s="27"/>
    </row>
    <row r="22" spans="1:27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 t="shared" si="0"/>
        <v>-16690426.619999999</v>
      </c>
      <c r="T22" s="5"/>
      <c r="U22" s="6"/>
      <c r="V22" s="6"/>
      <c r="W22" s="6"/>
      <c r="X22" s="26"/>
      <c r="AA22" s="27"/>
    </row>
    <row r="23" spans="1:27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 t="shared" si="0"/>
        <v>0</v>
      </c>
      <c r="T23" s="5"/>
      <c r="U23" s="6"/>
      <c r="V23" s="6"/>
      <c r="W23" s="6"/>
      <c r="X23" s="26"/>
      <c r="AA23" s="27"/>
    </row>
    <row r="24" spans="1:27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 t="shared" si="0"/>
        <v>-353133361.93000001</v>
      </c>
      <c r="T24" s="5"/>
      <c r="U24" s="6"/>
      <c r="V24" s="6"/>
      <c r="W24" s="6"/>
      <c r="X24" s="26"/>
      <c r="AA24" s="27"/>
    </row>
    <row r="25" spans="1:27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25">
        <f t="shared" si="0"/>
        <v>0</v>
      </c>
      <c r="T25" s="5"/>
      <c r="U25" s="6"/>
      <c r="V25" s="6"/>
      <c r="W25" s="6"/>
      <c r="X25" s="26"/>
      <c r="AA25" s="27"/>
    </row>
    <row r="26" spans="1:27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 t="shared" si="0"/>
        <v>-3294259.08</v>
      </c>
      <c r="T26" s="5"/>
      <c r="U26" s="6"/>
      <c r="V26" s="6"/>
      <c r="W26" s="6"/>
      <c r="X26" s="26"/>
      <c r="AA26" s="27"/>
    </row>
    <row r="27" spans="1:27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 t="shared" si="0"/>
        <v>-137091177.91999999</v>
      </c>
      <c r="T27" s="5"/>
      <c r="U27" s="6"/>
      <c r="V27" s="6"/>
      <c r="W27" s="6"/>
      <c r="X27" s="26"/>
      <c r="AA27" s="27"/>
    </row>
    <row r="28" spans="1:27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25">
        <f t="shared" si="0"/>
        <v>-140385437</v>
      </c>
      <c r="T28" s="5"/>
      <c r="U28" s="6"/>
      <c r="V28" s="6"/>
      <c r="W28" s="6"/>
      <c r="X28" s="26"/>
      <c r="AA28" s="27"/>
    </row>
    <row r="29" spans="1:27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25">
        <f t="shared" si="0"/>
        <v>0</v>
      </c>
      <c r="T29" s="5"/>
      <c r="U29" s="6"/>
      <c r="V29" s="6"/>
      <c r="W29" s="6"/>
      <c r="X29" s="26"/>
      <c r="AA29" s="27"/>
    </row>
    <row r="30" spans="1:27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25">
        <f t="shared" si="0"/>
        <v>-493518798.93000001</v>
      </c>
      <c r="T30" s="5"/>
      <c r="U30" s="6"/>
      <c r="V30" s="6"/>
      <c r="W30" s="6"/>
      <c r="X30" s="26">
        <f>+S30-S20</f>
        <v>-495599562.61000001</v>
      </c>
      <c r="AA30" s="27"/>
    </row>
    <row r="31" spans="1:27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25">
        <f t="shared" si="0"/>
        <v>0</v>
      </c>
      <c r="T31" s="5"/>
      <c r="U31" s="6"/>
      <c r="V31" s="6"/>
      <c r="W31" s="6"/>
      <c r="X31" s="26"/>
    </row>
    <row r="32" spans="1:27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R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0"/>
        <v>574977708.06999993</v>
      </c>
      <c r="T32" s="5"/>
      <c r="U32" s="6"/>
      <c r="V32" s="6"/>
      <c r="W32" s="6"/>
      <c r="X32" s="26"/>
    </row>
    <row r="33" spans="1:27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25">
        <f t="shared" si="0"/>
        <v>0</v>
      </c>
      <c r="T33" s="5"/>
      <c r="U33" s="6"/>
      <c r="V33" s="6"/>
      <c r="W33" s="6"/>
      <c r="X33" s="26"/>
    </row>
    <row r="34" spans="1:27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si="0"/>
        <v>0</v>
      </c>
      <c r="T34" s="5"/>
      <c r="U34" s="6">
        <f>+S34</f>
        <v>0</v>
      </c>
      <c r="V34" s="6"/>
      <c r="W34" s="6"/>
      <c r="X34" s="26"/>
    </row>
    <row r="35" spans="1:27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0"/>
        <v>0</v>
      </c>
      <c r="T35" s="5"/>
      <c r="U35" s="6"/>
      <c r="V35" s="6"/>
      <c r="W35" s="6"/>
      <c r="X35" s="26"/>
    </row>
    <row r="36" spans="1:27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0"/>
        <v>0</v>
      </c>
      <c r="T36" s="5"/>
      <c r="U36" s="6"/>
      <c r="V36" s="6"/>
      <c r="W36" s="6"/>
      <c r="X36" s="26"/>
    </row>
    <row r="37" spans="1:27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0"/>
        <v>1616117.41</v>
      </c>
      <c r="T37" s="5"/>
      <c r="U37" s="6"/>
      <c r="V37" s="6"/>
      <c r="W37" s="6"/>
      <c r="X37" s="26">
        <f>+S37</f>
        <v>1616117.41</v>
      </c>
      <c r="AA37" s="27"/>
    </row>
    <row r="38" spans="1:27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0"/>
        <v>10656799.140000001</v>
      </c>
      <c r="T38" s="5"/>
      <c r="U38" s="6"/>
      <c r="V38" s="6"/>
      <c r="W38" s="6"/>
      <c r="X38" s="26">
        <f>+S38</f>
        <v>10656799.140000001</v>
      </c>
      <c r="AA38" s="27"/>
    </row>
    <row r="39" spans="1:27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0"/>
        <v>144731.20000000001</v>
      </c>
      <c r="T39" s="5"/>
      <c r="U39" s="6"/>
      <c r="V39" s="6"/>
      <c r="W39" s="6"/>
      <c r="X39" s="26">
        <f>+S39</f>
        <v>144731.20000000001</v>
      </c>
      <c r="AA39" s="27"/>
    </row>
    <row r="40" spans="1:27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0"/>
        <v>202030.18</v>
      </c>
      <c r="T40" s="5"/>
      <c r="U40" s="6"/>
      <c r="V40" s="6"/>
      <c r="W40" s="6"/>
      <c r="X40" s="26">
        <f>+S40</f>
        <v>202030.18</v>
      </c>
      <c r="AA40" s="27"/>
    </row>
    <row r="41" spans="1:27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0"/>
        <v>0</v>
      </c>
      <c r="T41" s="5"/>
      <c r="U41" s="6">
        <f>+S41</f>
        <v>0</v>
      </c>
      <c r="V41" s="6"/>
      <c r="W41" s="6"/>
      <c r="X41" s="26"/>
      <c r="AA41" s="27"/>
    </row>
    <row r="42" spans="1:27">
      <c r="A42" s="2">
        <f t="shared" si="1"/>
        <v>28</v>
      </c>
      <c r="B42" s="2"/>
      <c r="C42" s="2"/>
      <c r="D42" s="2"/>
      <c r="E42" s="50" t="s">
        <v>107</v>
      </c>
      <c r="F42" s="28">
        <f t="shared" ref="F42:R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5">
        <f t="shared" si="0"/>
        <v>12619677.93</v>
      </c>
      <c r="T42" s="5"/>
      <c r="U42" s="6"/>
      <c r="V42" s="6"/>
      <c r="W42" s="6"/>
      <c r="X42" s="26"/>
    </row>
    <row r="43" spans="1:27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25">
        <f t="shared" si="0"/>
        <v>0</v>
      </c>
      <c r="T43" s="5"/>
      <c r="U43" s="6"/>
      <c r="V43" s="6"/>
      <c r="W43" s="6"/>
      <c r="X43" s="26"/>
    </row>
    <row r="44" spans="1:27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si="0"/>
        <v>0</v>
      </c>
      <c r="T44" s="5"/>
      <c r="U44" s="6">
        <f t="shared" ref="U44:U56" si="8">+S44</f>
        <v>0</v>
      </c>
      <c r="V44" s="6"/>
      <c r="W44" s="6"/>
      <c r="X44" s="26"/>
      <c r="AA44" s="27"/>
    </row>
    <row r="45" spans="1:27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0"/>
        <v>597121.24</v>
      </c>
      <c r="T45" s="5"/>
      <c r="U45" s="6">
        <f t="shared" si="8"/>
        <v>597121.24</v>
      </c>
      <c r="V45" s="6"/>
      <c r="W45" s="6"/>
      <c r="X45" s="26"/>
      <c r="AA45" s="27"/>
    </row>
    <row r="46" spans="1:27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0"/>
        <v>-715759.62</v>
      </c>
      <c r="T46" s="5"/>
      <c r="U46" s="6">
        <f t="shared" si="8"/>
        <v>-715759.62</v>
      </c>
      <c r="V46" s="6"/>
      <c r="W46" s="6"/>
      <c r="X46" s="26"/>
      <c r="AA46" s="27"/>
    </row>
    <row r="47" spans="1:27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0"/>
        <v>-1400.00000000001</v>
      </c>
      <c r="T47" s="5"/>
      <c r="U47" s="6">
        <f t="shared" si="8"/>
        <v>-1400.00000000001</v>
      </c>
      <c r="V47" s="6"/>
      <c r="W47" s="6"/>
      <c r="X47" s="26"/>
      <c r="AA47" s="27"/>
    </row>
    <row r="48" spans="1:27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0"/>
        <v>5000.0000000002301</v>
      </c>
      <c r="T48" s="2"/>
      <c r="U48" s="4">
        <f>+S48</f>
        <v>5000.0000000002301</v>
      </c>
      <c r="V48" s="4"/>
      <c r="W48" s="4"/>
      <c r="X48" s="83">
        <f>+S48-U48</f>
        <v>0</v>
      </c>
      <c r="AA48" s="27"/>
    </row>
    <row r="49" spans="1:27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0"/>
        <v>0</v>
      </c>
      <c r="T49" s="2"/>
      <c r="U49" s="4">
        <f t="shared" si="8"/>
        <v>0</v>
      </c>
      <c r="V49" s="4"/>
      <c r="W49" s="4"/>
      <c r="X49" s="83"/>
      <c r="AA49" s="27"/>
    </row>
    <row r="50" spans="1:27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0"/>
        <v>600</v>
      </c>
      <c r="T50" s="5"/>
      <c r="U50" s="6">
        <f t="shared" si="8"/>
        <v>600</v>
      </c>
      <c r="V50" s="6"/>
      <c r="W50" s="6"/>
      <c r="X50" s="26"/>
      <c r="AA50" s="27"/>
    </row>
    <row r="51" spans="1:27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0"/>
        <v>300</v>
      </c>
      <c r="T51" s="5"/>
      <c r="U51" s="6">
        <f t="shared" si="8"/>
        <v>300</v>
      </c>
      <c r="V51" s="6"/>
      <c r="W51" s="6"/>
      <c r="X51" s="26"/>
      <c r="AA51" s="27"/>
    </row>
    <row r="52" spans="1:27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0"/>
        <v>0</v>
      </c>
      <c r="T52" s="5"/>
      <c r="U52" s="6">
        <f t="shared" si="8"/>
        <v>0</v>
      </c>
      <c r="V52" s="6"/>
      <c r="W52" s="6"/>
      <c r="X52" s="26"/>
      <c r="AA52" s="27"/>
    </row>
    <row r="53" spans="1:27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0"/>
        <v>0</v>
      </c>
      <c r="T53" s="5"/>
      <c r="U53" s="6">
        <f t="shared" si="8"/>
        <v>0</v>
      </c>
      <c r="V53" s="6"/>
      <c r="W53" s="6"/>
      <c r="X53" s="26"/>
      <c r="AA53" s="27"/>
    </row>
    <row r="54" spans="1:27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0"/>
        <v>250</v>
      </c>
      <c r="T54" s="5"/>
      <c r="U54" s="6">
        <f t="shared" si="8"/>
        <v>250</v>
      </c>
      <c r="V54" s="6"/>
      <c r="W54" s="6"/>
      <c r="X54" s="26"/>
      <c r="AA54" s="27"/>
    </row>
    <row r="55" spans="1:27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0"/>
        <v>0</v>
      </c>
      <c r="T55" s="5"/>
      <c r="U55" s="6">
        <f t="shared" si="8"/>
        <v>0</v>
      </c>
      <c r="V55" s="6"/>
      <c r="W55" s="6"/>
      <c r="X55" s="26"/>
      <c r="AA55" s="27"/>
    </row>
    <row r="56" spans="1:27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0"/>
        <v>0</v>
      </c>
      <c r="T56" s="5"/>
      <c r="U56" s="6">
        <f t="shared" si="8"/>
        <v>0</v>
      </c>
      <c r="V56" s="6"/>
      <c r="W56" s="6"/>
      <c r="X56" s="26"/>
      <c r="AA56" s="27"/>
    </row>
    <row r="57" spans="1:27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9">SUM(F44:F56)</f>
        <v>2728680.08</v>
      </c>
      <c r="G57" s="28">
        <f t="shared" si="9"/>
        <v>1916272.2800000003</v>
      </c>
      <c r="H57" s="28">
        <f t="shared" si="9"/>
        <v>1838476.31</v>
      </c>
      <c r="I57" s="28">
        <f t="shared" si="9"/>
        <v>2474237.5300000003</v>
      </c>
      <c r="J57" s="28">
        <f t="shared" si="9"/>
        <v>109985.74999999988</v>
      </c>
      <c r="K57" s="28">
        <f t="shared" si="9"/>
        <v>556906.25</v>
      </c>
      <c r="L57" s="28">
        <f t="shared" si="9"/>
        <v>1146327.8899999999</v>
      </c>
      <c r="M57" s="28">
        <f t="shared" si="9"/>
        <v>149273.04999999993</v>
      </c>
      <c r="N57" s="28">
        <f t="shared" si="9"/>
        <v>1150.0000000000582</v>
      </c>
      <c r="O57" s="28">
        <f t="shared" si="9"/>
        <v>1747039.38</v>
      </c>
      <c r="P57" s="28">
        <f t="shared" si="9"/>
        <v>-113888.37999999979</v>
      </c>
      <c r="Q57" s="28">
        <f t="shared" si="9"/>
        <v>1150.0000000002192</v>
      </c>
      <c r="R57" s="28">
        <f>SUM(R44:R56)</f>
        <v>3204308.9300000006</v>
      </c>
      <c r="S57" s="25">
        <f t="shared" si="0"/>
        <v>-113888.37999999979</v>
      </c>
      <c r="T57" s="5"/>
      <c r="U57" s="6"/>
      <c r="V57" s="6"/>
      <c r="W57" s="6"/>
      <c r="X57" s="26"/>
    </row>
    <row r="58" spans="1:27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25">
        <f t="shared" si="0"/>
        <v>0</v>
      </c>
      <c r="T58" s="5"/>
      <c r="U58" s="6"/>
      <c r="V58" s="6"/>
      <c r="W58" s="6"/>
      <c r="X58" s="26"/>
    </row>
    <row r="59" spans="1:27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 t="shared" si="0"/>
        <v>323765.93</v>
      </c>
      <c r="T59" s="5"/>
      <c r="U59" s="6">
        <f>+S59</f>
        <v>323765.93</v>
      </c>
      <c r="V59" s="6"/>
      <c r="W59" s="6"/>
      <c r="X59" s="26"/>
      <c r="AA59" s="27"/>
    </row>
    <row r="60" spans="1:27">
      <c r="A60" s="2">
        <f t="shared" si="1"/>
        <v>46</v>
      </c>
      <c r="B60" s="2"/>
      <c r="C60" s="2"/>
      <c r="D60" s="2"/>
      <c r="E60" s="50" t="s">
        <v>136</v>
      </c>
      <c r="F60" s="28">
        <f t="shared" ref="F60:R60" si="10">+F59</f>
        <v>0</v>
      </c>
      <c r="G60" s="28">
        <f t="shared" si="10"/>
        <v>0</v>
      </c>
      <c r="H60" s="28">
        <f t="shared" si="10"/>
        <v>0</v>
      </c>
      <c r="I60" s="28">
        <f t="shared" si="10"/>
        <v>0</v>
      </c>
      <c r="J60" s="28">
        <f t="shared" si="10"/>
        <v>0</v>
      </c>
      <c r="K60" s="28">
        <f t="shared" si="10"/>
        <v>0</v>
      </c>
      <c r="L60" s="28">
        <f t="shared" si="10"/>
        <v>0</v>
      </c>
      <c r="M60" s="28">
        <f t="shared" si="10"/>
        <v>0</v>
      </c>
      <c r="N60" s="28">
        <f t="shared" si="10"/>
        <v>0</v>
      </c>
      <c r="O60" s="28">
        <f t="shared" si="10"/>
        <v>0</v>
      </c>
      <c r="P60" s="28">
        <f t="shared" si="10"/>
        <v>323765.93</v>
      </c>
      <c r="Q60" s="28">
        <f t="shared" si="10"/>
        <v>197130.52</v>
      </c>
      <c r="R60" s="28">
        <f t="shared" si="10"/>
        <v>0</v>
      </c>
      <c r="S60" s="25">
        <f t="shared" si="0"/>
        <v>323765.93</v>
      </c>
      <c r="T60" s="5"/>
      <c r="U60" s="6"/>
      <c r="V60" s="6"/>
      <c r="W60" s="6"/>
      <c r="X60" s="26"/>
    </row>
    <row r="61" spans="1:27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25">
        <f t="shared" si="0"/>
        <v>0</v>
      </c>
      <c r="T61" s="5"/>
      <c r="U61" s="6"/>
      <c r="V61" s="6"/>
      <c r="W61" s="6"/>
      <c r="X61" s="26"/>
    </row>
    <row r="62" spans="1:27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si="0"/>
        <v>140132.54</v>
      </c>
      <c r="T62" s="5"/>
      <c r="U62" s="6">
        <f t="shared" ref="U62:U73" si="11">+S62</f>
        <v>140132.54</v>
      </c>
      <c r="V62" s="6"/>
      <c r="W62" s="6"/>
      <c r="X62" s="26"/>
      <c r="AA62" s="27"/>
    </row>
    <row r="63" spans="1:27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0"/>
        <v>53120.499999999403</v>
      </c>
      <c r="T63" s="5"/>
      <c r="U63" s="6">
        <f t="shared" si="11"/>
        <v>53120.499999999403</v>
      </c>
      <c r="V63" s="6"/>
      <c r="W63" s="6"/>
      <c r="X63" s="26"/>
      <c r="AA63" s="27"/>
    </row>
    <row r="64" spans="1:27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0"/>
        <v>326053.78999999701</v>
      </c>
      <c r="T64" s="5"/>
      <c r="U64" s="6">
        <f t="shared" si="11"/>
        <v>326053.78999999701</v>
      </c>
      <c r="V64" s="6"/>
      <c r="W64" s="6"/>
      <c r="X64" s="26"/>
      <c r="AA64" s="27"/>
    </row>
    <row r="65" spans="1:27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0"/>
        <v>21029.56</v>
      </c>
      <c r="T65" s="5"/>
      <c r="U65" s="6">
        <f t="shared" si="11"/>
        <v>21029.56</v>
      </c>
      <c r="V65" s="6"/>
      <c r="W65" s="6"/>
      <c r="X65" s="26"/>
      <c r="AA65" s="27"/>
    </row>
    <row r="66" spans="1:27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0"/>
        <v>95859.53</v>
      </c>
      <c r="T66" s="5"/>
      <c r="U66" s="6">
        <f t="shared" si="11"/>
        <v>95859.53</v>
      </c>
      <c r="V66" s="6"/>
      <c r="W66" s="6"/>
      <c r="X66" s="26"/>
      <c r="AA66" s="27"/>
    </row>
    <row r="67" spans="1:27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0"/>
        <v>1768131.37</v>
      </c>
      <c r="T67" s="5"/>
      <c r="U67" s="6">
        <f t="shared" si="11"/>
        <v>1768131.37</v>
      </c>
      <c r="V67" s="6"/>
      <c r="W67" s="6"/>
      <c r="X67" s="26"/>
      <c r="AA67" s="27"/>
    </row>
    <row r="68" spans="1:27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0"/>
        <v>5690834.7599999998</v>
      </c>
      <c r="T68" s="5"/>
      <c r="U68" s="6">
        <f t="shared" si="11"/>
        <v>5690834.7599999998</v>
      </c>
      <c r="V68" s="6"/>
      <c r="W68" s="6"/>
      <c r="X68" s="26"/>
      <c r="AA68" s="27"/>
    </row>
    <row r="69" spans="1:27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0"/>
        <v>1815453.45</v>
      </c>
      <c r="T69" s="5"/>
      <c r="U69" s="6">
        <f t="shared" si="11"/>
        <v>1815453.45</v>
      </c>
      <c r="V69" s="6"/>
      <c r="W69" s="6"/>
      <c r="X69" s="26"/>
      <c r="AA69" s="27"/>
    </row>
    <row r="70" spans="1:27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0"/>
        <v>0</v>
      </c>
      <c r="T70" s="5"/>
      <c r="U70" s="6">
        <f t="shared" si="11"/>
        <v>0</v>
      </c>
      <c r="V70" s="6"/>
      <c r="W70" s="6"/>
      <c r="X70" s="26"/>
      <c r="AA70" s="27"/>
    </row>
    <row r="71" spans="1:27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0"/>
        <v>400.83999999999901</v>
      </c>
      <c r="T71" s="5"/>
      <c r="U71" s="6">
        <f t="shared" si="11"/>
        <v>400.83999999999901</v>
      </c>
      <c r="V71" s="6"/>
      <c r="W71" s="6"/>
      <c r="X71" s="26"/>
      <c r="AA71" s="27"/>
    </row>
    <row r="72" spans="1:27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0"/>
        <v>2228832.44</v>
      </c>
      <c r="T72" s="5"/>
      <c r="U72" s="6">
        <f t="shared" si="11"/>
        <v>2228832.44</v>
      </c>
      <c r="V72" s="6"/>
      <c r="W72" s="6"/>
      <c r="X72" s="26"/>
      <c r="AA72" s="27"/>
    </row>
    <row r="73" spans="1:27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0"/>
        <v>0</v>
      </c>
      <c r="T73" s="5"/>
      <c r="U73" s="6">
        <f t="shared" si="11"/>
        <v>0</v>
      </c>
      <c r="V73" s="6"/>
      <c r="W73" s="6"/>
      <c r="X73" s="26"/>
      <c r="AA73" s="27"/>
    </row>
    <row r="74" spans="1:27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R74" si="12">SUM(G62:G73)</f>
        <v>25985129.739999995</v>
      </c>
      <c r="H74" s="24">
        <f t="shared" si="12"/>
        <v>21489963.910000004</v>
      </c>
      <c r="I74" s="24">
        <f t="shared" si="12"/>
        <v>25031043.339999992</v>
      </c>
      <c r="J74" s="24">
        <f t="shared" si="12"/>
        <v>19391541.48</v>
      </c>
      <c r="K74" s="24">
        <f t="shared" si="12"/>
        <v>13336927.270000001</v>
      </c>
      <c r="L74" s="24">
        <f t="shared" si="12"/>
        <v>11207105.25</v>
      </c>
      <c r="M74" s="24">
        <f t="shared" si="12"/>
        <v>8929667.6899999995</v>
      </c>
      <c r="N74" s="24">
        <f t="shared" si="12"/>
        <v>9393154.6999999955</v>
      </c>
      <c r="O74" s="24">
        <f t="shared" si="12"/>
        <v>9290701.3399999961</v>
      </c>
      <c r="P74" s="24">
        <f t="shared" si="12"/>
        <v>12139848.779999996</v>
      </c>
      <c r="Q74" s="24">
        <f t="shared" si="12"/>
        <v>13614121.359999998</v>
      </c>
      <c r="R74" s="24">
        <f t="shared" si="12"/>
        <v>19786161.890000001</v>
      </c>
      <c r="S74" s="25">
        <f t="shared" si="0"/>
        <v>12139848.779999996</v>
      </c>
      <c r="T74" s="5"/>
      <c r="U74" s="6"/>
      <c r="V74" s="6"/>
      <c r="W74" s="6"/>
      <c r="X74" s="26"/>
    </row>
    <row r="75" spans="1:27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25">
        <f t="shared" si="0"/>
        <v>0</v>
      </c>
      <c r="T75" s="5"/>
      <c r="U75" s="6"/>
      <c r="V75" s="6"/>
      <c r="W75" s="6"/>
      <c r="X75" s="26"/>
    </row>
    <row r="76" spans="1:27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si="0"/>
        <v>0</v>
      </c>
      <c r="T76" s="5"/>
      <c r="U76" s="6">
        <f>+S76</f>
        <v>0</v>
      </c>
      <c r="V76" s="6"/>
      <c r="W76" s="6"/>
      <c r="X76" s="26"/>
    </row>
    <row r="77" spans="1:27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0"/>
        <v>0</v>
      </c>
      <c r="T77" s="5"/>
      <c r="U77" s="6">
        <f>+S77</f>
        <v>0</v>
      </c>
      <c r="V77" s="6"/>
      <c r="W77" s="6"/>
      <c r="X77" s="26"/>
    </row>
    <row r="78" spans="1:27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0"/>
        <v>0</v>
      </c>
      <c r="T78" s="5"/>
      <c r="U78" s="6"/>
      <c r="V78" s="6"/>
      <c r="W78" s="6"/>
      <c r="X78" s="26">
        <f t="shared" ref="X78:X88" si="13">+S78</f>
        <v>0</v>
      </c>
    </row>
    <row r="79" spans="1:27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0"/>
        <v>0</v>
      </c>
      <c r="T79" s="5"/>
      <c r="U79" s="6"/>
      <c r="V79" s="6"/>
      <c r="W79" s="6"/>
      <c r="X79" s="26">
        <f t="shared" si="13"/>
        <v>0</v>
      </c>
    </row>
    <row r="80" spans="1:27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ref="S80:S143" si="14">+P80</f>
        <v>0</v>
      </c>
      <c r="T80" s="5"/>
      <c r="U80" s="6"/>
      <c r="V80" s="6"/>
      <c r="W80" s="6"/>
      <c r="X80" s="26">
        <f t="shared" si="13"/>
        <v>0</v>
      </c>
    </row>
    <row r="81" spans="1:27">
      <c r="A81" s="2">
        <f t="shared" ref="A81:A144" si="15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4"/>
        <v>0</v>
      </c>
      <c r="T81" s="5"/>
      <c r="U81" s="6"/>
      <c r="V81" s="6"/>
      <c r="W81" s="6"/>
      <c r="X81" s="26">
        <f t="shared" si="13"/>
        <v>0</v>
      </c>
    </row>
    <row r="82" spans="1:27">
      <c r="A82" s="2">
        <f t="shared" si="15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4"/>
        <v>0</v>
      </c>
      <c r="T82" s="5"/>
      <c r="U82" s="6"/>
      <c r="V82" s="6"/>
      <c r="W82" s="6"/>
      <c r="X82" s="26">
        <f t="shared" si="13"/>
        <v>0</v>
      </c>
    </row>
    <row r="83" spans="1:27">
      <c r="A83" s="2">
        <f t="shared" si="15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4"/>
        <v>0</v>
      </c>
      <c r="T83" s="5"/>
      <c r="U83" s="6"/>
      <c r="V83" s="6"/>
      <c r="W83" s="6"/>
      <c r="X83" s="26">
        <f t="shared" si="13"/>
        <v>0</v>
      </c>
    </row>
    <row r="84" spans="1:27">
      <c r="A84" s="2">
        <f t="shared" si="15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4"/>
        <v>0</v>
      </c>
      <c r="T84" s="5"/>
      <c r="U84" s="6"/>
      <c r="V84" s="6"/>
      <c r="W84" s="6"/>
      <c r="X84" s="26">
        <f t="shared" si="13"/>
        <v>0</v>
      </c>
    </row>
    <row r="85" spans="1:27">
      <c r="A85" s="2">
        <f t="shared" si="15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4"/>
        <v>0</v>
      </c>
      <c r="T85" s="5"/>
      <c r="U85" s="6"/>
      <c r="V85" s="6"/>
      <c r="W85" s="6"/>
      <c r="X85" s="26">
        <f t="shared" si="13"/>
        <v>0</v>
      </c>
    </row>
    <row r="86" spans="1:27">
      <c r="A86" s="2">
        <f t="shared" si="15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4"/>
        <v>0</v>
      </c>
      <c r="T86" s="5"/>
      <c r="U86" s="6"/>
      <c r="V86" s="6"/>
      <c r="W86" s="6"/>
      <c r="X86" s="26">
        <f t="shared" si="13"/>
        <v>0</v>
      </c>
    </row>
    <row r="87" spans="1:27">
      <c r="A87" s="2">
        <f t="shared" si="15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4"/>
        <v>0</v>
      </c>
      <c r="T87" s="5"/>
      <c r="U87" s="6"/>
      <c r="V87" s="6"/>
      <c r="W87" s="6"/>
      <c r="X87" s="26">
        <f t="shared" si="13"/>
        <v>0</v>
      </c>
    </row>
    <row r="88" spans="1:27">
      <c r="A88" s="2">
        <f t="shared" si="15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4"/>
        <v>0</v>
      </c>
      <c r="T88" s="5"/>
      <c r="U88" s="6"/>
      <c r="V88" s="6"/>
      <c r="W88" s="6"/>
      <c r="X88" s="26">
        <f t="shared" si="13"/>
        <v>0</v>
      </c>
    </row>
    <row r="89" spans="1:27">
      <c r="A89" s="2">
        <f t="shared" si="15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R89" si="16">SUM(G76:G88)</f>
        <v>0</v>
      </c>
      <c r="H89" s="28">
        <f t="shared" si="16"/>
        <v>0</v>
      </c>
      <c r="I89" s="28">
        <f t="shared" si="16"/>
        <v>0</v>
      </c>
      <c r="J89" s="28">
        <f t="shared" si="16"/>
        <v>0</v>
      </c>
      <c r="K89" s="28">
        <f t="shared" si="16"/>
        <v>171.65</v>
      </c>
      <c r="L89" s="28">
        <f t="shared" si="16"/>
        <v>3300</v>
      </c>
      <c r="M89" s="28">
        <f t="shared" si="16"/>
        <v>0</v>
      </c>
      <c r="N89" s="28">
        <f t="shared" si="16"/>
        <v>0</v>
      </c>
      <c r="O89" s="28">
        <f t="shared" si="16"/>
        <v>0</v>
      </c>
      <c r="P89" s="28">
        <f t="shared" si="16"/>
        <v>0</v>
      </c>
      <c r="Q89" s="28">
        <f t="shared" si="16"/>
        <v>17559.13</v>
      </c>
      <c r="R89" s="28">
        <f t="shared" si="16"/>
        <v>129531.37</v>
      </c>
      <c r="S89" s="25">
        <f t="shared" si="14"/>
        <v>0</v>
      </c>
      <c r="T89" s="5"/>
      <c r="U89" s="6"/>
      <c r="V89" s="6"/>
      <c r="W89" s="6"/>
      <c r="X89" s="26"/>
    </row>
    <row r="90" spans="1:27">
      <c r="A90" s="2">
        <f t="shared" si="15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25">
        <f t="shared" si="14"/>
        <v>0</v>
      </c>
      <c r="T90" s="5"/>
      <c r="U90" s="6"/>
      <c r="V90" s="6"/>
      <c r="W90" s="6"/>
      <c r="X90" s="26"/>
    </row>
    <row r="91" spans="1:27">
      <c r="A91" s="2">
        <f t="shared" si="15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 t="shared" si="14"/>
        <v>0</v>
      </c>
      <c r="T91" s="5"/>
      <c r="U91" s="6"/>
      <c r="V91" s="6"/>
      <c r="W91" s="6"/>
      <c r="X91" s="26"/>
    </row>
    <row r="92" spans="1:27">
      <c r="A92" s="2">
        <f t="shared" si="15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25">
        <f t="shared" si="14"/>
        <v>0</v>
      </c>
      <c r="T92" s="5"/>
      <c r="U92" s="6"/>
      <c r="V92" s="6"/>
      <c r="W92" s="6"/>
      <c r="X92" s="26"/>
    </row>
    <row r="93" spans="1:27">
      <c r="A93" s="2">
        <f t="shared" si="15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R93" si="17">+G91+G89+G74</f>
        <v>25985129.739999995</v>
      </c>
      <c r="H93" s="24">
        <f t="shared" si="17"/>
        <v>21489963.910000004</v>
      </c>
      <c r="I93" s="24">
        <f t="shared" si="17"/>
        <v>25031043.339999992</v>
      </c>
      <c r="J93" s="24">
        <f t="shared" si="17"/>
        <v>19391541.48</v>
      </c>
      <c r="K93" s="24">
        <f t="shared" si="17"/>
        <v>13337098.920000002</v>
      </c>
      <c r="L93" s="24">
        <f t="shared" si="17"/>
        <v>11210405.25</v>
      </c>
      <c r="M93" s="24">
        <f t="shared" si="17"/>
        <v>8929667.6899999995</v>
      </c>
      <c r="N93" s="24">
        <f t="shared" si="17"/>
        <v>9393154.6999999955</v>
      </c>
      <c r="O93" s="24">
        <f t="shared" si="17"/>
        <v>9290701.3399999961</v>
      </c>
      <c r="P93" s="24">
        <f t="shared" si="17"/>
        <v>12139848.779999996</v>
      </c>
      <c r="Q93" s="24">
        <f t="shared" si="17"/>
        <v>13631680.489999998</v>
      </c>
      <c r="R93" s="24">
        <f t="shared" si="17"/>
        <v>19915693.260000002</v>
      </c>
      <c r="S93" s="25">
        <f t="shared" si="14"/>
        <v>12139848.779999996</v>
      </c>
      <c r="T93" s="5"/>
      <c r="U93" s="6"/>
      <c r="V93" s="6"/>
      <c r="W93" s="6"/>
      <c r="X93" s="26"/>
    </row>
    <row r="94" spans="1:27">
      <c r="A94" s="2">
        <f t="shared" si="15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si="14"/>
        <v>0</v>
      </c>
      <c r="T94" s="5"/>
      <c r="U94" s="6"/>
      <c r="V94" s="6"/>
      <c r="W94" s="6"/>
      <c r="X94" s="26"/>
    </row>
    <row r="95" spans="1:27">
      <c r="A95" s="2">
        <f t="shared" si="15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14"/>
        <v>-122637.92</v>
      </c>
      <c r="T95" s="5"/>
      <c r="U95" s="6">
        <f t="shared" ref="U95:U113" si="18">+S95</f>
        <v>-122637.92</v>
      </c>
      <c r="V95" s="6"/>
      <c r="W95" s="6"/>
      <c r="X95" s="26"/>
      <c r="AA95" s="27"/>
    </row>
    <row r="96" spans="1:27">
      <c r="A96" s="2">
        <f t="shared" si="15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14"/>
        <v>-288682.78000000003</v>
      </c>
      <c r="T96" s="5"/>
      <c r="U96" s="6">
        <f t="shared" si="18"/>
        <v>-288682.78000000003</v>
      </c>
      <c r="V96" s="6"/>
      <c r="W96" s="6"/>
      <c r="X96" s="26"/>
      <c r="AA96" s="27"/>
    </row>
    <row r="97" spans="1:27">
      <c r="A97" s="2">
        <f t="shared" si="15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14"/>
        <v>240541.85</v>
      </c>
      <c r="T97" s="5"/>
      <c r="U97" s="6">
        <f t="shared" si="18"/>
        <v>240541.85</v>
      </c>
      <c r="V97" s="6"/>
      <c r="W97" s="6"/>
      <c r="X97" s="26"/>
      <c r="AA97" s="27"/>
    </row>
    <row r="98" spans="1:27">
      <c r="A98" s="2">
        <f t="shared" si="15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14"/>
        <v>978123.51</v>
      </c>
      <c r="T98" s="5"/>
      <c r="U98" s="6">
        <f t="shared" si="18"/>
        <v>978123.51</v>
      </c>
      <c r="V98" s="6"/>
      <c r="W98" s="6"/>
      <c r="X98" s="26"/>
      <c r="AA98" s="27"/>
    </row>
    <row r="99" spans="1:27">
      <c r="A99" s="2">
        <f t="shared" si="15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14"/>
        <v>-88841.62</v>
      </c>
      <c r="T99" s="5"/>
      <c r="U99" s="6">
        <f t="shared" si="18"/>
        <v>-88841.62</v>
      </c>
      <c r="V99" s="6"/>
      <c r="W99" s="6"/>
      <c r="X99" s="26"/>
      <c r="AA99" s="27"/>
    </row>
    <row r="100" spans="1:27">
      <c r="A100" s="2">
        <f t="shared" si="15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14"/>
        <v>-362877.37</v>
      </c>
      <c r="T100" s="5"/>
      <c r="U100" s="6">
        <f t="shared" si="18"/>
        <v>-362877.37</v>
      </c>
      <c r="V100" s="6"/>
      <c r="W100" s="6"/>
      <c r="X100" s="26"/>
      <c r="AA100" s="27"/>
    </row>
    <row r="101" spans="1:27">
      <c r="A101" s="2">
        <f t="shared" si="15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14"/>
        <v>-119201.21</v>
      </c>
      <c r="T101" s="5"/>
      <c r="U101" s="6">
        <f t="shared" si="18"/>
        <v>-119201.21</v>
      </c>
      <c r="V101" s="6"/>
      <c r="W101" s="6"/>
      <c r="X101" s="26"/>
      <c r="AA101" s="27"/>
    </row>
    <row r="102" spans="1:27">
      <c r="A102" s="2">
        <f t="shared" si="15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14"/>
        <v>-493305.3</v>
      </c>
      <c r="T102" s="5"/>
      <c r="U102" s="6">
        <f t="shared" si="18"/>
        <v>-493305.3</v>
      </c>
      <c r="V102" s="6"/>
      <c r="W102" s="6"/>
      <c r="X102" s="26"/>
      <c r="AA102" s="27"/>
    </row>
    <row r="103" spans="1:27">
      <c r="A103" s="2">
        <f t="shared" si="15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14"/>
        <v>-9984</v>
      </c>
      <c r="T103" s="5"/>
      <c r="U103" s="6">
        <f t="shared" si="18"/>
        <v>-9984</v>
      </c>
      <c r="V103" s="6"/>
      <c r="W103" s="6"/>
      <c r="X103" s="26"/>
      <c r="AA103" s="27"/>
    </row>
    <row r="104" spans="1:27">
      <c r="A104" s="2">
        <f t="shared" si="15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14"/>
        <v>-30016</v>
      </c>
      <c r="T104" s="5"/>
      <c r="U104" s="6">
        <f t="shared" si="18"/>
        <v>-30016</v>
      </c>
      <c r="V104" s="6"/>
      <c r="W104" s="6"/>
      <c r="X104" s="26"/>
      <c r="AA104" s="27"/>
    </row>
    <row r="105" spans="1:27">
      <c r="A105" s="2">
        <f t="shared" si="15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14"/>
        <v>0</v>
      </c>
      <c r="T105" s="5"/>
      <c r="U105" s="6">
        <f t="shared" si="18"/>
        <v>0</v>
      </c>
      <c r="V105" s="6"/>
      <c r="W105" s="6"/>
      <c r="X105" s="26"/>
      <c r="AA105" s="27"/>
    </row>
    <row r="106" spans="1:27">
      <c r="A106" s="2">
        <f t="shared" si="15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14"/>
        <v>0</v>
      </c>
      <c r="T106" s="5"/>
      <c r="U106" s="6">
        <f t="shared" si="18"/>
        <v>0</v>
      </c>
      <c r="V106" s="6"/>
      <c r="W106" s="6"/>
      <c r="X106" s="26"/>
      <c r="AA106" s="27"/>
    </row>
    <row r="107" spans="1:27">
      <c r="A107" s="2">
        <f t="shared" si="15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14"/>
        <v>0</v>
      </c>
      <c r="T107" s="5"/>
      <c r="U107" s="6">
        <f t="shared" si="18"/>
        <v>0</v>
      </c>
      <c r="V107" s="6"/>
      <c r="W107" s="6"/>
      <c r="X107" s="26"/>
      <c r="AA107" s="27"/>
    </row>
    <row r="108" spans="1:27">
      <c r="A108" s="2">
        <f t="shared" si="15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14"/>
        <v>0</v>
      </c>
      <c r="T108" s="5"/>
      <c r="U108" s="6">
        <f t="shared" si="18"/>
        <v>0</v>
      </c>
      <c r="V108" s="6"/>
      <c r="W108" s="6"/>
      <c r="X108" s="26"/>
      <c r="AA108" s="27"/>
    </row>
    <row r="109" spans="1:27">
      <c r="A109" s="2">
        <f t="shared" si="15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14"/>
        <v>0</v>
      </c>
      <c r="T109" s="5"/>
      <c r="U109" s="6">
        <f t="shared" si="18"/>
        <v>0</v>
      </c>
      <c r="V109" s="6"/>
      <c r="W109" s="6"/>
      <c r="X109" s="26"/>
      <c r="AA109" s="27"/>
    </row>
    <row r="110" spans="1:27">
      <c r="A110" s="2">
        <f t="shared" si="15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14"/>
        <v>-20000</v>
      </c>
      <c r="T110" s="5"/>
      <c r="U110" s="6">
        <f t="shared" si="18"/>
        <v>-20000</v>
      </c>
      <c r="V110" s="6"/>
      <c r="W110" s="6"/>
      <c r="X110" s="26"/>
      <c r="AA110" s="27"/>
    </row>
    <row r="111" spans="1:27">
      <c r="A111" s="2">
        <f t="shared" si="15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14"/>
        <v>25942.12</v>
      </c>
      <c r="T111" s="5"/>
      <c r="U111" s="6">
        <f t="shared" si="18"/>
        <v>25942.12</v>
      </c>
      <c r="V111" s="6"/>
      <c r="W111" s="6"/>
      <c r="X111" s="26"/>
      <c r="AA111" s="27"/>
    </row>
    <row r="112" spans="1:27">
      <c r="A112" s="2">
        <f t="shared" si="15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14"/>
        <v>-916.75</v>
      </c>
      <c r="T112" s="5"/>
      <c r="U112" s="6">
        <f t="shared" si="18"/>
        <v>-916.75</v>
      </c>
      <c r="V112" s="6"/>
      <c r="W112" s="6"/>
      <c r="X112" s="26"/>
      <c r="AA112" s="27"/>
    </row>
    <row r="113" spans="1:27">
      <c r="A113" s="2">
        <f t="shared" si="15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14"/>
        <v>-15025</v>
      </c>
      <c r="T113" s="5"/>
      <c r="U113" s="6">
        <f t="shared" si="18"/>
        <v>-15025</v>
      </c>
      <c r="V113" s="6"/>
      <c r="W113" s="6"/>
      <c r="X113" s="26"/>
      <c r="AA113" s="27"/>
    </row>
    <row r="114" spans="1:27">
      <c r="A114" s="2">
        <f t="shared" si="15"/>
        <v>100</v>
      </c>
      <c r="B114" s="2"/>
      <c r="C114" s="2"/>
      <c r="D114" s="2"/>
      <c r="E114" s="50" t="s">
        <v>203</v>
      </c>
      <c r="F114" s="88">
        <f t="shared" ref="F114:R114" si="19">SUM(F95:F113)</f>
        <v>-471320.70000000036</v>
      </c>
      <c r="G114" s="88">
        <f t="shared" si="19"/>
        <v>-590312.59000000008</v>
      </c>
      <c r="H114" s="88">
        <f t="shared" si="19"/>
        <v>-567935.16</v>
      </c>
      <c r="I114" s="88">
        <f t="shared" si="19"/>
        <v>-618376.68000000005</v>
      </c>
      <c r="J114" s="88">
        <f t="shared" si="19"/>
        <v>-601938.29</v>
      </c>
      <c r="K114" s="88">
        <f t="shared" si="19"/>
        <v>-537530.97000000009</v>
      </c>
      <c r="L114" s="88">
        <f t="shared" si="19"/>
        <v>-466422.13000000006</v>
      </c>
      <c r="M114" s="88">
        <f t="shared" si="19"/>
        <v>-400026.62000000011</v>
      </c>
      <c r="N114" s="88">
        <f t="shared" si="19"/>
        <v>-318968.16000000003</v>
      </c>
      <c r="O114" s="88">
        <f t="shared" si="19"/>
        <v>-300493.41000000003</v>
      </c>
      <c r="P114" s="88">
        <f t="shared" si="19"/>
        <v>-306880.46999999997</v>
      </c>
      <c r="Q114" s="88">
        <f t="shared" si="19"/>
        <v>-334323.0900000002</v>
      </c>
      <c r="R114" s="88">
        <f t="shared" si="19"/>
        <v>-460921.83999999991</v>
      </c>
      <c r="S114" s="25">
        <f t="shared" si="14"/>
        <v>-306880.46999999997</v>
      </c>
      <c r="T114" s="5"/>
      <c r="U114" s="6"/>
      <c r="V114" s="6"/>
      <c r="W114" s="6"/>
      <c r="X114" s="26"/>
    </row>
    <row r="115" spans="1:27">
      <c r="A115" s="2">
        <f t="shared" si="15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25">
        <f t="shared" si="14"/>
        <v>0</v>
      </c>
      <c r="T115" s="5"/>
      <c r="U115" s="6"/>
      <c r="V115" s="6"/>
      <c r="W115" s="6"/>
      <c r="X115" s="26"/>
    </row>
    <row r="116" spans="1:27">
      <c r="A116" s="2">
        <f t="shared" si="15"/>
        <v>102</v>
      </c>
      <c r="B116" s="2"/>
      <c r="C116" s="2"/>
      <c r="D116" s="2"/>
      <c r="E116" s="50" t="s">
        <v>204</v>
      </c>
      <c r="F116" s="28">
        <f t="shared" ref="F116:R116" si="20">+F93+F114</f>
        <v>19844474.879999999</v>
      </c>
      <c r="G116" s="28">
        <f t="shared" si="20"/>
        <v>25394817.149999995</v>
      </c>
      <c r="H116" s="28">
        <f t="shared" si="20"/>
        <v>20922028.750000004</v>
      </c>
      <c r="I116" s="28">
        <f t="shared" si="20"/>
        <v>24412666.659999993</v>
      </c>
      <c r="J116" s="28">
        <f t="shared" si="20"/>
        <v>18789603.190000001</v>
      </c>
      <c r="K116" s="28">
        <f t="shared" si="20"/>
        <v>12799567.950000001</v>
      </c>
      <c r="L116" s="28">
        <f t="shared" si="20"/>
        <v>10743983.119999999</v>
      </c>
      <c r="M116" s="28">
        <f t="shared" si="20"/>
        <v>8529641.0700000003</v>
      </c>
      <c r="N116" s="28">
        <f t="shared" si="20"/>
        <v>9074186.5399999954</v>
      </c>
      <c r="O116" s="28">
        <f t="shared" si="20"/>
        <v>8990207.929999996</v>
      </c>
      <c r="P116" s="28">
        <f t="shared" si="20"/>
        <v>11832968.309999995</v>
      </c>
      <c r="Q116" s="28">
        <f t="shared" si="20"/>
        <v>13297357.399999999</v>
      </c>
      <c r="R116" s="28">
        <f t="shared" si="20"/>
        <v>19454771.420000002</v>
      </c>
      <c r="S116" s="25">
        <f t="shared" si="14"/>
        <v>11832968.309999995</v>
      </c>
      <c r="T116" s="5"/>
      <c r="U116" s="6"/>
      <c r="V116" s="6"/>
      <c r="W116" s="6"/>
      <c r="X116" s="26"/>
    </row>
    <row r="117" spans="1:27">
      <c r="A117" s="2">
        <f t="shared" si="15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25">
        <f t="shared" si="14"/>
        <v>0</v>
      </c>
      <c r="T117" s="5"/>
      <c r="U117" s="6"/>
      <c r="V117" s="6"/>
      <c r="W117" s="6"/>
      <c r="X117" s="26"/>
    </row>
    <row r="118" spans="1:27">
      <c r="A118" s="2">
        <f t="shared" si="15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si="14"/>
        <v>1386556.59</v>
      </c>
      <c r="T118" s="5"/>
      <c r="U118" s="6">
        <f t="shared" ref="U118:U141" si="21">+S118</f>
        <v>1386556.59</v>
      </c>
      <c r="V118" s="6"/>
      <c r="W118" s="6"/>
      <c r="X118" s="26"/>
      <c r="AA118" s="27"/>
    </row>
    <row r="119" spans="1:27">
      <c r="A119" s="2">
        <f t="shared" si="15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14"/>
        <v>398855.72</v>
      </c>
      <c r="T119" s="5"/>
      <c r="U119" s="6">
        <f t="shared" si="21"/>
        <v>398855.72</v>
      </c>
      <c r="V119" s="6"/>
      <c r="W119" s="6"/>
      <c r="X119" s="26"/>
      <c r="AA119" s="27"/>
    </row>
    <row r="120" spans="1:27">
      <c r="A120" s="2">
        <f t="shared" si="15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14"/>
        <v>501152.11</v>
      </c>
      <c r="T120" s="5"/>
      <c r="U120" s="6">
        <f t="shared" si="21"/>
        <v>501152.11</v>
      </c>
      <c r="V120" s="6"/>
      <c r="W120" s="6"/>
      <c r="X120" s="26"/>
      <c r="AA120" s="27"/>
    </row>
    <row r="121" spans="1:27">
      <c r="A121" s="2">
        <f t="shared" si="15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14"/>
        <v>1605513.41</v>
      </c>
      <c r="T121" s="5"/>
      <c r="U121" s="6">
        <f t="shared" si="21"/>
        <v>1605513.41</v>
      </c>
      <c r="V121" s="6"/>
      <c r="W121" s="6"/>
      <c r="X121" s="26"/>
      <c r="AA121" s="27"/>
    </row>
    <row r="122" spans="1:27">
      <c r="A122" s="2">
        <f t="shared" si="15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14"/>
        <v>441134.93</v>
      </c>
      <c r="T122" s="5"/>
      <c r="U122" s="6">
        <f t="shared" si="21"/>
        <v>441134.93</v>
      </c>
      <c r="V122" s="6"/>
      <c r="W122" s="6"/>
      <c r="X122" s="26"/>
      <c r="AA122" s="27"/>
    </row>
    <row r="123" spans="1:27">
      <c r="A123" s="2">
        <f t="shared" si="15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14"/>
        <v>141767.95000000001</v>
      </c>
      <c r="T123" s="5"/>
      <c r="U123" s="6">
        <f t="shared" si="21"/>
        <v>141767.95000000001</v>
      </c>
      <c r="V123" s="6"/>
      <c r="W123" s="6"/>
      <c r="X123" s="26"/>
      <c r="AA123" s="27"/>
    </row>
    <row r="124" spans="1:27">
      <c r="A124" s="2">
        <f t="shared" si="15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14"/>
        <v>297682.26</v>
      </c>
      <c r="T124" s="5"/>
      <c r="U124" s="6">
        <f t="shared" si="21"/>
        <v>297682.26</v>
      </c>
      <c r="V124" s="6"/>
      <c r="W124" s="6"/>
      <c r="X124" s="26"/>
      <c r="AA124" s="27"/>
    </row>
    <row r="125" spans="1:27">
      <c r="A125" s="2">
        <f t="shared" si="15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14"/>
        <v>439229.59</v>
      </c>
      <c r="T125" s="5"/>
      <c r="U125" s="6">
        <f t="shared" si="21"/>
        <v>439229.59</v>
      </c>
      <c r="V125" s="6"/>
      <c r="W125" s="6"/>
      <c r="X125" s="26"/>
      <c r="AA125" s="27"/>
    </row>
    <row r="126" spans="1:27">
      <c r="A126" s="2">
        <f t="shared" si="15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14"/>
        <v>71089.59</v>
      </c>
      <c r="T126" s="5"/>
      <c r="U126" s="6">
        <f t="shared" si="21"/>
        <v>71089.59</v>
      </c>
      <c r="V126" s="6"/>
      <c r="W126" s="6"/>
      <c r="X126" s="26"/>
      <c r="AA126" s="27"/>
    </row>
    <row r="127" spans="1:27">
      <c r="A127" s="2">
        <f t="shared" si="15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14"/>
        <v>448514.58</v>
      </c>
      <c r="T127" s="5"/>
      <c r="U127" s="6">
        <f t="shared" si="21"/>
        <v>448514.58</v>
      </c>
      <c r="V127" s="6"/>
      <c r="W127" s="6"/>
      <c r="X127" s="26"/>
      <c r="AA127" s="27"/>
    </row>
    <row r="128" spans="1:27">
      <c r="A128" s="2">
        <f t="shared" si="15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14"/>
        <v>-9.9999999998203696E-3</v>
      </c>
      <c r="T128" s="5"/>
      <c r="U128" s="6">
        <f t="shared" si="21"/>
        <v>-9.9999999998203696E-3</v>
      </c>
      <c r="V128" s="6"/>
      <c r="W128" s="6"/>
      <c r="X128" s="26"/>
      <c r="AA128" s="27"/>
    </row>
    <row r="129" spans="1:27">
      <c r="A129" s="2">
        <f t="shared" si="15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14"/>
        <v>316022</v>
      </c>
      <c r="T129" s="5"/>
      <c r="U129" s="6">
        <f t="shared" si="21"/>
        <v>316022</v>
      </c>
      <c r="V129" s="6"/>
      <c r="W129" s="6"/>
      <c r="X129" s="26"/>
      <c r="AA129" s="27"/>
    </row>
    <row r="130" spans="1:27">
      <c r="A130" s="2">
        <f t="shared" si="15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14"/>
        <v>318330.71999999997</v>
      </c>
      <c r="T130" s="5"/>
      <c r="U130" s="6">
        <f t="shared" si="21"/>
        <v>318330.71999999997</v>
      </c>
      <c r="V130" s="6"/>
      <c r="W130" s="6"/>
      <c r="X130" s="26"/>
      <c r="AA130" s="27"/>
    </row>
    <row r="131" spans="1:27">
      <c r="A131" s="2">
        <f t="shared" si="15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14"/>
        <v>156039.95000000001</v>
      </c>
      <c r="T131" s="5"/>
      <c r="U131" s="6">
        <f t="shared" si="21"/>
        <v>156039.95000000001</v>
      </c>
      <c r="V131" s="6"/>
      <c r="W131" s="6"/>
      <c r="X131" s="26"/>
      <c r="AA131" s="27"/>
    </row>
    <row r="132" spans="1:27">
      <c r="A132" s="2">
        <f t="shared" si="15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14"/>
        <v>61211.199999999997</v>
      </c>
      <c r="T132" s="5"/>
      <c r="U132" s="6">
        <f t="shared" si="21"/>
        <v>61211.199999999997</v>
      </c>
      <c r="V132" s="6"/>
      <c r="W132" s="6"/>
      <c r="X132" s="26"/>
      <c r="AA132" s="27"/>
    </row>
    <row r="133" spans="1:27">
      <c r="A133" s="2">
        <f t="shared" si="15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14"/>
        <v>320493.99</v>
      </c>
      <c r="T133" s="5"/>
      <c r="U133" s="6">
        <f t="shared" si="21"/>
        <v>320493.99</v>
      </c>
      <c r="V133" s="6"/>
      <c r="W133" s="6"/>
      <c r="X133" s="26"/>
      <c r="AA133" s="27"/>
    </row>
    <row r="134" spans="1:27">
      <c r="A134" s="2">
        <f t="shared" si="15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14"/>
        <v>0</v>
      </c>
      <c r="T134" s="5"/>
      <c r="U134" s="6">
        <f t="shared" si="21"/>
        <v>0</v>
      </c>
      <c r="V134" s="6"/>
      <c r="W134" s="6"/>
      <c r="X134" s="26"/>
      <c r="AA134" s="27"/>
    </row>
    <row r="135" spans="1:27">
      <c r="A135" s="2">
        <f t="shared" si="15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14"/>
        <v>406216.49</v>
      </c>
      <c r="T135" s="5"/>
      <c r="U135" s="6">
        <f t="shared" si="21"/>
        <v>406216.49</v>
      </c>
      <c r="V135" s="6"/>
      <c r="W135" s="6"/>
      <c r="X135" s="26"/>
      <c r="AA135" s="27"/>
    </row>
    <row r="136" spans="1:27">
      <c r="A136" s="2">
        <f t="shared" si="15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14"/>
        <v>63328.51</v>
      </c>
      <c r="T136" s="5"/>
      <c r="U136" s="6">
        <f t="shared" si="21"/>
        <v>63328.51</v>
      </c>
      <c r="V136" s="6"/>
      <c r="W136" s="6"/>
      <c r="X136" s="26"/>
      <c r="AA136" s="27"/>
    </row>
    <row r="137" spans="1:27">
      <c r="A137" s="2">
        <f t="shared" si="15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14"/>
        <v>0</v>
      </c>
      <c r="T137" s="5"/>
      <c r="U137" s="6">
        <f t="shared" si="21"/>
        <v>0</v>
      </c>
      <c r="V137" s="6"/>
      <c r="W137" s="6"/>
      <c r="X137" s="26"/>
      <c r="AA137" s="27"/>
    </row>
    <row r="138" spans="1:27">
      <c r="A138" s="2">
        <f t="shared" si="15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14"/>
        <v>36876.36</v>
      </c>
      <c r="T138" s="5"/>
      <c r="U138" s="6">
        <f t="shared" si="21"/>
        <v>36876.36</v>
      </c>
      <c r="V138" s="6"/>
      <c r="W138" s="6"/>
      <c r="X138" s="26"/>
      <c r="AA138" s="27"/>
    </row>
    <row r="139" spans="1:27">
      <c r="A139" s="2">
        <f t="shared" si="15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14"/>
        <v>351251.11</v>
      </c>
      <c r="T139" s="5"/>
      <c r="U139" s="6">
        <f t="shared" si="21"/>
        <v>351251.11</v>
      </c>
      <c r="V139" s="6"/>
      <c r="W139" s="6"/>
      <c r="X139" s="26"/>
      <c r="AA139" s="27"/>
    </row>
    <row r="140" spans="1:27">
      <c r="A140" s="2">
        <f t="shared" si="15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14"/>
        <v>47318.239999999998</v>
      </c>
      <c r="T140" s="5"/>
      <c r="U140" s="6">
        <f t="shared" si="21"/>
        <v>47318.239999999998</v>
      </c>
      <c r="V140" s="6"/>
      <c r="W140" s="6"/>
      <c r="X140" s="26"/>
      <c r="AA140" s="27"/>
    </row>
    <row r="141" spans="1:27">
      <c r="A141" s="2">
        <f t="shared" si="15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14"/>
        <v>1990506.19</v>
      </c>
      <c r="T141" s="5"/>
      <c r="U141" s="6">
        <f t="shared" si="21"/>
        <v>1990506.19</v>
      </c>
      <c r="V141" s="6"/>
      <c r="W141" s="6"/>
      <c r="X141" s="26"/>
      <c r="AA141" s="27"/>
    </row>
    <row r="142" spans="1:27">
      <c r="A142" s="2">
        <f t="shared" si="15"/>
        <v>128</v>
      </c>
      <c r="B142" s="2"/>
      <c r="C142" s="2"/>
      <c r="D142" s="2"/>
      <c r="E142" s="23" t="s">
        <v>254</v>
      </c>
      <c r="F142" s="28">
        <f t="shared" ref="F142:R142" si="22">SUM(F118:F141)</f>
        <v>10844838.52</v>
      </c>
      <c r="G142" s="28">
        <f t="shared" si="22"/>
        <v>10579524.560000001</v>
      </c>
      <c r="H142" s="28">
        <f t="shared" si="22"/>
        <v>10061813</v>
      </c>
      <c r="I142" s="28">
        <f t="shared" si="22"/>
        <v>9981885.1100000013</v>
      </c>
      <c r="J142" s="28">
        <f t="shared" si="22"/>
        <v>9823194.4800000004</v>
      </c>
      <c r="K142" s="28">
        <f t="shared" si="22"/>
        <v>10276143.370000001</v>
      </c>
      <c r="L142" s="28">
        <f t="shared" si="22"/>
        <v>8649998.0800000001</v>
      </c>
      <c r="M142" s="28">
        <f t="shared" si="22"/>
        <v>9797598.3900000006</v>
      </c>
      <c r="N142" s="28">
        <f t="shared" si="22"/>
        <v>10298833.859999999</v>
      </c>
      <c r="O142" s="28">
        <f t="shared" si="22"/>
        <v>11141776.509999998</v>
      </c>
      <c r="P142" s="28">
        <f t="shared" si="22"/>
        <v>9799091.4800000004</v>
      </c>
      <c r="Q142" s="28">
        <f t="shared" si="22"/>
        <v>10064449.860000001</v>
      </c>
      <c r="R142" s="28">
        <f t="shared" si="22"/>
        <v>8031490.5800000001</v>
      </c>
      <c r="S142" s="25">
        <f t="shared" si="14"/>
        <v>9799091.4800000004</v>
      </c>
      <c r="T142" s="5"/>
      <c r="U142" s="6"/>
      <c r="V142" s="6"/>
      <c r="W142" s="6"/>
      <c r="X142" s="26"/>
    </row>
    <row r="143" spans="1:27">
      <c r="A143" s="2">
        <f t="shared" si="15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25">
        <f t="shared" si="14"/>
        <v>0</v>
      </c>
      <c r="T143" s="5"/>
      <c r="U143" s="6"/>
      <c r="V143" s="6"/>
      <c r="W143" s="6"/>
      <c r="X143" s="26"/>
    </row>
    <row r="144" spans="1:27">
      <c r="A144" s="2">
        <f t="shared" si="15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207" si="23">+P144</f>
        <v>215587.38</v>
      </c>
      <c r="T144" s="5"/>
      <c r="U144" s="6">
        <f t="shared" ref="U144:U159" si="24">+S144</f>
        <v>215587.38</v>
      </c>
      <c r="V144" s="6"/>
      <c r="W144" s="6"/>
      <c r="X144" s="26"/>
      <c r="AA144" s="27"/>
    </row>
    <row r="145" spans="1:27">
      <c r="A145" s="2">
        <f t="shared" ref="A145:A208" si="25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3"/>
        <v>141534.04</v>
      </c>
      <c r="T145" s="5"/>
      <c r="U145" s="6">
        <f t="shared" si="24"/>
        <v>141534.04</v>
      </c>
      <c r="V145" s="6"/>
      <c r="W145" s="6"/>
      <c r="X145" s="26"/>
      <c r="AA145" s="27"/>
    </row>
    <row r="146" spans="1:27">
      <c r="A146" s="2">
        <f t="shared" si="25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3"/>
        <v>399581.88</v>
      </c>
      <c r="T146" s="5"/>
      <c r="U146" s="6">
        <f t="shared" si="24"/>
        <v>399581.88</v>
      </c>
      <c r="V146" s="6"/>
      <c r="W146" s="6"/>
      <c r="X146" s="26"/>
      <c r="AA146" s="27"/>
    </row>
    <row r="147" spans="1:27">
      <c r="A147" s="2">
        <f t="shared" si="25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3"/>
        <v>-71714</v>
      </c>
      <c r="T147" s="5"/>
      <c r="U147" s="6">
        <f t="shared" si="24"/>
        <v>-71714</v>
      </c>
      <c r="V147" s="6"/>
      <c r="W147" s="6"/>
      <c r="X147" s="26"/>
      <c r="AA147" s="27"/>
    </row>
    <row r="148" spans="1:27">
      <c r="A148" s="2">
        <f t="shared" si="25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3"/>
        <v>2397214.88</v>
      </c>
      <c r="T148" s="5"/>
      <c r="U148" s="6">
        <f t="shared" si="24"/>
        <v>2397214.88</v>
      </c>
      <c r="V148" s="6"/>
      <c r="W148" s="6"/>
      <c r="X148" s="26"/>
      <c r="AA148" s="27"/>
    </row>
    <row r="149" spans="1:27">
      <c r="A149" s="2">
        <f t="shared" si="25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3"/>
        <v>44569.33</v>
      </c>
      <c r="T149" s="5"/>
      <c r="U149" s="6">
        <f t="shared" si="24"/>
        <v>44569.33</v>
      </c>
      <c r="V149" s="6"/>
      <c r="W149" s="6"/>
      <c r="X149" s="26"/>
      <c r="AA149" s="27"/>
    </row>
    <row r="150" spans="1:27">
      <c r="A150" s="2">
        <f t="shared" si="25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3"/>
        <v>0</v>
      </c>
      <c r="T150" s="5"/>
      <c r="U150" s="6">
        <f t="shared" si="24"/>
        <v>0</v>
      </c>
      <c r="V150" s="6"/>
      <c r="W150" s="6"/>
      <c r="X150" s="26"/>
      <c r="AA150" s="27"/>
    </row>
    <row r="151" spans="1:27">
      <c r="A151" s="2">
        <f t="shared" si="25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3"/>
        <v>0</v>
      </c>
      <c r="T151" s="5"/>
      <c r="U151" s="6">
        <f t="shared" si="24"/>
        <v>0</v>
      </c>
      <c r="V151" s="6"/>
      <c r="W151" s="6"/>
      <c r="X151" s="26"/>
      <c r="AA151" s="27"/>
    </row>
    <row r="152" spans="1:27">
      <c r="A152" s="2">
        <f t="shared" si="25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3"/>
        <v>32151.040000000001</v>
      </c>
      <c r="T152" s="5"/>
      <c r="U152" s="6">
        <f t="shared" si="24"/>
        <v>32151.040000000001</v>
      </c>
      <c r="V152" s="6"/>
      <c r="W152" s="6"/>
      <c r="X152" s="26"/>
      <c r="AA152" s="27"/>
    </row>
    <row r="153" spans="1:27">
      <c r="A153" s="2">
        <f t="shared" si="25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3"/>
        <v>48283.06</v>
      </c>
      <c r="T153" s="5"/>
      <c r="U153" s="6">
        <f t="shared" si="24"/>
        <v>48283.06</v>
      </c>
      <c r="V153" s="6"/>
      <c r="W153" s="6"/>
      <c r="X153" s="26"/>
      <c r="AA153" s="27"/>
    </row>
    <row r="154" spans="1:27">
      <c r="A154" s="2">
        <f t="shared" si="25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3"/>
        <v>0</v>
      </c>
      <c r="T154" s="5"/>
      <c r="U154" s="6">
        <f t="shared" si="24"/>
        <v>0</v>
      </c>
      <c r="V154" s="6"/>
      <c r="W154" s="6"/>
      <c r="X154" s="26"/>
      <c r="AA154" s="27"/>
    </row>
    <row r="155" spans="1:27">
      <c r="A155" s="2">
        <f t="shared" si="25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3"/>
        <v>0</v>
      </c>
      <c r="T155" s="5"/>
      <c r="U155" s="6">
        <f t="shared" si="24"/>
        <v>0</v>
      </c>
      <c r="V155" s="6"/>
      <c r="W155" s="6"/>
      <c r="X155" s="26"/>
      <c r="AA155" s="27"/>
    </row>
    <row r="156" spans="1:27">
      <c r="A156" s="2">
        <f t="shared" si="25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3"/>
        <v>0</v>
      </c>
      <c r="T156" s="5"/>
      <c r="U156" s="6">
        <f t="shared" si="24"/>
        <v>0</v>
      </c>
      <c r="V156" s="6"/>
      <c r="W156" s="6"/>
      <c r="X156" s="26"/>
      <c r="AA156" s="27"/>
    </row>
    <row r="157" spans="1:27">
      <c r="A157" s="2">
        <f t="shared" si="25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3"/>
        <v>0</v>
      </c>
      <c r="T157" s="5"/>
      <c r="U157" s="6">
        <f t="shared" si="24"/>
        <v>0</v>
      </c>
      <c r="V157" s="6"/>
      <c r="W157" s="6"/>
      <c r="X157" s="26"/>
      <c r="AA157" s="27"/>
    </row>
    <row r="158" spans="1:27">
      <c r="A158" s="2">
        <f t="shared" si="25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3"/>
        <v>0</v>
      </c>
      <c r="T158" s="5"/>
      <c r="U158" s="6">
        <f t="shared" si="24"/>
        <v>0</v>
      </c>
      <c r="V158" s="6"/>
      <c r="W158" s="6"/>
      <c r="X158" s="26"/>
      <c r="AA158" s="27"/>
    </row>
    <row r="159" spans="1:27">
      <c r="A159" s="2">
        <f t="shared" si="25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3"/>
        <v>0</v>
      </c>
      <c r="T159" s="5"/>
      <c r="U159" s="6">
        <f t="shared" si="24"/>
        <v>0</v>
      </c>
      <c r="V159" s="6"/>
      <c r="W159" s="6"/>
      <c r="X159" s="26"/>
      <c r="AA159" s="27"/>
    </row>
    <row r="160" spans="1:27">
      <c r="A160" s="2">
        <f t="shared" si="25"/>
        <v>146</v>
      </c>
      <c r="B160" s="2"/>
      <c r="C160" s="2"/>
      <c r="D160" s="2"/>
      <c r="E160" s="23" t="s">
        <v>284</v>
      </c>
      <c r="F160" s="28">
        <f t="shared" ref="F160:R160" si="26">SUM(F144:F159)</f>
        <v>3305687.93</v>
      </c>
      <c r="G160" s="28">
        <f t="shared" si="26"/>
        <v>4854283.8</v>
      </c>
      <c r="H160" s="28">
        <f t="shared" si="26"/>
        <v>2344314.3099999996</v>
      </c>
      <c r="I160" s="28">
        <f t="shared" si="26"/>
        <v>1829838.24</v>
      </c>
      <c r="J160" s="28">
        <f t="shared" si="26"/>
        <v>1685381.63</v>
      </c>
      <c r="K160" s="28">
        <f t="shared" si="26"/>
        <v>1911928.78</v>
      </c>
      <c r="L160" s="28">
        <f t="shared" si="26"/>
        <v>2032371.52</v>
      </c>
      <c r="M160" s="28">
        <f t="shared" si="26"/>
        <v>2299934.65</v>
      </c>
      <c r="N160" s="28">
        <f t="shared" si="26"/>
        <v>2841481.99</v>
      </c>
      <c r="O160" s="28">
        <f t="shared" si="26"/>
        <v>3602679.06</v>
      </c>
      <c r="P160" s="28">
        <f t="shared" si="26"/>
        <v>3207207.61</v>
      </c>
      <c r="Q160" s="28">
        <f t="shared" si="26"/>
        <v>11227914.029999999</v>
      </c>
      <c r="R160" s="28">
        <f t="shared" si="26"/>
        <v>15502937.680000003</v>
      </c>
      <c r="S160" s="25">
        <f t="shared" si="23"/>
        <v>3207207.61</v>
      </c>
      <c r="T160" s="5"/>
      <c r="U160" s="6"/>
      <c r="V160" s="6"/>
      <c r="W160" s="6"/>
      <c r="X160" s="26"/>
    </row>
    <row r="161" spans="1:27">
      <c r="A161" s="2">
        <f t="shared" si="25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25">
        <f t="shared" si="23"/>
        <v>0</v>
      </c>
      <c r="T161" s="5"/>
      <c r="U161" s="6"/>
      <c r="V161" s="6"/>
      <c r="W161" s="6"/>
      <c r="X161" s="26"/>
    </row>
    <row r="162" spans="1:27">
      <c r="A162" s="2">
        <f t="shared" si="25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si="23"/>
        <v>1527498.31</v>
      </c>
      <c r="T162" s="5"/>
      <c r="U162" s="6">
        <f t="shared" ref="U162:U171" si="27">+S162</f>
        <v>1527498.31</v>
      </c>
      <c r="V162" s="6"/>
      <c r="W162" s="6"/>
      <c r="X162" s="26"/>
      <c r="AA162" s="27"/>
    </row>
    <row r="163" spans="1:27">
      <c r="A163" s="2">
        <f t="shared" si="25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23"/>
        <v>3781695.35</v>
      </c>
      <c r="T163" s="5"/>
      <c r="U163" s="6">
        <f t="shared" si="27"/>
        <v>3781695.35</v>
      </c>
      <c r="V163" s="6"/>
      <c r="W163" s="6"/>
      <c r="X163" s="26"/>
      <c r="AA163" s="27"/>
    </row>
    <row r="164" spans="1:27">
      <c r="A164" s="2">
        <f t="shared" si="25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23"/>
        <v>853827.67</v>
      </c>
      <c r="T164" s="5"/>
      <c r="U164" s="6">
        <f t="shared" si="27"/>
        <v>853827.67</v>
      </c>
      <c r="V164" s="6"/>
      <c r="W164" s="6"/>
      <c r="X164" s="26"/>
      <c r="AA164" s="27"/>
    </row>
    <row r="165" spans="1:27">
      <c r="A165" s="2">
        <f t="shared" si="25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23"/>
        <v>3243168.02</v>
      </c>
      <c r="T165" s="5"/>
      <c r="U165" s="6">
        <f t="shared" si="27"/>
        <v>3243168.02</v>
      </c>
      <c r="V165" s="6"/>
      <c r="W165" s="6"/>
      <c r="X165" s="26"/>
      <c r="AA165" s="27"/>
    </row>
    <row r="166" spans="1:27">
      <c r="A166" s="2">
        <f t="shared" si="25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23"/>
        <v>98711.75</v>
      </c>
      <c r="T166" s="5"/>
      <c r="U166" s="6">
        <f t="shared" si="27"/>
        <v>98711.75</v>
      </c>
      <c r="V166" s="6"/>
      <c r="W166" s="6"/>
      <c r="X166" s="26"/>
      <c r="AA166" s="27"/>
    </row>
    <row r="167" spans="1:27">
      <c r="A167" s="2">
        <f t="shared" si="25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23"/>
        <v>114021.23</v>
      </c>
      <c r="T167" s="5"/>
      <c r="U167" s="6">
        <f t="shared" si="27"/>
        <v>114021.23</v>
      </c>
      <c r="V167" s="6"/>
      <c r="W167" s="6"/>
      <c r="X167" s="26"/>
      <c r="AA167" s="27"/>
    </row>
    <row r="168" spans="1:27">
      <c r="A168" s="2">
        <f t="shared" si="25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23"/>
        <v>246144.58</v>
      </c>
      <c r="T168" s="5"/>
      <c r="U168" s="6">
        <f t="shared" si="27"/>
        <v>246144.58</v>
      </c>
      <c r="V168" s="6"/>
      <c r="W168" s="6"/>
      <c r="X168" s="26"/>
      <c r="AA168" s="27"/>
    </row>
    <row r="169" spans="1:27">
      <c r="A169" s="2">
        <f t="shared" si="25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23"/>
        <v>1349922.41</v>
      </c>
      <c r="T169" s="5"/>
      <c r="U169" s="6">
        <f t="shared" si="27"/>
        <v>1349922.41</v>
      </c>
      <c r="V169" s="6"/>
      <c r="W169" s="6"/>
      <c r="X169" s="26"/>
      <c r="AA169" s="27"/>
    </row>
    <row r="170" spans="1:27">
      <c r="A170" s="2">
        <f t="shared" si="25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23"/>
        <v>124977.43</v>
      </c>
      <c r="T170" s="5"/>
      <c r="U170" s="6">
        <f t="shared" si="27"/>
        <v>124977.43</v>
      </c>
      <c r="V170" s="6"/>
      <c r="W170" s="6"/>
      <c r="X170" s="26"/>
      <c r="AA170" s="27"/>
    </row>
    <row r="171" spans="1:27">
      <c r="A171" s="2">
        <f t="shared" si="25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23"/>
        <v>595701.15</v>
      </c>
      <c r="T171" s="5"/>
      <c r="U171" s="6">
        <f t="shared" si="27"/>
        <v>595701.15</v>
      </c>
      <c r="V171" s="6"/>
      <c r="W171" s="6"/>
      <c r="X171" s="26"/>
      <c r="AA171" s="27"/>
    </row>
    <row r="172" spans="1:27">
      <c r="A172" s="2">
        <f t="shared" si="25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28">SUM(G162:G171)</f>
        <v>25017928.960000001</v>
      </c>
      <c r="H172" s="28">
        <f t="shared" si="28"/>
        <v>28570198.540000003</v>
      </c>
      <c r="I172" s="28">
        <f t="shared" si="28"/>
        <v>20493505.819999997</v>
      </c>
      <c r="J172" s="28">
        <f t="shared" si="28"/>
        <v>14378423.840000002</v>
      </c>
      <c r="K172" s="28">
        <f t="shared" si="28"/>
        <v>8220957.1800000016</v>
      </c>
      <c r="L172" s="28">
        <f t="shared" si="28"/>
        <v>7615163.4799999995</v>
      </c>
      <c r="M172" s="28">
        <f t="shared" si="28"/>
        <v>7551240.4000000004</v>
      </c>
      <c r="N172" s="28">
        <f t="shared" si="28"/>
        <v>4648431.9199999981</v>
      </c>
      <c r="O172" s="28">
        <f t="shared" si="28"/>
        <v>6657008.5300000003</v>
      </c>
      <c r="P172" s="28">
        <f t="shared" si="28"/>
        <v>11935667.9</v>
      </c>
      <c r="Q172" s="28">
        <f t="shared" si="28"/>
        <v>21169873.839999996</v>
      </c>
      <c r="R172" s="28">
        <f t="shared" si="28"/>
        <v>25164949.820000004</v>
      </c>
      <c r="S172" s="25">
        <f t="shared" si="23"/>
        <v>11935667.9</v>
      </c>
      <c r="T172" s="5"/>
      <c r="U172" s="6"/>
      <c r="V172" s="6"/>
      <c r="W172" s="6"/>
      <c r="X172" s="26"/>
    </row>
    <row r="173" spans="1:27">
      <c r="A173" s="2">
        <f t="shared" si="25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25">
        <f t="shared" si="23"/>
        <v>0</v>
      </c>
      <c r="T173" s="5"/>
      <c r="U173" s="6"/>
      <c r="V173" s="6"/>
      <c r="W173" s="6"/>
      <c r="X173" s="26"/>
    </row>
    <row r="174" spans="1:27">
      <c r="A174" s="2">
        <f t="shared" si="25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si="23"/>
        <v>-86573.46</v>
      </c>
      <c r="T174" s="5"/>
      <c r="U174" s="6"/>
      <c r="V174" s="6"/>
      <c r="W174" s="6"/>
      <c r="X174" s="83">
        <f>+S174</f>
        <v>-86573.46</v>
      </c>
      <c r="AA174" s="27"/>
    </row>
    <row r="175" spans="1:27">
      <c r="A175" s="2">
        <f t="shared" si="25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23"/>
        <v>-328303.08</v>
      </c>
      <c r="T175" s="5"/>
      <c r="U175" s="6"/>
      <c r="V175" s="6"/>
      <c r="W175" s="6"/>
      <c r="X175" s="83">
        <f>+S175</f>
        <v>-328303.08</v>
      </c>
      <c r="AA175" s="27"/>
    </row>
    <row r="176" spans="1:27">
      <c r="A176" s="2">
        <f t="shared" si="25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23"/>
        <v>680572.31</v>
      </c>
      <c r="T176" s="5"/>
      <c r="U176" s="6"/>
      <c r="V176" s="6"/>
      <c r="W176" s="6"/>
      <c r="X176" s="83">
        <f>+S176</f>
        <v>680572.31</v>
      </c>
      <c r="AA176" s="27"/>
    </row>
    <row r="177" spans="1:27">
      <c r="A177" s="2">
        <f t="shared" si="25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23"/>
        <v>2060307.89</v>
      </c>
      <c r="T177" s="5"/>
      <c r="U177" s="6"/>
      <c r="V177" s="6"/>
      <c r="W177" s="6"/>
      <c r="X177" s="83">
        <f>+S177</f>
        <v>2060307.89</v>
      </c>
      <c r="AA177" s="27"/>
    </row>
    <row r="178" spans="1:27">
      <c r="A178" s="2">
        <f t="shared" si="25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23"/>
        <v>11581247.359999999</v>
      </c>
      <c r="T178" s="5"/>
      <c r="U178" s="6">
        <f>+S178</f>
        <v>11581247.359999999</v>
      </c>
      <c r="V178" s="6"/>
      <c r="W178" s="6"/>
      <c r="X178" s="83"/>
      <c r="AA178" s="27"/>
    </row>
    <row r="179" spans="1:27">
      <c r="A179" s="2">
        <f t="shared" si="25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23"/>
        <v>1621200.81</v>
      </c>
      <c r="T179" s="5"/>
      <c r="U179" s="6">
        <f>+S179</f>
        <v>1621200.81</v>
      </c>
      <c r="V179" s="6"/>
      <c r="W179" s="6"/>
      <c r="X179" s="83"/>
      <c r="AA179" s="27"/>
    </row>
    <row r="180" spans="1:27">
      <c r="A180" s="2">
        <f t="shared" si="25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23"/>
        <v>-7577.43</v>
      </c>
      <c r="T180" s="5"/>
      <c r="U180" s="6"/>
      <c r="V180" s="6"/>
      <c r="W180" s="6"/>
      <c r="X180" s="83">
        <f>+S180</f>
        <v>-7577.43</v>
      </c>
      <c r="AA180" s="27"/>
    </row>
    <row r="181" spans="1:27">
      <c r="A181" s="2">
        <f t="shared" si="25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23"/>
        <v>2621.92</v>
      </c>
      <c r="T181" s="5"/>
      <c r="U181" s="6"/>
      <c r="V181" s="6"/>
      <c r="W181" s="6"/>
      <c r="X181" s="83">
        <f>+S181</f>
        <v>2621.92</v>
      </c>
      <c r="AA181" s="27"/>
    </row>
    <row r="182" spans="1:27">
      <c r="A182" s="2">
        <f t="shared" si="25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23"/>
        <v>59567.74</v>
      </c>
      <c r="T182" s="5"/>
      <c r="U182" s="6"/>
      <c r="V182" s="6"/>
      <c r="W182" s="6"/>
      <c r="X182" s="83">
        <f>+S182</f>
        <v>59567.74</v>
      </c>
      <c r="AA182" s="27"/>
    </row>
    <row r="183" spans="1:27">
      <c r="A183" s="2">
        <f t="shared" si="25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23"/>
        <v>-2621.91</v>
      </c>
      <c r="T183" s="5"/>
      <c r="U183" s="6"/>
      <c r="V183" s="6"/>
      <c r="W183" s="6"/>
      <c r="X183" s="83">
        <f>+S183</f>
        <v>-2621.91</v>
      </c>
      <c r="AA183" s="27"/>
    </row>
    <row r="184" spans="1:27">
      <c r="A184" s="2">
        <f t="shared" si="25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23"/>
        <v>180330.44</v>
      </c>
      <c r="T184" s="5"/>
      <c r="U184" s="6"/>
      <c r="V184" s="6"/>
      <c r="W184" s="6"/>
      <c r="X184" s="83">
        <f>+S184</f>
        <v>180330.44</v>
      </c>
      <c r="AA184" s="27"/>
    </row>
    <row r="185" spans="1:27">
      <c r="A185" s="2">
        <f t="shared" si="25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23"/>
        <v>1013659.91</v>
      </c>
      <c r="T185" s="5"/>
      <c r="U185" s="6">
        <f>+S185</f>
        <v>1013659.91</v>
      </c>
      <c r="V185" s="6"/>
      <c r="W185" s="6"/>
      <c r="X185" s="83"/>
      <c r="AA185" s="27"/>
    </row>
    <row r="186" spans="1:27">
      <c r="A186" s="2">
        <f t="shared" si="25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23"/>
        <v>141897.17000000001</v>
      </c>
      <c r="T186" s="5"/>
      <c r="U186" s="6">
        <f>+S186</f>
        <v>141897.17000000001</v>
      </c>
      <c r="V186" s="6"/>
      <c r="W186" s="6"/>
      <c r="X186" s="83"/>
      <c r="AA186" s="27"/>
    </row>
    <row r="187" spans="1:27">
      <c r="A187" s="2">
        <f t="shared" si="25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23"/>
        <v>74984.430000000095</v>
      </c>
      <c r="T187" s="5"/>
      <c r="U187" s="6"/>
      <c r="V187" s="6"/>
      <c r="W187" s="6"/>
      <c r="X187" s="83">
        <f>+S187</f>
        <v>74984.430000000095</v>
      </c>
      <c r="AA187" s="27"/>
    </row>
    <row r="188" spans="1:27">
      <c r="A188" s="2">
        <f t="shared" si="25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23"/>
        <v>253318.67</v>
      </c>
      <c r="T188" s="5"/>
      <c r="U188" s="6"/>
      <c r="V188" s="6"/>
      <c r="W188" s="6"/>
      <c r="X188" s="83">
        <f>+S188</f>
        <v>253318.67</v>
      </c>
      <c r="AA188" s="27"/>
    </row>
    <row r="189" spans="1:27">
      <c r="A189" s="2">
        <f t="shared" si="25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23"/>
        <v>0</v>
      </c>
      <c r="T189" s="5"/>
      <c r="U189" s="6">
        <f>+S189</f>
        <v>0</v>
      </c>
      <c r="V189" s="6"/>
      <c r="W189" s="6"/>
      <c r="X189" s="26"/>
      <c r="AA189" s="27"/>
    </row>
    <row r="190" spans="1:27">
      <c r="A190" s="2">
        <f t="shared" si="25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23"/>
        <v>0</v>
      </c>
      <c r="T190" s="5"/>
      <c r="U190" s="6"/>
      <c r="V190" s="6"/>
      <c r="W190" s="6"/>
      <c r="X190" s="26">
        <f>+S190</f>
        <v>0</v>
      </c>
      <c r="AA190" s="27"/>
    </row>
    <row r="191" spans="1:27">
      <c r="A191" s="2">
        <f t="shared" si="25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23"/>
        <v>7376195.8399999999</v>
      </c>
      <c r="T191" s="5"/>
      <c r="U191" s="6"/>
      <c r="V191" s="6"/>
      <c r="W191" s="6"/>
      <c r="X191" s="26">
        <f>+S191</f>
        <v>7376195.8399999999</v>
      </c>
      <c r="AA191" s="27"/>
    </row>
    <row r="192" spans="1:27">
      <c r="A192" s="2">
        <f t="shared" si="25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23"/>
        <v>0</v>
      </c>
      <c r="T192" s="5"/>
      <c r="U192" s="6"/>
      <c r="V192" s="6"/>
      <c r="W192" s="6"/>
      <c r="X192" s="26"/>
      <c r="AA192" s="27"/>
    </row>
    <row r="193" spans="1:27">
      <c r="A193" s="2">
        <f t="shared" si="25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23"/>
        <v>59582.49</v>
      </c>
      <c r="T193" s="5"/>
      <c r="U193" s="6"/>
      <c r="V193" s="6"/>
      <c r="W193" s="6">
        <f>+S193</f>
        <v>59582.49</v>
      </c>
      <c r="X193" s="26"/>
      <c r="AA193" s="27"/>
    </row>
    <row r="194" spans="1:27">
      <c r="A194" s="2">
        <f t="shared" si="25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23"/>
        <v>52029.02</v>
      </c>
      <c r="T194" s="5"/>
      <c r="U194" s="6"/>
      <c r="V194" s="6"/>
      <c r="W194" s="6">
        <f t="shared" ref="W194:W205" si="29">+S194</f>
        <v>52029.02</v>
      </c>
      <c r="X194" s="26"/>
      <c r="AA194" s="27"/>
    </row>
    <row r="195" spans="1:27">
      <c r="A195" s="2">
        <f t="shared" si="25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23"/>
        <v>862917.53</v>
      </c>
      <c r="T195" s="5"/>
      <c r="U195" s="6"/>
      <c r="V195" s="6"/>
      <c r="W195" s="6">
        <f t="shared" si="29"/>
        <v>862917.53</v>
      </c>
      <c r="X195" s="26"/>
      <c r="AA195" s="27"/>
    </row>
    <row r="196" spans="1:27">
      <c r="A196" s="2">
        <f t="shared" si="25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23"/>
        <v>27992.6</v>
      </c>
      <c r="T196" s="5"/>
      <c r="U196" s="6"/>
      <c r="V196" s="6"/>
      <c r="W196" s="6">
        <f t="shared" si="29"/>
        <v>27992.6</v>
      </c>
      <c r="X196" s="26"/>
      <c r="AA196" s="27"/>
    </row>
    <row r="197" spans="1:27">
      <c r="A197" s="2">
        <f t="shared" si="25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23"/>
        <v>142500.07999999999</v>
      </c>
      <c r="T197" s="5"/>
      <c r="U197" s="6"/>
      <c r="V197" s="6"/>
      <c r="W197" s="6">
        <f t="shared" si="29"/>
        <v>142500.07999999999</v>
      </c>
      <c r="X197" s="26"/>
      <c r="AA197" s="27"/>
    </row>
    <row r="198" spans="1:27">
      <c r="A198" s="2">
        <f t="shared" si="25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23"/>
        <v>84941.93</v>
      </c>
      <c r="T198" s="5"/>
      <c r="U198" s="6"/>
      <c r="V198" s="6"/>
      <c r="W198" s="6">
        <f t="shared" si="29"/>
        <v>84941.93</v>
      </c>
      <c r="X198" s="26"/>
      <c r="AA198" s="27"/>
    </row>
    <row r="199" spans="1:27">
      <c r="A199" s="2">
        <f t="shared" si="25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23"/>
        <v>98155.350000000093</v>
      </c>
      <c r="T199" s="5"/>
      <c r="U199" s="6"/>
      <c r="V199" s="6"/>
      <c r="W199" s="6">
        <f t="shared" si="29"/>
        <v>98155.350000000093</v>
      </c>
      <c r="X199" s="26"/>
      <c r="AA199" s="27"/>
    </row>
    <row r="200" spans="1:27">
      <c r="A200" s="2">
        <f t="shared" si="25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23"/>
        <v>111901.17</v>
      </c>
      <c r="T200" s="5"/>
      <c r="U200" s="6"/>
      <c r="V200" s="6"/>
      <c r="W200" s="6">
        <f t="shared" si="29"/>
        <v>111901.17</v>
      </c>
      <c r="X200" s="26"/>
      <c r="AA200" s="27"/>
    </row>
    <row r="201" spans="1:27">
      <c r="A201" s="2">
        <f t="shared" si="25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23"/>
        <v>54127.82</v>
      </c>
      <c r="T201" s="5"/>
      <c r="U201" s="6"/>
      <c r="V201" s="6"/>
      <c r="W201" s="6">
        <f t="shared" si="29"/>
        <v>54127.82</v>
      </c>
      <c r="X201" s="26"/>
      <c r="AA201" s="27"/>
    </row>
    <row r="202" spans="1:27">
      <c r="A202" s="2">
        <f t="shared" si="25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23"/>
        <v>54994.94</v>
      </c>
      <c r="T202" s="5"/>
      <c r="U202" s="6"/>
      <c r="V202" s="6"/>
      <c r="W202" s="6">
        <f t="shared" si="29"/>
        <v>54994.94</v>
      </c>
      <c r="X202" s="26"/>
      <c r="AA202" s="27"/>
    </row>
    <row r="203" spans="1:27">
      <c r="A203" s="2">
        <f t="shared" si="25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23"/>
        <v>54474.8</v>
      </c>
      <c r="T203" s="5"/>
      <c r="U203" s="6"/>
      <c r="V203" s="6"/>
      <c r="W203" s="6">
        <f t="shared" si="29"/>
        <v>54474.8</v>
      </c>
      <c r="X203" s="26"/>
      <c r="AA203" s="27"/>
    </row>
    <row r="204" spans="1:27">
      <c r="A204" s="2">
        <f t="shared" si="25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23"/>
        <v>55249.54</v>
      </c>
      <c r="T204" s="5"/>
      <c r="U204" s="6"/>
      <c r="V204" s="6"/>
      <c r="W204" s="6">
        <f t="shared" si="29"/>
        <v>55249.54</v>
      </c>
      <c r="X204" s="26"/>
      <c r="AA204" s="27"/>
    </row>
    <row r="205" spans="1:27">
      <c r="A205" s="2">
        <f t="shared" si="25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23"/>
        <v>-1546966.1</v>
      </c>
      <c r="T205" s="5"/>
      <c r="U205" s="6"/>
      <c r="V205" s="6"/>
      <c r="W205" s="6">
        <f t="shared" si="29"/>
        <v>-1546966.1</v>
      </c>
      <c r="X205" s="26"/>
      <c r="AA205" s="27"/>
    </row>
    <row r="206" spans="1:27">
      <c r="A206" s="2">
        <f t="shared" si="25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R206" si="30">SUM(G193:G205)</f>
        <v>171143.0399999998</v>
      </c>
      <c r="H206" s="24">
        <f t="shared" si="30"/>
        <v>164560.60999999987</v>
      </c>
      <c r="I206" s="24">
        <f t="shared" si="30"/>
        <v>157978.17999999993</v>
      </c>
      <c r="J206" s="24">
        <f t="shared" si="30"/>
        <v>151395.75</v>
      </c>
      <c r="K206" s="24">
        <f t="shared" si="30"/>
        <v>144813.32000000007</v>
      </c>
      <c r="L206" s="24">
        <f t="shared" si="30"/>
        <v>138230.89000000036</v>
      </c>
      <c r="M206" s="24">
        <f t="shared" si="30"/>
        <v>131648.45999999996</v>
      </c>
      <c r="N206" s="24">
        <f t="shared" si="30"/>
        <v>125066.03000000026</v>
      </c>
      <c r="O206" s="24">
        <f t="shared" si="30"/>
        <v>118483.60000000033</v>
      </c>
      <c r="P206" s="24">
        <f t="shared" si="30"/>
        <v>111901.16999999993</v>
      </c>
      <c r="Q206" s="24">
        <f t="shared" si="30"/>
        <v>105318.74000000022</v>
      </c>
      <c r="R206" s="24">
        <f t="shared" si="30"/>
        <v>98736.310000000289</v>
      </c>
      <c r="S206" s="25">
        <f t="shared" si="23"/>
        <v>111901.16999999993</v>
      </c>
      <c r="T206" s="5"/>
      <c r="U206" s="6"/>
      <c r="V206" s="6"/>
      <c r="W206" s="6"/>
      <c r="X206" s="26"/>
    </row>
    <row r="207" spans="1:27">
      <c r="A207" s="2">
        <f t="shared" si="25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25">
        <f t="shared" si="23"/>
        <v>0</v>
      </c>
      <c r="T207" s="5"/>
      <c r="U207" s="6"/>
      <c r="V207" s="6"/>
      <c r="W207" s="6"/>
      <c r="X207" s="26"/>
    </row>
    <row r="208" spans="1:27">
      <c r="A208" s="2">
        <f t="shared" si="25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 t="shared" ref="S208:S271" si="31">+P208</f>
        <v>751128.91</v>
      </c>
      <c r="T208" s="5"/>
      <c r="U208" s="6"/>
      <c r="V208" s="6"/>
      <c r="W208" s="6">
        <f>+S208</f>
        <v>751128.91</v>
      </c>
      <c r="X208" s="26"/>
      <c r="AA208" s="27"/>
    </row>
    <row r="209" spans="1:27">
      <c r="A209" s="2">
        <f t="shared" ref="A209:A272" si="32">+A208+1</f>
        <v>195</v>
      </c>
      <c r="B209" s="2"/>
      <c r="C209" s="2"/>
      <c r="D209" s="2"/>
      <c r="E209" s="23" t="s">
        <v>343</v>
      </c>
      <c r="F209" s="28">
        <f t="shared" ref="F209:R209" si="33">SUM(F208:F208)</f>
        <v>785271.11</v>
      </c>
      <c r="G209" s="28">
        <f t="shared" si="33"/>
        <v>781856.89</v>
      </c>
      <c r="H209" s="28">
        <f t="shared" si="33"/>
        <v>778442.67</v>
      </c>
      <c r="I209" s="28">
        <f t="shared" si="33"/>
        <v>775028.45</v>
      </c>
      <c r="J209" s="28">
        <f t="shared" si="33"/>
        <v>771614.23</v>
      </c>
      <c r="K209" s="28">
        <f t="shared" si="33"/>
        <v>768200.01</v>
      </c>
      <c r="L209" s="28">
        <f t="shared" si="33"/>
        <v>764785.79</v>
      </c>
      <c r="M209" s="28">
        <f t="shared" si="33"/>
        <v>761371.57</v>
      </c>
      <c r="N209" s="28">
        <f t="shared" si="33"/>
        <v>757957.35</v>
      </c>
      <c r="O209" s="28">
        <f t="shared" si="33"/>
        <v>754543.13</v>
      </c>
      <c r="P209" s="28">
        <f t="shared" si="33"/>
        <v>751128.91</v>
      </c>
      <c r="Q209" s="28">
        <f t="shared" si="33"/>
        <v>747714.69</v>
      </c>
      <c r="R209" s="28">
        <f t="shared" si="33"/>
        <v>744300.47</v>
      </c>
      <c r="S209" s="25">
        <f t="shared" si="31"/>
        <v>751128.91</v>
      </c>
      <c r="T209" s="5"/>
      <c r="U209" s="6"/>
      <c r="V209" s="6"/>
      <c r="W209" s="6"/>
      <c r="X209" s="26"/>
    </row>
    <row r="210" spans="1:27">
      <c r="A210" s="2">
        <f t="shared" si="32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25">
        <f t="shared" si="31"/>
        <v>0</v>
      </c>
      <c r="T210" s="5"/>
      <c r="U210" s="6"/>
      <c r="V210" s="6"/>
      <c r="W210" s="6"/>
      <c r="X210" s="26"/>
      <c r="AA210" s="27"/>
    </row>
    <row r="211" spans="1:27">
      <c r="A211" s="2">
        <f t="shared" si="32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si="31"/>
        <v>0</v>
      </c>
      <c r="T211" s="5"/>
      <c r="U211" s="6">
        <f t="shared" ref="U211:U244" si="34">+S211</f>
        <v>0</v>
      </c>
      <c r="V211" s="6"/>
      <c r="W211" s="6"/>
      <c r="X211" s="26"/>
      <c r="AA211" s="27"/>
    </row>
    <row r="212" spans="1:27">
      <c r="A212" s="2">
        <f t="shared" si="32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1"/>
        <v>0</v>
      </c>
      <c r="T212" s="2"/>
      <c r="U212" s="4">
        <f t="shared" si="34"/>
        <v>0</v>
      </c>
      <c r="V212" s="4"/>
      <c r="W212" s="4"/>
      <c r="X212" s="83"/>
      <c r="AA212" s="27"/>
    </row>
    <row r="213" spans="1:27">
      <c r="A213" s="2">
        <f t="shared" si="32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1"/>
        <v>46332277.100000001</v>
      </c>
      <c r="T213" s="2"/>
      <c r="U213" s="4">
        <f t="shared" si="34"/>
        <v>46332277.100000001</v>
      </c>
      <c r="V213" s="4"/>
      <c r="W213" s="4"/>
      <c r="X213" s="83"/>
      <c r="AA213" s="27"/>
    </row>
    <row r="214" spans="1:27">
      <c r="A214" s="2">
        <f t="shared" si="32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1"/>
        <v>930129</v>
      </c>
      <c r="T214" s="2"/>
      <c r="U214" s="4">
        <f t="shared" si="34"/>
        <v>930129</v>
      </c>
      <c r="V214" s="4"/>
      <c r="W214" s="4"/>
      <c r="X214" s="83"/>
      <c r="AA214" s="27"/>
    </row>
    <row r="215" spans="1:27">
      <c r="A215" s="2">
        <f t="shared" si="32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1"/>
        <v>566011.71</v>
      </c>
      <c r="T215" s="5"/>
      <c r="U215" s="6">
        <f t="shared" si="34"/>
        <v>566011.71</v>
      </c>
      <c r="V215" s="6"/>
      <c r="W215" s="6"/>
      <c r="X215" s="26"/>
      <c r="AA215" s="27"/>
    </row>
    <row r="216" spans="1:27">
      <c r="A216" s="2">
        <f t="shared" si="32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1"/>
        <v>1157381.75</v>
      </c>
      <c r="T216" s="5"/>
      <c r="U216" s="6">
        <f t="shared" si="34"/>
        <v>1157381.75</v>
      </c>
      <c r="V216" s="6"/>
      <c r="W216" s="6"/>
      <c r="X216" s="26"/>
      <c r="AA216" s="27"/>
    </row>
    <row r="217" spans="1:27">
      <c r="A217" s="2">
        <f t="shared" si="32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1"/>
        <v>298243.67</v>
      </c>
      <c r="T217" s="5"/>
      <c r="U217" s="6">
        <f t="shared" si="34"/>
        <v>298243.67</v>
      </c>
      <c r="V217" s="6"/>
      <c r="W217" s="6"/>
      <c r="X217" s="26"/>
      <c r="AA217" s="27"/>
    </row>
    <row r="218" spans="1:27">
      <c r="A218" s="2">
        <f t="shared" si="32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1"/>
        <v>3061278.08</v>
      </c>
      <c r="T218" s="5"/>
      <c r="U218" s="6">
        <f t="shared" si="34"/>
        <v>3061278.08</v>
      </c>
      <c r="V218" s="6"/>
      <c r="W218" s="6"/>
      <c r="X218" s="26"/>
      <c r="AA218" s="27"/>
    </row>
    <row r="219" spans="1:27">
      <c r="A219" s="2">
        <f t="shared" si="32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1"/>
        <v>2837510.4</v>
      </c>
      <c r="T219" s="5"/>
      <c r="U219" s="6">
        <f t="shared" si="34"/>
        <v>2837510.4</v>
      </c>
      <c r="V219" s="6"/>
      <c r="W219" s="6"/>
      <c r="X219" s="26"/>
      <c r="AA219" s="27"/>
    </row>
    <row r="220" spans="1:27">
      <c r="A220" s="2">
        <f t="shared" si="32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1"/>
        <v>276806.53999999998</v>
      </c>
      <c r="T220" s="5"/>
      <c r="U220" s="6">
        <f t="shared" si="34"/>
        <v>276806.53999999998</v>
      </c>
      <c r="V220" s="6"/>
      <c r="W220" s="6"/>
      <c r="X220" s="26"/>
      <c r="AA220" s="27"/>
    </row>
    <row r="221" spans="1:27">
      <c r="A221" s="2">
        <f t="shared" si="32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1"/>
        <v>366.69</v>
      </c>
      <c r="T221" s="5"/>
      <c r="U221" s="6">
        <f t="shared" si="34"/>
        <v>366.69</v>
      </c>
      <c r="V221" s="6"/>
      <c r="W221" s="6"/>
      <c r="X221" s="26"/>
      <c r="AA221" s="27"/>
    </row>
    <row r="222" spans="1:27">
      <c r="A222" s="2">
        <f t="shared" si="32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1"/>
        <v>-25054.75</v>
      </c>
      <c r="T222" s="5"/>
      <c r="U222" s="6">
        <f t="shared" si="34"/>
        <v>-25054.75</v>
      </c>
      <c r="V222" s="6"/>
      <c r="W222" s="6"/>
      <c r="X222" s="26"/>
      <c r="AA222" s="27"/>
    </row>
    <row r="223" spans="1:27">
      <c r="A223" s="2">
        <f t="shared" si="32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1"/>
        <v>0</v>
      </c>
      <c r="T223" s="5"/>
      <c r="U223" s="6">
        <f t="shared" si="34"/>
        <v>0</v>
      </c>
      <c r="V223" s="6"/>
      <c r="W223" s="6"/>
      <c r="X223" s="26"/>
      <c r="AA223" s="27"/>
    </row>
    <row r="224" spans="1:27">
      <c r="A224" s="2">
        <f t="shared" si="32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1"/>
        <v>0</v>
      </c>
      <c r="T224" s="5"/>
      <c r="U224" s="6">
        <f t="shared" si="34"/>
        <v>0</v>
      </c>
      <c r="V224" s="6"/>
      <c r="W224" s="6"/>
      <c r="X224" s="26"/>
      <c r="AA224" s="27"/>
    </row>
    <row r="225" spans="1:27">
      <c r="A225" s="2">
        <f t="shared" si="32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1"/>
        <v>-3671.23</v>
      </c>
      <c r="T225" s="5"/>
      <c r="U225" s="6">
        <f t="shared" si="34"/>
        <v>-3671.23</v>
      </c>
      <c r="V225" s="6"/>
      <c r="W225" s="6"/>
      <c r="X225" s="26"/>
      <c r="AA225" s="27"/>
    </row>
    <row r="226" spans="1:27">
      <c r="A226" s="2">
        <f t="shared" si="32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1"/>
        <v>0</v>
      </c>
      <c r="T226" s="5"/>
      <c r="U226" s="6">
        <f t="shared" si="34"/>
        <v>0</v>
      </c>
      <c r="V226" s="6"/>
      <c r="W226" s="6"/>
      <c r="X226" s="26"/>
      <c r="AA226" s="27"/>
    </row>
    <row r="227" spans="1:27">
      <c r="A227" s="2">
        <f t="shared" si="32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1"/>
        <v>0</v>
      </c>
      <c r="T227" s="5"/>
      <c r="U227" s="6">
        <f t="shared" si="34"/>
        <v>0</v>
      </c>
      <c r="V227" s="6"/>
      <c r="W227" s="6"/>
      <c r="X227" s="26"/>
      <c r="AA227" s="27"/>
    </row>
    <row r="228" spans="1:27">
      <c r="A228" s="2">
        <f t="shared" si="32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1"/>
        <v>-884.72</v>
      </c>
      <c r="T228" s="5"/>
      <c r="U228" s="6">
        <f t="shared" si="34"/>
        <v>-884.72</v>
      </c>
      <c r="V228" s="6"/>
      <c r="W228" s="6"/>
      <c r="X228" s="26"/>
      <c r="AA228" s="27"/>
    </row>
    <row r="229" spans="1:27">
      <c r="A229" s="2">
        <f t="shared" si="32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1"/>
        <v>0</v>
      </c>
      <c r="T229" s="5"/>
      <c r="U229" s="6">
        <f t="shared" si="34"/>
        <v>0</v>
      </c>
      <c r="V229" s="6"/>
      <c r="W229" s="6"/>
      <c r="X229" s="26"/>
      <c r="AA229" s="27"/>
    </row>
    <row r="230" spans="1:27">
      <c r="A230" s="2">
        <f t="shared" si="32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1"/>
        <v>0</v>
      </c>
      <c r="T230" s="5"/>
      <c r="U230" s="6">
        <f t="shared" si="34"/>
        <v>0</v>
      </c>
      <c r="V230" s="6"/>
      <c r="W230" s="6"/>
      <c r="X230" s="26"/>
      <c r="AA230" s="27"/>
    </row>
    <row r="231" spans="1:27">
      <c r="A231" s="2">
        <f t="shared" si="32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1"/>
        <v>-1359.32</v>
      </c>
      <c r="T231" s="5"/>
      <c r="U231" s="6">
        <f t="shared" si="34"/>
        <v>-1359.32</v>
      </c>
      <c r="V231" s="6"/>
      <c r="W231" s="6"/>
      <c r="X231" s="26"/>
      <c r="AA231" s="27"/>
    </row>
    <row r="232" spans="1:27">
      <c r="A232" s="2">
        <f t="shared" si="32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1"/>
        <v>394.87</v>
      </c>
      <c r="T232" s="5"/>
      <c r="U232" s="6">
        <f t="shared" si="34"/>
        <v>394.87</v>
      </c>
      <c r="V232" s="6"/>
      <c r="W232" s="6"/>
      <c r="X232" s="26"/>
      <c r="AA232" s="27"/>
    </row>
    <row r="233" spans="1:27">
      <c r="A233" s="2">
        <f t="shared" si="32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1"/>
        <v>0</v>
      </c>
      <c r="T233" s="5"/>
      <c r="U233" s="6">
        <f t="shared" si="34"/>
        <v>0</v>
      </c>
      <c r="V233" s="6"/>
      <c r="W233" s="6"/>
      <c r="X233" s="26"/>
      <c r="AA233" s="27"/>
    </row>
    <row r="234" spans="1:27">
      <c r="A234" s="2">
        <f t="shared" si="32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1"/>
        <v>-384.51</v>
      </c>
      <c r="T234" s="5"/>
      <c r="U234" s="6">
        <f t="shared" si="34"/>
        <v>-384.51</v>
      </c>
      <c r="V234" s="6"/>
      <c r="W234" s="6"/>
      <c r="X234" s="26"/>
      <c r="AA234" s="27"/>
    </row>
    <row r="235" spans="1:27">
      <c r="A235" s="2">
        <f t="shared" si="32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1"/>
        <v>-59.66</v>
      </c>
      <c r="T235" s="5"/>
      <c r="U235" s="6">
        <f t="shared" si="34"/>
        <v>-59.66</v>
      </c>
      <c r="V235" s="6"/>
      <c r="W235" s="6"/>
      <c r="X235" s="26"/>
      <c r="AA235" s="27"/>
    </row>
    <row r="236" spans="1:27">
      <c r="A236" s="2">
        <f t="shared" si="32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1"/>
        <v>-5593.05</v>
      </c>
      <c r="T236" s="5"/>
      <c r="U236" s="6">
        <f t="shared" si="34"/>
        <v>-5593.05</v>
      </c>
      <c r="V236" s="6"/>
      <c r="W236" s="6"/>
      <c r="X236" s="26"/>
      <c r="AA236" s="27"/>
    </row>
    <row r="237" spans="1:27">
      <c r="A237" s="2">
        <f t="shared" si="32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1"/>
        <v>-1751.01</v>
      </c>
      <c r="T237" s="5"/>
      <c r="U237" s="6">
        <f t="shared" si="34"/>
        <v>-1751.01</v>
      </c>
      <c r="V237" s="6"/>
      <c r="W237" s="6"/>
      <c r="X237" s="26"/>
      <c r="AA237" s="27"/>
    </row>
    <row r="238" spans="1:27">
      <c r="A238" s="2">
        <f t="shared" si="32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1"/>
        <v>-9.0949470177292804E-13</v>
      </c>
      <c r="T238" s="5"/>
      <c r="U238" s="6">
        <f t="shared" si="34"/>
        <v>-9.0949470177292804E-13</v>
      </c>
      <c r="V238" s="6"/>
      <c r="W238" s="6"/>
      <c r="X238" s="26"/>
      <c r="AA238" s="27"/>
    </row>
    <row r="239" spans="1:27">
      <c r="A239" s="2">
        <f t="shared" si="32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1"/>
        <v>-2466.16</v>
      </c>
      <c r="T239" s="2"/>
      <c r="U239" s="4">
        <f t="shared" si="34"/>
        <v>-2466.16</v>
      </c>
      <c r="V239" s="4"/>
      <c r="W239" s="4"/>
      <c r="X239" s="83"/>
      <c r="AA239" s="27"/>
    </row>
    <row r="240" spans="1:27">
      <c r="A240" s="2">
        <f t="shared" si="32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1"/>
        <v>22545.21</v>
      </c>
      <c r="T240" s="5"/>
      <c r="U240" s="6">
        <f t="shared" si="34"/>
        <v>22545.21</v>
      </c>
      <c r="V240" s="6"/>
      <c r="W240" s="6"/>
      <c r="X240" s="26"/>
      <c r="AA240" s="27"/>
    </row>
    <row r="241" spans="1:27">
      <c r="A241" s="2">
        <f t="shared" si="32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1"/>
        <v>1790.26</v>
      </c>
      <c r="T241" s="5"/>
      <c r="U241" s="6">
        <f t="shared" si="34"/>
        <v>1790.26</v>
      </c>
      <c r="V241" s="6"/>
      <c r="W241" s="6"/>
      <c r="X241" s="26"/>
      <c r="AA241" s="27"/>
    </row>
    <row r="242" spans="1:27">
      <c r="A242" s="2">
        <f t="shared" si="32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1"/>
        <v>-43242.6</v>
      </c>
      <c r="T242" s="5"/>
      <c r="U242" s="6">
        <f t="shared" si="34"/>
        <v>-43242.6</v>
      </c>
      <c r="V242" s="6"/>
      <c r="W242" s="6"/>
      <c r="X242" s="26"/>
      <c r="AA242" s="27"/>
    </row>
    <row r="243" spans="1:27">
      <c r="A243" s="2">
        <f t="shared" si="32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1"/>
        <v>159343.88</v>
      </c>
      <c r="T243" s="5"/>
      <c r="U243" s="6">
        <f t="shared" si="34"/>
        <v>159343.88</v>
      </c>
      <c r="V243" s="6"/>
      <c r="W243" s="6"/>
      <c r="X243" s="83"/>
      <c r="AA243" s="27"/>
    </row>
    <row r="244" spans="1:27">
      <c r="A244" s="2">
        <f t="shared" si="32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1"/>
        <v>2604700.02</v>
      </c>
      <c r="T244" s="5"/>
      <c r="U244" s="6">
        <f t="shared" si="34"/>
        <v>2604700.02</v>
      </c>
      <c r="V244" s="6"/>
      <c r="W244" s="6"/>
      <c r="X244" s="26"/>
      <c r="AA244" s="27"/>
    </row>
    <row r="245" spans="1:27">
      <c r="A245" s="2">
        <f t="shared" si="32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1"/>
        <v>-2716.2599999999902</v>
      </c>
      <c r="T245" s="5"/>
      <c r="U245" s="6"/>
      <c r="V245" s="6"/>
      <c r="W245" s="6"/>
      <c r="X245" s="26">
        <f>+S245</f>
        <v>-2716.2599999999902</v>
      </c>
      <c r="AA245" s="27"/>
    </row>
    <row r="246" spans="1:27">
      <c r="A246" s="2">
        <f t="shared" si="32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1"/>
        <v>43729.23</v>
      </c>
      <c r="T246" s="2"/>
      <c r="U246" s="4"/>
      <c r="V246" s="4"/>
      <c r="W246" s="4"/>
      <c r="X246" s="26">
        <f>+S246</f>
        <v>43729.23</v>
      </c>
      <c r="AA246" s="27"/>
    </row>
    <row r="247" spans="1:27">
      <c r="A247" s="2">
        <f t="shared" si="32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1"/>
        <v>1104.74</v>
      </c>
      <c r="T247" s="2"/>
      <c r="U247" s="4"/>
      <c r="V247" s="4"/>
      <c r="W247" s="4"/>
      <c r="X247" s="26">
        <f>+S247</f>
        <v>1104.74</v>
      </c>
      <c r="AA247" s="27"/>
    </row>
    <row r="248" spans="1:27">
      <c r="A248" s="2">
        <f t="shared" si="32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1"/>
        <v>9886.2099999999991</v>
      </c>
      <c r="T248" s="5"/>
      <c r="U248" s="41"/>
      <c r="V248" s="6"/>
      <c r="W248" s="6"/>
      <c r="X248" s="26">
        <f>+S248</f>
        <v>9886.2099999999991</v>
      </c>
      <c r="AA248" s="27"/>
    </row>
    <row r="249" spans="1:27">
      <c r="A249" s="2">
        <f t="shared" si="32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1"/>
        <v>14060621.75</v>
      </c>
      <c r="T249" s="5"/>
      <c r="U249" s="41">
        <f>+S249</f>
        <v>14060621.75</v>
      </c>
      <c r="V249" s="6"/>
      <c r="W249" s="6"/>
      <c r="X249" s="26"/>
      <c r="AA249" s="27"/>
    </row>
    <row r="250" spans="1:27">
      <c r="A250" s="2">
        <f t="shared" si="32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1"/>
        <v>466500</v>
      </c>
      <c r="T250" s="5"/>
      <c r="U250" s="41">
        <f>+S250</f>
        <v>466500</v>
      </c>
      <c r="V250" s="6"/>
      <c r="W250" s="6"/>
      <c r="X250" s="26"/>
      <c r="AA250" s="27"/>
    </row>
    <row r="251" spans="1:27">
      <c r="A251" s="2">
        <f t="shared" si="32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1"/>
        <v>1864078.78</v>
      </c>
      <c r="T251" s="5"/>
      <c r="U251" s="41"/>
      <c r="V251" s="6"/>
      <c r="W251" s="6"/>
      <c r="X251" s="26">
        <f t="shared" ref="X251:X267" si="35">+S251</f>
        <v>1864078.78</v>
      </c>
      <c r="AA251" s="27"/>
    </row>
    <row r="252" spans="1:27">
      <c r="A252" s="2">
        <f t="shared" si="32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1"/>
        <v>2436647.81</v>
      </c>
      <c r="T252" s="5"/>
      <c r="U252" s="41">
        <f>+S252</f>
        <v>2436647.81</v>
      </c>
      <c r="V252" s="6"/>
      <c r="W252" s="6"/>
      <c r="X252" s="26"/>
      <c r="AA252" s="27"/>
    </row>
    <row r="253" spans="1:27">
      <c r="A253" s="2">
        <f t="shared" si="32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1"/>
        <v>5287441.92</v>
      </c>
      <c r="T253" s="5"/>
      <c r="U253" s="41">
        <f>+S253</f>
        <v>5287441.92</v>
      </c>
      <c r="V253" s="6"/>
      <c r="W253" s="6"/>
      <c r="X253" s="26"/>
      <c r="AA253" s="27"/>
    </row>
    <row r="254" spans="1:27">
      <c r="A254" s="2">
        <f t="shared" si="32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1"/>
        <v>82091.25</v>
      </c>
      <c r="T254" s="5"/>
      <c r="U254" s="6"/>
      <c r="V254" s="6"/>
      <c r="W254" s="6"/>
      <c r="X254" s="26">
        <f t="shared" si="35"/>
        <v>82091.25</v>
      </c>
      <c r="AA254" s="27"/>
    </row>
    <row r="255" spans="1:27">
      <c r="A255" s="2">
        <f t="shared" si="32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1"/>
        <v>0</v>
      </c>
      <c r="T255" s="5"/>
      <c r="U255" s="6"/>
      <c r="V255" s="6"/>
      <c r="W255" s="6"/>
      <c r="X255" s="26">
        <f t="shared" si="35"/>
        <v>0</v>
      </c>
      <c r="AA255" s="27"/>
    </row>
    <row r="256" spans="1:27">
      <c r="A256" s="2">
        <f t="shared" si="32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1"/>
        <v>0</v>
      </c>
      <c r="T256" s="5"/>
      <c r="U256" s="6"/>
      <c r="V256" s="6"/>
      <c r="W256" s="6"/>
      <c r="X256" s="26">
        <f t="shared" si="35"/>
        <v>0</v>
      </c>
      <c r="AA256" s="27"/>
    </row>
    <row r="257" spans="1:27">
      <c r="A257" s="2">
        <f t="shared" si="32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1"/>
        <v>0</v>
      </c>
      <c r="T257" s="5"/>
      <c r="U257" s="6"/>
      <c r="V257" s="6"/>
      <c r="W257" s="6"/>
      <c r="X257" s="26">
        <f t="shared" si="35"/>
        <v>0</v>
      </c>
      <c r="AA257" s="27"/>
    </row>
    <row r="258" spans="1:27">
      <c r="A258" s="2">
        <f t="shared" si="32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1"/>
        <v>0</v>
      </c>
      <c r="T258" s="5"/>
      <c r="U258" s="6"/>
      <c r="V258" s="6"/>
      <c r="W258" s="6"/>
      <c r="X258" s="26">
        <f t="shared" si="35"/>
        <v>0</v>
      </c>
      <c r="AA258" s="27"/>
    </row>
    <row r="259" spans="1:27">
      <c r="A259" s="2">
        <f t="shared" si="32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1"/>
        <v>698247.58</v>
      </c>
      <c r="T259" s="5"/>
      <c r="U259" s="6"/>
      <c r="V259" s="6"/>
      <c r="W259" s="6"/>
      <c r="X259" s="26">
        <f t="shared" si="35"/>
        <v>698247.58</v>
      </c>
      <c r="AA259" s="27"/>
    </row>
    <row r="260" spans="1:27">
      <c r="A260" s="2">
        <f t="shared" si="32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1"/>
        <v>-1530780.52</v>
      </c>
      <c r="T260" s="5"/>
      <c r="U260" s="6"/>
      <c r="V260" s="6"/>
      <c r="W260" s="6"/>
      <c r="X260" s="26">
        <f t="shared" si="35"/>
        <v>-1530780.52</v>
      </c>
      <c r="AA260" s="27"/>
    </row>
    <row r="261" spans="1:27">
      <c r="A261" s="2">
        <f t="shared" si="32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1"/>
        <v>921734.44</v>
      </c>
      <c r="T261" s="5"/>
      <c r="U261" s="6"/>
      <c r="V261" s="6"/>
      <c r="W261" s="6"/>
      <c r="X261" s="26">
        <f t="shared" si="35"/>
        <v>921734.44</v>
      </c>
      <c r="AA261" s="27"/>
    </row>
    <row r="262" spans="1:27">
      <c r="A262" s="2">
        <f t="shared" si="32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1"/>
        <v>-89201.499999999898</v>
      </c>
      <c r="T262" s="5"/>
      <c r="U262" s="6"/>
      <c r="V262" s="6"/>
      <c r="W262" s="6"/>
      <c r="X262" s="26">
        <f t="shared" si="35"/>
        <v>-89201.499999999898</v>
      </c>
      <c r="AA262" s="27"/>
    </row>
    <row r="263" spans="1:27">
      <c r="A263" s="2">
        <f t="shared" si="32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1"/>
        <v>-6565400.29</v>
      </c>
      <c r="T263" s="5"/>
      <c r="U263" s="6"/>
      <c r="V263" s="6"/>
      <c r="W263" s="6"/>
      <c r="X263" s="26">
        <f t="shared" si="35"/>
        <v>-6565400.29</v>
      </c>
      <c r="AA263" s="27"/>
    </row>
    <row r="264" spans="1:27">
      <c r="A264" s="2">
        <f t="shared" si="32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1"/>
        <v>0</v>
      </c>
      <c r="T264" s="5"/>
      <c r="U264" s="6"/>
      <c r="V264" s="6"/>
      <c r="W264" s="6"/>
      <c r="X264" s="26">
        <f t="shared" si="35"/>
        <v>0</v>
      </c>
      <c r="AA264" s="27"/>
    </row>
    <row r="265" spans="1:27">
      <c r="A265" s="2">
        <f t="shared" si="32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1"/>
        <v>6546122.6100000003</v>
      </c>
      <c r="T265" s="5"/>
      <c r="U265" s="6"/>
      <c r="V265" s="6"/>
      <c r="W265" s="6"/>
      <c r="X265" s="26">
        <f t="shared" si="35"/>
        <v>6546122.6100000003</v>
      </c>
      <c r="AA265" s="27"/>
    </row>
    <row r="266" spans="1:27">
      <c r="A266" s="2">
        <f t="shared" si="32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1"/>
        <v>19277.68</v>
      </c>
      <c r="T266" s="5"/>
      <c r="U266" s="6"/>
      <c r="V266" s="6"/>
      <c r="W266" s="6"/>
      <c r="X266" s="26">
        <f t="shared" si="35"/>
        <v>19277.68</v>
      </c>
      <c r="AA266" s="27"/>
    </row>
    <row r="267" spans="1:27">
      <c r="A267" s="2">
        <f t="shared" si="32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1"/>
        <v>4405213</v>
      </c>
      <c r="T267" s="5"/>
      <c r="U267" s="6"/>
      <c r="V267" s="6"/>
      <c r="W267" s="6"/>
      <c r="X267" s="26">
        <f t="shared" si="35"/>
        <v>4405213</v>
      </c>
      <c r="AA267" s="27"/>
    </row>
    <row r="268" spans="1:27">
      <c r="A268" s="2">
        <f t="shared" si="32"/>
        <v>254</v>
      </c>
      <c r="B268" s="2"/>
      <c r="C268" s="2"/>
      <c r="D268" s="2"/>
      <c r="E268" s="23" t="s">
        <v>453</v>
      </c>
      <c r="F268" s="28">
        <f t="shared" ref="F268:R268" si="36">SUM(F211:F267)</f>
        <v>78608508.219999969</v>
      </c>
      <c r="G268" s="28">
        <f t="shared" si="36"/>
        <v>82958816.010000005</v>
      </c>
      <c r="H268" s="28">
        <f t="shared" si="36"/>
        <v>83117560.469999984</v>
      </c>
      <c r="I268" s="28">
        <f t="shared" si="36"/>
        <v>83407057.019999996</v>
      </c>
      <c r="J268" s="28">
        <f t="shared" si="36"/>
        <v>84194940.200000003</v>
      </c>
      <c r="K268" s="28">
        <f t="shared" si="36"/>
        <v>83887103.320000023</v>
      </c>
      <c r="L268" s="28">
        <f t="shared" si="36"/>
        <v>85047868.13000001</v>
      </c>
      <c r="M268" s="28">
        <f t="shared" si="36"/>
        <v>85638967.939999998</v>
      </c>
      <c r="N268" s="28">
        <f t="shared" si="36"/>
        <v>85995217.929999992</v>
      </c>
      <c r="O268" s="28">
        <f t="shared" si="36"/>
        <v>87356779.379999995</v>
      </c>
      <c r="P268" s="28">
        <f t="shared" si="36"/>
        <v>86818910.600000024</v>
      </c>
      <c r="Q268" s="28">
        <f t="shared" si="36"/>
        <v>86686917.339999989</v>
      </c>
      <c r="R268" s="28">
        <f t="shared" si="36"/>
        <v>90797163.850000009</v>
      </c>
      <c r="S268" s="25">
        <f t="shared" si="31"/>
        <v>86818910.600000024</v>
      </c>
      <c r="T268" s="5"/>
      <c r="U268" s="6"/>
      <c r="V268" s="6"/>
      <c r="W268" s="6"/>
      <c r="X268" s="26"/>
    </row>
    <row r="269" spans="1:27">
      <c r="A269" s="2">
        <f t="shared" si="32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25">
        <f t="shared" si="31"/>
        <v>0</v>
      </c>
      <c r="T269" s="5"/>
      <c r="U269" s="6"/>
      <c r="V269" s="6"/>
      <c r="W269" s="6"/>
      <c r="X269" s="26"/>
    </row>
    <row r="270" spans="1:27">
      <c r="A270" s="2">
        <f t="shared" si="32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 t="shared" si="31"/>
        <v>104197080.37</v>
      </c>
      <c r="T270" s="5"/>
      <c r="U270" s="6"/>
      <c r="V270" s="6"/>
      <c r="W270" s="6">
        <f>+S270</f>
        <v>104197080.37</v>
      </c>
      <c r="X270" s="26"/>
    </row>
    <row r="271" spans="1:27">
      <c r="A271" s="2">
        <f t="shared" si="32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 t="shared" si="31"/>
        <v>44016316.68</v>
      </c>
      <c r="T271" s="5"/>
      <c r="U271" s="6"/>
      <c r="V271" s="6"/>
      <c r="W271" s="6">
        <f>+S271</f>
        <v>44016316.68</v>
      </c>
      <c r="X271" s="26"/>
    </row>
    <row r="272" spans="1:27">
      <c r="A272" s="2">
        <f t="shared" si="32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 t="shared" ref="S272:S335" si="37">+P272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38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 t="shared" si="37"/>
        <v>6622571.1200000001</v>
      </c>
      <c r="T273" s="5"/>
      <c r="U273" s="6"/>
      <c r="V273" s="6"/>
      <c r="W273" s="6">
        <f>+S273</f>
        <v>6622571.1200000001</v>
      </c>
      <c r="X273" s="26"/>
    </row>
    <row r="274" spans="1:24">
      <c r="A274" s="2">
        <f t="shared" si="38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R274" si="39">SUM(G270:G273)</f>
        <v>27696643.009999998</v>
      </c>
      <c r="H274" s="28">
        <f t="shared" si="39"/>
        <v>53021880.219999999</v>
      </c>
      <c r="I274" s="28">
        <f t="shared" si="39"/>
        <v>75414859.480000004</v>
      </c>
      <c r="J274" s="28">
        <f t="shared" si="39"/>
        <v>91864285.179999992</v>
      </c>
      <c r="K274" s="28">
        <f t="shared" si="39"/>
        <v>101973923.8</v>
      </c>
      <c r="L274" s="28">
        <f t="shared" si="39"/>
        <v>111748016.5</v>
      </c>
      <c r="M274" s="28">
        <f t="shared" si="39"/>
        <v>120631585.06</v>
      </c>
      <c r="N274" s="28">
        <f t="shared" si="39"/>
        <v>128639398.23</v>
      </c>
      <c r="O274" s="28">
        <f t="shared" si="39"/>
        <v>139109278.55000001</v>
      </c>
      <c r="P274" s="28">
        <f t="shared" si="39"/>
        <v>154835968.17000002</v>
      </c>
      <c r="Q274" s="28">
        <f t="shared" si="39"/>
        <v>175673456.35000002</v>
      </c>
      <c r="R274" s="28">
        <f t="shared" si="39"/>
        <v>200944910.62</v>
      </c>
      <c r="S274" s="25">
        <f t="shared" si="37"/>
        <v>154835968.17000002</v>
      </c>
      <c r="T274" s="5"/>
      <c r="U274" s="6"/>
      <c r="V274" s="6"/>
      <c r="W274" s="6"/>
      <c r="X274" s="26"/>
    </row>
    <row r="275" spans="1:24">
      <c r="A275" s="2">
        <f t="shared" si="38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25">
        <f t="shared" si="37"/>
        <v>0</v>
      </c>
      <c r="T275" s="2"/>
      <c r="U275" s="4"/>
      <c r="V275" s="4"/>
      <c r="W275" s="4"/>
      <c r="X275" s="83"/>
    </row>
    <row r="276" spans="1:24">
      <c r="A276" s="2">
        <f t="shared" si="38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si="37"/>
        <v>0</v>
      </c>
      <c r="T276" s="2"/>
      <c r="U276" s="4"/>
      <c r="V276" s="4"/>
      <c r="W276" s="4">
        <f t="shared" ref="W276:W293" si="40">+S276</f>
        <v>0</v>
      </c>
      <c r="X276" s="83"/>
    </row>
    <row r="277" spans="1:24">
      <c r="A277" s="2">
        <f t="shared" si="38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37"/>
        <v>0</v>
      </c>
      <c r="T277" s="2"/>
      <c r="U277" s="4"/>
      <c r="V277" s="4"/>
      <c r="W277" s="4">
        <f t="shared" si="40"/>
        <v>0</v>
      </c>
      <c r="X277" s="83"/>
    </row>
    <row r="278" spans="1:24">
      <c r="A278" s="2">
        <f t="shared" si="38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37"/>
        <v>0</v>
      </c>
      <c r="T278" s="2"/>
      <c r="U278" s="4"/>
      <c r="V278" s="4"/>
      <c r="W278" s="4">
        <f t="shared" si="40"/>
        <v>0</v>
      </c>
      <c r="X278" s="83"/>
    </row>
    <row r="279" spans="1:24">
      <c r="A279" s="2">
        <f t="shared" si="38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37"/>
        <v>160673.31</v>
      </c>
      <c r="T279" s="2"/>
      <c r="U279" s="4"/>
      <c r="V279" s="4"/>
      <c r="W279" s="4">
        <f t="shared" si="40"/>
        <v>160673.31</v>
      </c>
      <c r="X279" s="83"/>
    </row>
    <row r="280" spans="1:24">
      <c r="A280" s="2">
        <f t="shared" si="38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37"/>
        <v>355712.94</v>
      </c>
      <c r="T280" s="2"/>
      <c r="U280" s="4"/>
      <c r="V280" s="4"/>
      <c r="W280" s="4">
        <f t="shared" si="40"/>
        <v>355712.94</v>
      </c>
      <c r="X280" s="83"/>
    </row>
    <row r="281" spans="1:24">
      <c r="A281" s="2">
        <f t="shared" si="38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37"/>
        <v>7939639.3600000003</v>
      </c>
      <c r="T281" s="2"/>
      <c r="U281" s="4"/>
      <c r="V281" s="4"/>
      <c r="W281" s="4">
        <f t="shared" si="40"/>
        <v>7939639.3600000003</v>
      </c>
      <c r="X281" s="83"/>
    </row>
    <row r="282" spans="1:24">
      <c r="A282" s="2">
        <f t="shared" si="38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37"/>
        <v>6568266.7400000002</v>
      </c>
      <c r="T282" s="2"/>
      <c r="U282" s="4"/>
      <c r="V282" s="4"/>
      <c r="W282" s="4">
        <f t="shared" si="40"/>
        <v>6568266.7400000002</v>
      </c>
      <c r="X282" s="83"/>
    </row>
    <row r="283" spans="1:24">
      <c r="A283" s="2">
        <f t="shared" si="38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37"/>
        <v>71206.14</v>
      </c>
      <c r="T283" s="2"/>
      <c r="U283" s="4"/>
      <c r="V283" s="4"/>
      <c r="W283" s="4">
        <f t="shared" si="40"/>
        <v>71206.14</v>
      </c>
      <c r="X283" s="83"/>
    </row>
    <row r="284" spans="1:24">
      <c r="A284" s="2">
        <f t="shared" si="38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37"/>
        <v>1035573.13</v>
      </c>
      <c r="T284" s="2"/>
      <c r="U284" s="4"/>
      <c r="V284" s="4"/>
      <c r="W284" s="4">
        <f t="shared" si="40"/>
        <v>1035573.13</v>
      </c>
      <c r="X284" s="83"/>
    </row>
    <row r="285" spans="1:24">
      <c r="A285" s="2">
        <f t="shared" si="38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37"/>
        <v>171532.01</v>
      </c>
      <c r="T285" s="2"/>
      <c r="U285" s="4"/>
      <c r="V285" s="4"/>
      <c r="W285" s="4">
        <f t="shared" si="40"/>
        <v>171532.01</v>
      </c>
      <c r="X285" s="83"/>
    </row>
    <row r="286" spans="1:24">
      <c r="A286" s="2">
        <f t="shared" si="38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37"/>
        <v>876482.38</v>
      </c>
      <c r="T286" s="2"/>
      <c r="U286" s="4"/>
      <c r="V286" s="4"/>
      <c r="W286" s="4">
        <f t="shared" si="40"/>
        <v>876482.38</v>
      </c>
      <c r="X286" s="83"/>
    </row>
    <row r="287" spans="1:24">
      <c r="A287" s="2">
        <f t="shared" si="38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37"/>
        <v>227599.73</v>
      </c>
      <c r="T287" s="2"/>
      <c r="U287" s="4"/>
      <c r="V287" s="4"/>
      <c r="W287" s="4">
        <f t="shared" si="40"/>
        <v>227599.73</v>
      </c>
      <c r="X287" s="83"/>
    </row>
    <row r="288" spans="1:24">
      <c r="A288" s="2">
        <f t="shared" si="38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37"/>
        <v>1335622</v>
      </c>
      <c r="T288" s="2"/>
      <c r="U288" s="4"/>
      <c r="V288" s="4"/>
      <c r="W288" s="4">
        <f t="shared" si="40"/>
        <v>1335622</v>
      </c>
      <c r="X288" s="83"/>
    </row>
    <row r="289" spans="1:24">
      <c r="A289" s="2">
        <f t="shared" si="38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37"/>
        <v>1961515.16</v>
      </c>
      <c r="T289" s="2"/>
      <c r="U289" s="4"/>
      <c r="V289" s="4"/>
      <c r="W289" s="4">
        <f t="shared" si="40"/>
        <v>1961515.16</v>
      </c>
      <c r="X289" s="83"/>
    </row>
    <row r="290" spans="1:24">
      <c r="A290" s="2">
        <f t="shared" si="38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37"/>
        <v>1785.22</v>
      </c>
      <c r="T290" s="2"/>
      <c r="U290" s="4"/>
      <c r="V290" s="4"/>
      <c r="W290" s="4">
        <f t="shared" si="40"/>
        <v>1785.22</v>
      </c>
      <c r="X290" s="83"/>
    </row>
    <row r="291" spans="1:24">
      <c r="A291" s="2">
        <f t="shared" si="38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37"/>
        <v>25351.48</v>
      </c>
      <c r="T291" s="2"/>
      <c r="U291" s="4"/>
      <c r="V291" s="4"/>
      <c r="W291" s="4">
        <f t="shared" si="40"/>
        <v>25351.48</v>
      </c>
      <c r="X291" s="83"/>
    </row>
    <row r="292" spans="1:24">
      <c r="A292" s="2">
        <f t="shared" si="38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37"/>
        <v>34194.379999999997</v>
      </c>
      <c r="T292" s="2"/>
      <c r="U292" s="4"/>
      <c r="V292" s="4"/>
      <c r="W292" s="4">
        <f t="shared" si="40"/>
        <v>34194.379999999997</v>
      </c>
      <c r="X292" s="83"/>
    </row>
    <row r="293" spans="1:24">
      <c r="A293" s="2">
        <f t="shared" si="38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37"/>
        <v>1925989.99</v>
      </c>
      <c r="T293" s="2"/>
      <c r="U293" s="4"/>
      <c r="V293" s="4"/>
      <c r="W293" s="4">
        <f t="shared" si="40"/>
        <v>1925989.99</v>
      </c>
      <c r="X293" s="83"/>
    </row>
    <row r="294" spans="1:24">
      <c r="A294" s="2">
        <f t="shared" si="38"/>
        <v>280</v>
      </c>
      <c r="B294" s="2"/>
      <c r="C294" s="2"/>
      <c r="D294" s="2"/>
      <c r="E294" s="50" t="s">
        <v>484</v>
      </c>
      <c r="F294" s="28">
        <f t="shared" ref="F294:R294" si="41">SUM(F279:F293)</f>
        <v>29055993.149999999</v>
      </c>
      <c r="G294" s="28">
        <f t="shared" si="41"/>
        <v>4110746.9500000007</v>
      </c>
      <c r="H294" s="28">
        <f t="shared" si="41"/>
        <v>7568028.5200000005</v>
      </c>
      <c r="I294" s="28">
        <f t="shared" si="41"/>
        <v>11015883.790000001</v>
      </c>
      <c r="J294" s="28">
        <f t="shared" si="41"/>
        <v>13592270.760000002</v>
      </c>
      <c r="K294" s="28">
        <f t="shared" si="41"/>
        <v>15418443.92</v>
      </c>
      <c r="L294" s="28">
        <f t="shared" si="41"/>
        <v>16918084.170000002</v>
      </c>
      <c r="M294" s="28">
        <f t="shared" si="41"/>
        <v>18289571.93</v>
      </c>
      <c r="N294" s="28">
        <f t="shared" si="41"/>
        <v>19409871.52</v>
      </c>
      <c r="O294" s="28">
        <f t="shared" si="41"/>
        <v>20812513.030000001</v>
      </c>
      <c r="P294" s="28">
        <f t="shared" si="41"/>
        <v>22691143.969999999</v>
      </c>
      <c r="Q294" s="28">
        <f t="shared" si="41"/>
        <v>25125535.849999998</v>
      </c>
      <c r="R294" s="28">
        <f t="shared" si="41"/>
        <v>28430305.460000001</v>
      </c>
      <c r="S294" s="25">
        <f t="shared" si="37"/>
        <v>22691143.969999999</v>
      </c>
      <c r="T294" s="2"/>
      <c r="U294" s="4"/>
      <c r="V294" s="4"/>
      <c r="W294" s="4"/>
      <c r="X294" s="83"/>
    </row>
    <row r="295" spans="1:24">
      <c r="A295" s="2">
        <f t="shared" si="38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25">
        <f t="shared" si="37"/>
        <v>0</v>
      </c>
      <c r="T295" s="5"/>
      <c r="U295" s="6"/>
      <c r="V295" s="6"/>
      <c r="W295" s="6"/>
      <c r="X295" s="26"/>
    </row>
    <row r="296" spans="1:24">
      <c r="A296" s="2">
        <f t="shared" si="38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 t="shared" si="37"/>
        <v>21687934.18</v>
      </c>
      <c r="T296" s="5"/>
      <c r="U296" s="6"/>
      <c r="V296" s="6"/>
      <c r="W296" s="6">
        <f>+S296</f>
        <v>21687934.18</v>
      </c>
      <c r="X296" s="26"/>
    </row>
    <row r="297" spans="1:24">
      <c r="A297" s="2">
        <f t="shared" si="38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 t="shared" si="37"/>
        <v>2850451.84</v>
      </c>
      <c r="T297" s="5"/>
      <c r="U297" s="6"/>
      <c r="V297" s="6"/>
      <c r="W297" s="6">
        <f>+S297</f>
        <v>2850451.84</v>
      </c>
      <c r="X297" s="26"/>
    </row>
    <row r="298" spans="1:24">
      <c r="A298" s="2">
        <f t="shared" si="38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 t="shared" si="37"/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38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R299" si="42">SUM(G296:G298)</f>
        <v>2394888.83</v>
      </c>
      <c r="H299" s="28">
        <f t="shared" si="42"/>
        <v>4798923.55</v>
      </c>
      <c r="I299" s="28">
        <f t="shared" si="42"/>
        <v>7210168.9900000002</v>
      </c>
      <c r="J299" s="28">
        <f t="shared" si="42"/>
        <v>9629797.2799999993</v>
      </c>
      <c r="K299" s="28">
        <f t="shared" si="42"/>
        <v>12062190.43</v>
      </c>
      <c r="L299" s="28">
        <f t="shared" si="42"/>
        <v>14509338.830000002</v>
      </c>
      <c r="M299" s="28">
        <f t="shared" si="42"/>
        <v>16982990.59</v>
      </c>
      <c r="N299" s="28">
        <f t="shared" si="42"/>
        <v>19472445.800000001</v>
      </c>
      <c r="O299" s="28">
        <f t="shared" si="42"/>
        <v>21990386.379999999</v>
      </c>
      <c r="P299" s="28">
        <f t="shared" si="42"/>
        <v>24538386.02</v>
      </c>
      <c r="Q299" s="28">
        <f t="shared" si="42"/>
        <v>27119736.559999999</v>
      </c>
      <c r="R299" s="28">
        <f t="shared" si="42"/>
        <v>29789773.009999998</v>
      </c>
      <c r="S299" s="25">
        <f t="shared" si="37"/>
        <v>24538386.02</v>
      </c>
      <c r="T299" s="5"/>
      <c r="U299" s="6"/>
      <c r="V299" s="6"/>
      <c r="W299" s="6"/>
      <c r="X299" s="26"/>
    </row>
    <row r="300" spans="1:24">
      <c r="A300" s="2">
        <f t="shared" si="38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25">
        <f t="shared" si="37"/>
        <v>0</v>
      </c>
      <c r="T300" s="5"/>
      <c r="U300" s="6"/>
      <c r="V300" s="6"/>
      <c r="W300" s="6"/>
      <c r="X300" s="26"/>
    </row>
    <row r="301" spans="1:24">
      <c r="A301" s="2">
        <f t="shared" si="38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si="37"/>
        <v>0</v>
      </c>
      <c r="T301" s="5"/>
      <c r="U301" s="6"/>
      <c r="V301" s="6"/>
      <c r="W301" s="6"/>
      <c r="X301" s="26"/>
    </row>
    <row r="302" spans="1:24">
      <c r="A302" s="2">
        <f t="shared" si="38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37"/>
        <v>9282907.2899999991</v>
      </c>
      <c r="T302" s="5"/>
      <c r="U302" s="6"/>
      <c r="V302" s="6"/>
      <c r="W302" s="6">
        <f t="shared" ref="W302:W312" si="43">+S302</f>
        <v>9282907.2899999991</v>
      </c>
      <c r="X302" s="26"/>
    </row>
    <row r="303" spans="1:24">
      <c r="A303" s="2">
        <f t="shared" si="38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37"/>
        <v>308847.27</v>
      </c>
      <c r="T303" s="5"/>
      <c r="U303" s="6"/>
      <c r="V303" s="6"/>
      <c r="W303" s="6">
        <f t="shared" si="43"/>
        <v>308847.27</v>
      </c>
      <c r="X303" s="26"/>
    </row>
    <row r="304" spans="1:24">
      <c r="A304" s="2">
        <f t="shared" si="38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37"/>
        <v>79166.710000000006</v>
      </c>
      <c r="T304" s="5"/>
      <c r="U304" s="6"/>
      <c r="V304" s="6"/>
      <c r="W304" s="6">
        <f t="shared" si="43"/>
        <v>79166.710000000006</v>
      </c>
      <c r="X304" s="26"/>
    </row>
    <row r="305" spans="1:24">
      <c r="A305" s="2">
        <f t="shared" si="38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37"/>
        <v>1379.47</v>
      </c>
      <c r="T305" s="5"/>
      <c r="U305" s="6"/>
      <c r="V305" s="6"/>
      <c r="W305" s="6">
        <f t="shared" si="43"/>
        <v>1379.47</v>
      </c>
      <c r="X305" s="26"/>
    </row>
    <row r="306" spans="1:24">
      <c r="A306" s="2">
        <f t="shared" si="38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37"/>
        <v>149548.85</v>
      </c>
      <c r="T306" s="5"/>
      <c r="U306" s="6"/>
      <c r="V306" s="6"/>
      <c r="W306" s="6">
        <f t="shared" si="43"/>
        <v>149548.85</v>
      </c>
      <c r="X306" s="26"/>
    </row>
    <row r="307" spans="1:24">
      <c r="A307" s="2">
        <f t="shared" si="38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37"/>
        <v>27405.49</v>
      </c>
      <c r="T307" s="5"/>
      <c r="U307" s="6"/>
      <c r="V307" s="6"/>
      <c r="W307" s="6">
        <f t="shared" si="43"/>
        <v>27405.49</v>
      </c>
      <c r="X307" s="26"/>
    </row>
    <row r="308" spans="1:24">
      <c r="A308" s="2">
        <f t="shared" si="38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37"/>
        <v>5079.43</v>
      </c>
      <c r="T308" s="5"/>
      <c r="U308" s="6"/>
      <c r="V308" s="6"/>
      <c r="W308" s="6">
        <f t="shared" si="43"/>
        <v>5079.43</v>
      </c>
      <c r="X308" s="26"/>
    </row>
    <row r="309" spans="1:24">
      <c r="A309" s="2">
        <f t="shared" si="38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37"/>
        <v>0</v>
      </c>
      <c r="T309" s="5"/>
      <c r="U309" s="6"/>
      <c r="V309" s="6"/>
      <c r="W309" s="6">
        <f t="shared" si="43"/>
        <v>0</v>
      </c>
      <c r="X309" s="26"/>
    </row>
    <row r="310" spans="1:24">
      <c r="A310" s="2">
        <f t="shared" si="38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37"/>
        <v>53464.6</v>
      </c>
      <c r="T310" s="5"/>
      <c r="U310" s="6"/>
      <c r="V310" s="6"/>
      <c r="W310" s="6">
        <f t="shared" si="43"/>
        <v>53464.6</v>
      </c>
      <c r="X310" s="26"/>
    </row>
    <row r="311" spans="1:24">
      <c r="A311" s="2">
        <f t="shared" si="38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37"/>
        <v>165829.81</v>
      </c>
      <c r="T311" s="5"/>
      <c r="U311" s="6"/>
      <c r="V311" s="6"/>
      <c r="W311" s="6">
        <f t="shared" si="43"/>
        <v>165829.81</v>
      </c>
      <c r="X311" s="26"/>
    </row>
    <row r="312" spans="1:24">
      <c r="A312" s="2">
        <f t="shared" si="38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37"/>
        <v>34142.199999999997</v>
      </c>
      <c r="T312" s="5"/>
      <c r="U312" s="6"/>
      <c r="V312" s="6"/>
      <c r="W312" s="6">
        <f t="shared" si="43"/>
        <v>34142.199999999997</v>
      </c>
      <c r="X312" s="26"/>
    </row>
    <row r="313" spans="1:24">
      <c r="A313" s="2">
        <f t="shared" si="38"/>
        <v>299</v>
      </c>
      <c r="B313" s="2"/>
      <c r="C313" s="2"/>
      <c r="D313" s="2"/>
      <c r="E313" s="23" t="s">
        <v>509</v>
      </c>
      <c r="F313" s="28">
        <f t="shared" ref="F313:R313" si="44">SUM(F301:F312)</f>
        <v>12404036.090000002</v>
      </c>
      <c r="G313" s="28">
        <f t="shared" si="44"/>
        <v>1017346.6499999999</v>
      </c>
      <c r="H313" s="28">
        <f t="shared" si="44"/>
        <v>2009984.89</v>
      </c>
      <c r="I313" s="28">
        <f t="shared" si="44"/>
        <v>3009291.6700000004</v>
      </c>
      <c r="J313" s="28">
        <f t="shared" si="44"/>
        <v>4001668.7199999997</v>
      </c>
      <c r="K313" s="28">
        <f t="shared" si="44"/>
        <v>4998259.129999999</v>
      </c>
      <c r="L313" s="28">
        <f t="shared" si="44"/>
        <v>5989631.7300000004</v>
      </c>
      <c r="M313" s="28">
        <f t="shared" si="44"/>
        <v>6997855.7299999995</v>
      </c>
      <c r="N313" s="28">
        <f t="shared" si="44"/>
        <v>8040735.2799999993</v>
      </c>
      <c r="O313" s="28">
        <f t="shared" si="44"/>
        <v>9092823.1299999971</v>
      </c>
      <c r="P313" s="28">
        <f t="shared" si="44"/>
        <v>10107771.119999999</v>
      </c>
      <c r="Q313" s="28">
        <f t="shared" si="44"/>
        <v>11168005.91</v>
      </c>
      <c r="R313" s="28">
        <f t="shared" si="44"/>
        <v>12288416.85</v>
      </c>
      <c r="S313" s="25">
        <f t="shared" si="37"/>
        <v>10107771.119999999</v>
      </c>
      <c r="T313" s="5"/>
      <c r="U313" s="6"/>
      <c r="V313" s="6"/>
      <c r="W313" s="6"/>
      <c r="X313" s="26"/>
    </row>
    <row r="314" spans="1:24">
      <c r="A314" s="2">
        <f t="shared" si="38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25">
        <f t="shared" si="37"/>
        <v>0</v>
      </c>
      <c r="T314" s="5"/>
      <c r="U314" s="6"/>
      <c r="V314" s="6"/>
      <c r="W314" s="6"/>
      <c r="X314" s="26"/>
    </row>
    <row r="315" spans="1:24">
      <c r="A315" s="2">
        <f t="shared" si="38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si="37"/>
        <v>104804.63</v>
      </c>
      <c r="T315" s="5"/>
      <c r="U315" s="6"/>
      <c r="V315" s="6"/>
      <c r="W315" s="6">
        <f t="shared" ref="W315:W335" si="45">+S315</f>
        <v>104804.63</v>
      </c>
      <c r="X315" s="26"/>
    </row>
    <row r="316" spans="1:24">
      <c r="A316" s="2">
        <f t="shared" si="38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37"/>
        <v>178053.06</v>
      </c>
      <c r="T316" s="5"/>
      <c r="U316" s="6"/>
      <c r="V316" s="6"/>
      <c r="W316" s="6">
        <f t="shared" si="45"/>
        <v>178053.06</v>
      </c>
      <c r="X316" s="26"/>
    </row>
    <row r="317" spans="1:24">
      <c r="A317" s="2">
        <f t="shared" si="38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37"/>
        <v>1641939.08</v>
      </c>
      <c r="T317" s="5"/>
      <c r="U317" s="6"/>
      <c r="V317" s="6"/>
      <c r="W317" s="6">
        <f t="shared" si="45"/>
        <v>1641939.08</v>
      </c>
      <c r="X317" s="26"/>
    </row>
    <row r="318" spans="1:24">
      <c r="A318" s="2">
        <f t="shared" si="38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37"/>
        <v>-168978.67</v>
      </c>
      <c r="T318" s="5"/>
      <c r="U318" s="6"/>
      <c r="V318" s="6"/>
      <c r="W318" s="6">
        <f t="shared" si="45"/>
        <v>-168978.67</v>
      </c>
      <c r="X318" s="26"/>
    </row>
    <row r="319" spans="1:24">
      <c r="A319" s="2">
        <f t="shared" si="38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37"/>
        <v>0</v>
      </c>
      <c r="T319" s="5"/>
      <c r="U319" s="6"/>
      <c r="V319" s="6"/>
      <c r="W319" s="6">
        <f t="shared" si="45"/>
        <v>0</v>
      </c>
      <c r="X319" s="26"/>
    </row>
    <row r="320" spans="1:24">
      <c r="A320" s="2">
        <f t="shared" si="38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37"/>
        <v>0</v>
      </c>
      <c r="T320" s="5"/>
      <c r="U320" s="6"/>
      <c r="V320" s="6"/>
      <c r="W320" s="6">
        <f t="shared" si="45"/>
        <v>0</v>
      </c>
      <c r="X320" s="26"/>
    </row>
    <row r="321" spans="1:24">
      <c r="A321" s="2">
        <f t="shared" si="38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37"/>
        <v>-17224.72</v>
      </c>
      <c r="T321" s="5"/>
      <c r="U321" s="6"/>
      <c r="V321" s="6"/>
      <c r="W321" s="6">
        <f t="shared" si="45"/>
        <v>-17224.72</v>
      </c>
      <c r="X321" s="26"/>
    </row>
    <row r="322" spans="1:24">
      <c r="A322" s="2">
        <f t="shared" si="38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37"/>
        <v>-233325.1</v>
      </c>
      <c r="T322" s="5"/>
      <c r="U322" s="6"/>
      <c r="V322" s="6"/>
      <c r="W322" s="6">
        <f t="shared" si="45"/>
        <v>-233325.1</v>
      </c>
      <c r="X322" s="26"/>
    </row>
    <row r="323" spans="1:24">
      <c r="A323" s="2">
        <f t="shared" si="38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37"/>
        <v>-94354.9</v>
      </c>
      <c r="T323" s="5"/>
      <c r="U323" s="6"/>
      <c r="V323" s="6"/>
      <c r="W323" s="6">
        <f t="shared" si="45"/>
        <v>-94354.9</v>
      </c>
      <c r="X323" s="26"/>
    </row>
    <row r="324" spans="1:24">
      <c r="A324" s="2">
        <f t="shared" si="38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37"/>
        <v>-3655426.51</v>
      </c>
      <c r="T324" s="5"/>
      <c r="U324" s="6"/>
      <c r="V324" s="6"/>
      <c r="W324" s="6">
        <f t="shared" si="45"/>
        <v>-3655426.51</v>
      </c>
      <c r="X324" s="26"/>
    </row>
    <row r="325" spans="1:24">
      <c r="A325" s="2">
        <f t="shared" si="38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37"/>
        <v>-20342.45</v>
      </c>
      <c r="T325" s="5"/>
      <c r="U325" s="6"/>
      <c r="V325" s="6"/>
      <c r="W325" s="6">
        <f t="shared" si="45"/>
        <v>-20342.45</v>
      </c>
      <c r="X325" s="26"/>
    </row>
    <row r="326" spans="1:24">
      <c r="A326" s="2">
        <f t="shared" si="38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37"/>
        <v>0</v>
      </c>
      <c r="T326" s="5"/>
      <c r="U326" s="6"/>
      <c r="V326" s="6"/>
      <c r="W326" s="6">
        <f t="shared" si="45"/>
        <v>0</v>
      </c>
      <c r="X326" s="26"/>
    </row>
    <row r="327" spans="1:24">
      <c r="A327" s="2">
        <f t="shared" si="38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37"/>
        <v>0</v>
      </c>
      <c r="T327" s="5"/>
      <c r="U327" s="6"/>
      <c r="V327" s="6"/>
      <c r="W327" s="6">
        <f t="shared" si="45"/>
        <v>0</v>
      </c>
      <c r="X327" s="26"/>
    </row>
    <row r="328" spans="1:24">
      <c r="A328" s="2">
        <f t="shared" si="38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37"/>
        <v>-1780.49</v>
      </c>
      <c r="T328" s="5"/>
      <c r="U328" s="6"/>
      <c r="V328" s="6"/>
      <c r="W328" s="6">
        <f t="shared" si="45"/>
        <v>-1780.49</v>
      </c>
      <c r="X328" s="26"/>
    </row>
    <row r="329" spans="1:24">
      <c r="A329" s="2">
        <f t="shared" si="38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37"/>
        <v>0</v>
      </c>
      <c r="T329" s="5"/>
      <c r="U329" s="6"/>
      <c r="V329" s="6"/>
      <c r="W329" s="6">
        <f t="shared" si="45"/>
        <v>0</v>
      </c>
      <c r="X329" s="26"/>
    </row>
    <row r="330" spans="1:24">
      <c r="A330" s="2">
        <f t="shared" si="38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37"/>
        <v>0</v>
      </c>
      <c r="T330" s="5"/>
      <c r="U330" s="6"/>
      <c r="V330" s="6"/>
      <c r="W330" s="6">
        <f t="shared" si="45"/>
        <v>0</v>
      </c>
      <c r="X330" s="26"/>
    </row>
    <row r="331" spans="1:24">
      <c r="A331" s="2">
        <f t="shared" si="38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37"/>
        <v>0</v>
      </c>
      <c r="T331" s="5"/>
      <c r="U331" s="6"/>
      <c r="V331" s="6"/>
      <c r="W331" s="6">
        <f t="shared" si="45"/>
        <v>0</v>
      </c>
      <c r="X331" s="26"/>
    </row>
    <row r="332" spans="1:24">
      <c r="A332" s="2">
        <f t="shared" si="38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37"/>
        <v>0</v>
      </c>
      <c r="T332" s="5"/>
      <c r="U332" s="6"/>
      <c r="V332" s="6"/>
      <c r="W332" s="6">
        <f t="shared" si="45"/>
        <v>0</v>
      </c>
      <c r="X332" s="26"/>
    </row>
    <row r="333" spans="1:24">
      <c r="A333" s="2">
        <f t="shared" si="38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37"/>
        <v>0</v>
      </c>
      <c r="T333" s="5"/>
      <c r="U333" s="6"/>
      <c r="V333" s="6"/>
      <c r="W333" s="6">
        <f t="shared" si="45"/>
        <v>0</v>
      </c>
      <c r="X333" s="26"/>
    </row>
    <row r="334" spans="1:24">
      <c r="A334" s="2">
        <f t="shared" si="38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37"/>
        <v>0</v>
      </c>
      <c r="T334" s="5"/>
      <c r="U334" s="6"/>
      <c r="V334" s="6"/>
      <c r="W334" s="6">
        <f t="shared" si="45"/>
        <v>0</v>
      </c>
      <c r="X334" s="26"/>
    </row>
    <row r="335" spans="1:24">
      <c r="A335" s="2">
        <f t="shared" si="38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37"/>
        <v>-35668.33</v>
      </c>
      <c r="T335" s="5"/>
      <c r="U335" s="6"/>
      <c r="V335" s="6"/>
      <c r="W335" s="6">
        <f t="shared" si="45"/>
        <v>-35668.33</v>
      </c>
      <c r="X335" s="26"/>
    </row>
    <row r="336" spans="1:24">
      <c r="A336" s="2">
        <f t="shared" si="38"/>
        <v>322</v>
      </c>
      <c r="B336" s="2"/>
      <c r="C336" s="2"/>
      <c r="D336" s="2"/>
      <c r="E336" s="23" t="s">
        <v>532</v>
      </c>
      <c r="F336" s="28">
        <f t="shared" ref="F336:R336" si="46">SUM(F315:F335)</f>
        <v>8732811.5300000012</v>
      </c>
      <c r="G336" s="28">
        <f t="shared" si="46"/>
        <v>1357344.91</v>
      </c>
      <c r="H336" s="28">
        <f t="shared" si="46"/>
        <v>2455923.0800000005</v>
      </c>
      <c r="I336" s="28">
        <f t="shared" si="46"/>
        <v>2920498.4399999995</v>
      </c>
      <c r="J336" s="28">
        <f t="shared" si="46"/>
        <v>2745431.5599999996</v>
      </c>
      <c r="K336" s="28">
        <f t="shared" si="46"/>
        <v>1875291.6999999997</v>
      </c>
      <c r="L336" s="28">
        <f t="shared" si="46"/>
        <v>825967.32000000018</v>
      </c>
      <c r="M336" s="28">
        <f t="shared" si="46"/>
        <v>-203434.80999999901</v>
      </c>
      <c r="N336" s="28">
        <f t="shared" si="46"/>
        <v>-1179674.96</v>
      </c>
      <c r="O336" s="28">
        <f t="shared" si="46"/>
        <v>-2147272.77</v>
      </c>
      <c r="P336" s="28">
        <f t="shared" si="46"/>
        <v>-2302304.4000000004</v>
      </c>
      <c r="Q336" s="28">
        <f t="shared" si="46"/>
        <v>-1308131.1799999985</v>
      </c>
      <c r="R336" s="28">
        <f t="shared" si="46"/>
        <v>221750.09999999934</v>
      </c>
      <c r="S336" s="25">
        <f t="shared" ref="S336:S399" si="47">+P336</f>
        <v>-2302304.4000000004</v>
      </c>
      <c r="T336" s="2"/>
      <c r="U336" s="4"/>
      <c r="V336" s="4"/>
      <c r="W336" s="4"/>
      <c r="X336" s="83"/>
    </row>
    <row r="337" spans="1:24">
      <c r="A337" s="2">
        <f t="shared" ref="A337:A400" si="48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25">
        <f t="shared" si="47"/>
        <v>0</v>
      </c>
      <c r="T337" s="2"/>
      <c r="U337" s="4"/>
      <c r="V337" s="4"/>
      <c r="W337" s="4"/>
      <c r="X337" s="83"/>
    </row>
    <row r="338" spans="1:24">
      <c r="A338" s="2">
        <f t="shared" si="48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25">
        <f t="shared" si="47"/>
        <v>0</v>
      </c>
      <c r="T338" s="2"/>
      <c r="U338" s="4"/>
      <c r="V338" s="4"/>
      <c r="W338" s="4"/>
      <c r="X338" s="83"/>
    </row>
    <row r="339" spans="1:24">
      <c r="A339" s="2">
        <f t="shared" si="48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si="47"/>
        <v>0</v>
      </c>
      <c r="T339" s="2"/>
      <c r="U339" s="4"/>
      <c r="V339" s="4"/>
      <c r="W339" s="4">
        <f t="shared" ref="W339:W347" si="49">+S339</f>
        <v>0</v>
      </c>
      <c r="X339" s="83"/>
    </row>
    <row r="340" spans="1:24">
      <c r="A340" s="2">
        <f t="shared" si="48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47"/>
        <v>0</v>
      </c>
      <c r="T340" s="2"/>
      <c r="U340" s="4"/>
      <c r="V340" s="4"/>
      <c r="W340" s="4">
        <f t="shared" si="49"/>
        <v>0</v>
      </c>
      <c r="X340" s="83"/>
    </row>
    <row r="341" spans="1:24">
      <c r="A341" s="2">
        <f t="shared" si="48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47"/>
        <v>134480.73000000001</v>
      </c>
      <c r="T341" s="2"/>
      <c r="U341" s="4"/>
      <c r="V341" s="4"/>
      <c r="W341" s="4">
        <f t="shared" si="49"/>
        <v>134480.73000000001</v>
      </c>
      <c r="X341" s="83"/>
    </row>
    <row r="342" spans="1:24">
      <c r="A342" s="2">
        <f t="shared" si="48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47"/>
        <v>116919.03</v>
      </c>
      <c r="T342" s="2"/>
      <c r="U342" s="4"/>
      <c r="V342" s="4"/>
      <c r="W342" s="4">
        <f t="shared" si="49"/>
        <v>116919.03</v>
      </c>
      <c r="X342" s="83"/>
    </row>
    <row r="343" spans="1:24">
      <c r="A343" s="2">
        <f t="shared" si="48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47"/>
        <v>50.76</v>
      </c>
      <c r="T343" s="2"/>
      <c r="U343" s="4"/>
      <c r="V343" s="4"/>
      <c r="W343" s="4">
        <f t="shared" si="49"/>
        <v>50.76</v>
      </c>
      <c r="X343" s="83"/>
    </row>
    <row r="344" spans="1:24">
      <c r="A344" s="2">
        <f t="shared" si="48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47"/>
        <v>149888.1</v>
      </c>
      <c r="T344" s="2"/>
      <c r="U344" s="4"/>
      <c r="V344" s="4"/>
      <c r="W344" s="4">
        <f t="shared" si="49"/>
        <v>149888.1</v>
      </c>
      <c r="X344" s="83"/>
    </row>
    <row r="345" spans="1:24">
      <c r="A345" s="2">
        <f t="shared" si="48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47"/>
        <v>615677.14</v>
      </c>
      <c r="T345" s="2"/>
      <c r="U345" s="4"/>
      <c r="V345" s="4"/>
      <c r="W345" s="4">
        <f t="shared" si="49"/>
        <v>615677.14</v>
      </c>
      <c r="X345" s="83"/>
    </row>
    <row r="346" spans="1:24">
      <c r="A346" s="2">
        <f t="shared" si="48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47"/>
        <v>0</v>
      </c>
      <c r="T346" s="2"/>
      <c r="U346" s="4"/>
      <c r="V346" s="4"/>
      <c r="W346" s="4">
        <f t="shared" si="49"/>
        <v>0</v>
      </c>
      <c r="X346" s="83"/>
    </row>
    <row r="347" spans="1:24">
      <c r="A347" s="2">
        <f t="shared" si="48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47"/>
        <v>0</v>
      </c>
      <c r="T347" s="2"/>
      <c r="U347" s="4"/>
      <c r="V347" s="4"/>
      <c r="W347" s="4">
        <f t="shared" si="49"/>
        <v>0</v>
      </c>
      <c r="X347" s="83"/>
    </row>
    <row r="348" spans="1:24">
      <c r="A348" s="2">
        <f t="shared" si="48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47"/>
        <v>1144.68</v>
      </c>
      <c r="T348" s="2"/>
      <c r="U348" s="4"/>
      <c r="V348" s="4"/>
      <c r="W348" s="4">
        <f>+S348</f>
        <v>1144.68</v>
      </c>
      <c r="X348" s="83"/>
    </row>
    <row r="349" spans="1:24">
      <c r="A349" s="2">
        <f t="shared" si="48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R349" si="50">SUM(G339:G348)</f>
        <v>-43358.83</v>
      </c>
      <c r="H349" s="28">
        <f t="shared" si="50"/>
        <v>296047.94</v>
      </c>
      <c r="I349" s="28">
        <f t="shared" si="50"/>
        <v>-275821.55</v>
      </c>
      <c r="J349" s="28">
        <f t="shared" si="50"/>
        <v>-153889.18</v>
      </c>
      <c r="K349" s="28">
        <f t="shared" si="50"/>
        <v>780436.14</v>
      </c>
      <c r="L349" s="28">
        <f t="shared" si="50"/>
        <v>811712.05999999994</v>
      </c>
      <c r="M349" s="28">
        <f t="shared" si="50"/>
        <v>811949.08</v>
      </c>
      <c r="N349" s="28">
        <f t="shared" si="50"/>
        <v>747892.35000000009</v>
      </c>
      <c r="O349" s="28">
        <f t="shared" si="50"/>
        <v>406424.87000000005</v>
      </c>
      <c r="P349" s="28">
        <f t="shared" si="50"/>
        <v>1018160.4400000001</v>
      </c>
      <c r="Q349" s="28">
        <f t="shared" si="50"/>
        <v>1000493.1</v>
      </c>
      <c r="R349" s="28">
        <f t="shared" si="50"/>
        <v>1382743.1300000001</v>
      </c>
      <c r="S349" s="25">
        <f t="shared" si="47"/>
        <v>1018160.4400000001</v>
      </c>
      <c r="T349" s="2"/>
      <c r="U349" s="4"/>
      <c r="V349" s="4"/>
      <c r="W349" s="4"/>
      <c r="X349" s="83"/>
    </row>
    <row r="350" spans="1:24">
      <c r="A350" s="2">
        <f t="shared" si="48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25">
        <f t="shared" si="47"/>
        <v>0</v>
      </c>
      <c r="T350" s="2"/>
      <c r="U350" s="4"/>
      <c r="V350" s="4"/>
      <c r="W350" s="4"/>
      <c r="X350" s="83"/>
    </row>
    <row r="351" spans="1:24">
      <c r="A351" s="2">
        <f t="shared" si="48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 t="shared" si="47"/>
        <v>7650000</v>
      </c>
      <c r="T351" s="2"/>
      <c r="U351" s="4"/>
      <c r="V351" s="4"/>
      <c r="W351" s="4">
        <f>+S351</f>
        <v>7650000</v>
      </c>
      <c r="X351" s="83"/>
    </row>
    <row r="352" spans="1:24">
      <c r="A352" s="2">
        <f t="shared" si="48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R352" si="51">+G351</f>
        <v>0</v>
      </c>
      <c r="H352" s="28">
        <f t="shared" si="51"/>
        <v>2550000</v>
      </c>
      <c r="I352" s="28">
        <f t="shared" si="51"/>
        <v>2550000</v>
      </c>
      <c r="J352" s="28">
        <f t="shared" si="51"/>
        <v>2550000</v>
      </c>
      <c r="K352" s="28">
        <f t="shared" si="51"/>
        <v>5100000</v>
      </c>
      <c r="L352" s="28">
        <f t="shared" si="51"/>
        <v>5100000</v>
      </c>
      <c r="M352" s="28">
        <f t="shared" si="51"/>
        <v>5100000</v>
      </c>
      <c r="N352" s="28">
        <f t="shared" si="51"/>
        <v>7650000</v>
      </c>
      <c r="O352" s="28">
        <f t="shared" si="51"/>
        <v>7650000</v>
      </c>
      <c r="P352" s="28">
        <f t="shared" si="51"/>
        <v>7650000</v>
      </c>
      <c r="Q352" s="28">
        <f t="shared" si="51"/>
        <v>10610000</v>
      </c>
      <c r="R352" s="28">
        <f t="shared" si="51"/>
        <v>10610000</v>
      </c>
      <c r="S352" s="25">
        <f t="shared" si="47"/>
        <v>7650000</v>
      </c>
      <c r="T352" s="2"/>
      <c r="U352" s="4"/>
      <c r="V352" s="4"/>
      <c r="W352" s="4"/>
      <c r="X352" s="83"/>
    </row>
    <row r="353" spans="1:24">
      <c r="A353" s="2">
        <f t="shared" si="48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25">
        <f t="shared" si="47"/>
        <v>0</v>
      </c>
      <c r="T353" s="2"/>
      <c r="U353" s="4"/>
      <c r="V353" s="4"/>
      <c r="W353" s="4"/>
      <c r="X353" s="83"/>
    </row>
    <row r="354" spans="1:24" ht="15.75" thickBot="1">
      <c r="A354" s="2">
        <f t="shared" si="48"/>
        <v>340</v>
      </c>
      <c r="B354" s="104"/>
      <c r="C354" s="104"/>
      <c r="D354" s="104"/>
      <c r="E354" s="105" t="s">
        <v>557</v>
      </c>
      <c r="F354" s="106">
        <f t="shared" ref="F354:R354" si="52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52"/>
        <v>755596030.13999987</v>
      </c>
      <c r="H354" s="106">
        <f t="shared" si="52"/>
        <v>785949713.56999993</v>
      </c>
      <c r="I354" s="106">
        <f t="shared" si="52"/>
        <v>809849531.25999987</v>
      </c>
      <c r="J354" s="106">
        <f t="shared" si="52"/>
        <v>821119251.98000026</v>
      </c>
      <c r="K354" s="106">
        <f t="shared" si="52"/>
        <v>834114722.88999987</v>
      </c>
      <c r="L354" s="106">
        <f t="shared" si="52"/>
        <v>850558705.20000017</v>
      </c>
      <c r="M354" s="106">
        <f t="shared" si="52"/>
        <v>868721350.27999997</v>
      </c>
      <c r="N354" s="106">
        <f t="shared" si="52"/>
        <v>891100472.71000004</v>
      </c>
      <c r="O354" s="106">
        <f t="shared" si="52"/>
        <v>918592888.94000041</v>
      </c>
      <c r="P354" s="106">
        <f t="shared" si="52"/>
        <v>955424093.4599998</v>
      </c>
      <c r="Q354" s="106">
        <f t="shared" si="52"/>
        <v>1022043333.5399998</v>
      </c>
      <c r="R354" s="106">
        <f t="shared" si="52"/>
        <v>1117173255.4100006</v>
      </c>
      <c r="S354" s="25">
        <f t="shared" si="47"/>
        <v>955424093.4599998</v>
      </c>
      <c r="T354" s="104"/>
      <c r="U354" s="107"/>
      <c r="V354" s="107"/>
      <c r="W354" s="107"/>
      <c r="X354" s="108"/>
    </row>
    <row r="355" spans="1:24" ht="15.75" thickTop="1">
      <c r="A355" s="2">
        <f t="shared" si="48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25">
        <f t="shared" si="47"/>
        <v>0</v>
      </c>
      <c r="T355" s="2"/>
      <c r="U355" s="4"/>
      <c r="V355" s="4"/>
      <c r="W355" s="4"/>
      <c r="X355" s="83"/>
    </row>
    <row r="356" spans="1:24">
      <c r="A356" s="2">
        <f t="shared" si="48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25">
        <f t="shared" si="47"/>
        <v>0</v>
      </c>
      <c r="T356" s="5"/>
      <c r="U356" s="6"/>
      <c r="V356" s="6"/>
      <c r="W356" s="6"/>
      <c r="X356" s="26"/>
    </row>
    <row r="357" spans="1:24">
      <c r="A357" s="2">
        <f t="shared" si="48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si="47"/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48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47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48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47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48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47"/>
        <v>297910.51</v>
      </c>
      <c r="T360" s="5"/>
      <c r="U360" s="6"/>
      <c r="V360" s="6"/>
      <c r="W360" s="6">
        <f t="shared" ref="W360:W365" si="53">+S360</f>
        <v>297910.51</v>
      </c>
      <c r="X360" s="26"/>
    </row>
    <row r="361" spans="1:24">
      <c r="A361" s="2">
        <f t="shared" si="48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47"/>
        <v>0</v>
      </c>
      <c r="T361" s="5"/>
      <c r="U361" s="6"/>
      <c r="V361" s="6"/>
      <c r="W361" s="6">
        <f t="shared" si="53"/>
        <v>0</v>
      </c>
      <c r="X361" s="26"/>
    </row>
    <row r="362" spans="1:24">
      <c r="A362" s="2">
        <f t="shared" si="48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47"/>
        <v>-222117553.21000001</v>
      </c>
      <c r="T362" s="5"/>
      <c r="U362" s="6"/>
      <c r="V362" s="6"/>
      <c r="W362" s="6">
        <f t="shared" si="53"/>
        <v>-222117553.21000001</v>
      </c>
      <c r="X362" s="26"/>
    </row>
    <row r="363" spans="1:24">
      <c r="A363" s="2">
        <f t="shared" si="48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47"/>
        <v>0</v>
      </c>
      <c r="T363" s="5"/>
      <c r="U363" s="6"/>
      <c r="V363" s="6"/>
      <c r="W363" s="6">
        <f t="shared" si="53"/>
        <v>0</v>
      </c>
      <c r="X363" s="26"/>
    </row>
    <row r="364" spans="1:24">
      <c r="A364" s="2">
        <f t="shared" si="48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47"/>
        <v>-1810739.96</v>
      </c>
      <c r="T364" s="5"/>
      <c r="U364" s="6"/>
      <c r="V364" s="6"/>
      <c r="W364" s="6">
        <f t="shared" si="53"/>
        <v>-1810739.96</v>
      </c>
      <c r="X364" s="26"/>
    </row>
    <row r="365" spans="1:24">
      <c r="A365" s="2">
        <f t="shared" si="48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47"/>
        <v>266398.95</v>
      </c>
      <c r="T365" s="5"/>
      <c r="U365" s="6"/>
      <c r="V365" s="6"/>
      <c r="W365" s="6">
        <f t="shared" si="53"/>
        <v>266398.95</v>
      </c>
      <c r="X365" s="26"/>
    </row>
    <row r="366" spans="1:24">
      <c r="A366" s="2">
        <f t="shared" si="48"/>
        <v>352</v>
      </c>
      <c r="B366" s="2"/>
      <c r="C366" s="2"/>
      <c r="D366" s="2"/>
      <c r="E366" s="50" t="s">
        <v>575</v>
      </c>
      <c r="F366" s="28">
        <f t="shared" ref="F366:R366" si="54">SUM(F357:F365)</f>
        <v>-225638946.18000001</v>
      </c>
      <c r="G366" s="28">
        <f t="shared" si="54"/>
        <v>-224510927.53</v>
      </c>
      <c r="H366" s="28">
        <f t="shared" si="54"/>
        <v>-224073041.16000003</v>
      </c>
      <c r="I366" s="28">
        <f t="shared" si="54"/>
        <v>-224070618.16000003</v>
      </c>
      <c r="J366" s="28">
        <f t="shared" si="54"/>
        <v>-224068195.16000003</v>
      </c>
      <c r="K366" s="28">
        <f t="shared" si="54"/>
        <v>-224065772.16000003</v>
      </c>
      <c r="L366" s="28">
        <f t="shared" si="54"/>
        <v>-224063349.16000003</v>
      </c>
      <c r="M366" s="28">
        <f t="shared" si="54"/>
        <v>-224060926.16000003</v>
      </c>
      <c r="N366" s="28">
        <f t="shared" si="54"/>
        <v>-224058503.16000003</v>
      </c>
      <c r="O366" s="28">
        <f t="shared" si="54"/>
        <v>-254056080.16000003</v>
      </c>
      <c r="P366" s="28">
        <f t="shared" si="54"/>
        <v>-254053657.16000003</v>
      </c>
      <c r="Q366" s="28">
        <f t="shared" si="54"/>
        <v>-254051234.16000003</v>
      </c>
      <c r="R366" s="28">
        <f t="shared" si="54"/>
        <v>-254809227.50999999</v>
      </c>
      <c r="S366" s="25">
        <f t="shared" si="47"/>
        <v>-254053657.16000003</v>
      </c>
      <c r="T366" s="5"/>
      <c r="U366" s="6"/>
      <c r="V366" s="6"/>
      <c r="W366" s="6"/>
      <c r="X366" s="26"/>
    </row>
    <row r="367" spans="1:24">
      <c r="A367" s="2">
        <f t="shared" si="48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25">
        <f t="shared" si="47"/>
        <v>0</v>
      </c>
      <c r="T367" s="5"/>
      <c r="U367" s="6"/>
      <c r="V367" s="6"/>
      <c r="W367" s="6"/>
      <c r="X367" s="26"/>
    </row>
    <row r="368" spans="1:24">
      <c r="A368" s="2">
        <f t="shared" si="48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47"/>
        <v>-20000000</v>
      </c>
      <c r="T368" s="5"/>
      <c r="U368" s="6"/>
      <c r="V368" s="6"/>
      <c r="W368" s="6">
        <f t="shared" ref="W368:W380" si="55">+S368</f>
        <v>-20000000</v>
      </c>
      <c r="X368" s="26"/>
    </row>
    <row r="369" spans="1:24">
      <c r="A369" s="2">
        <f t="shared" si="48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47"/>
        <v>-15000000</v>
      </c>
      <c r="T369" s="5"/>
      <c r="U369" s="6"/>
      <c r="V369" s="6"/>
      <c r="W369" s="6">
        <f t="shared" si="55"/>
        <v>-15000000</v>
      </c>
      <c r="X369" s="26"/>
    </row>
    <row r="370" spans="1:24" ht="26.25">
      <c r="A370" s="2">
        <f t="shared" si="48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47"/>
        <v>-24401000</v>
      </c>
      <c r="T370" s="5"/>
      <c r="U370" s="6"/>
      <c r="V370" s="6"/>
      <c r="W370" s="6">
        <f t="shared" si="55"/>
        <v>-24401000</v>
      </c>
      <c r="X370" s="26"/>
    </row>
    <row r="371" spans="1:24">
      <c r="A371" s="2">
        <f t="shared" si="48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47"/>
        <v>-15000000</v>
      </c>
      <c r="T371" s="5"/>
      <c r="U371" s="6"/>
      <c r="V371" s="6"/>
      <c r="W371" s="6">
        <f t="shared" si="55"/>
        <v>-15000000</v>
      </c>
      <c r="X371" s="26"/>
    </row>
    <row r="372" spans="1:24">
      <c r="A372" s="2">
        <f t="shared" si="48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47"/>
        <v>-40000000</v>
      </c>
      <c r="T372" s="5"/>
      <c r="U372" s="6"/>
      <c r="V372" s="6"/>
      <c r="W372" s="6">
        <f t="shared" si="55"/>
        <v>-40000000</v>
      </c>
      <c r="X372" s="26"/>
    </row>
    <row r="373" spans="1:24">
      <c r="A373" s="2">
        <f t="shared" si="48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47"/>
        <v>-25000000</v>
      </c>
      <c r="T373" s="5"/>
      <c r="U373" s="6"/>
      <c r="V373" s="6"/>
      <c r="W373" s="6">
        <f t="shared" si="55"/>
        <v>-25000000</v>
      </c>
      <c r="X373" s="26"/>
    </row>
    <row r="374" spans="1:24">
      <c r="A374" s="2">
        <f t="shared" si="48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47"/>
        <v>-25000000</v>
      </c>
      <c r="T374" s="5"/>
      <c r="U374" s="6"/>
      <c r="V374" s="6"/>
      <c r="W374" s="6">
        <f t="shared" si="55"/>
        <v>-25000000</v>
      </c>
      <c r="X374" s="26"/>
    </row>
    <row r="375" spans="1:24">
      <c r="A375" s="2">
        <f t="shared" si="48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47"/>
        <v>-12500000</v>
      </c>
      <c r="T375" s="5"/>
      <c r="U375" s="6"/>
      <c r="V375" s="6"/>
      <c r="W375" s="6">
        <f t="shared" si="55"/>
        <v>-12500000</v>
      </c>
      <c r="X375" s="26"/>
    </row>
    <row r="376" spans="1:24">
      <c r="A376" s="2">
        <f t="shared" si="48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47"/>
        <v>-12500000</v>
      </c>
      <c r="T376" s="5"/>
      <c r="U376" s="6"/>
      <c r="V376" s="6"/>
      <c r="W376" s="6">
        <f t="shared" si="55"/>
        <v>-12500000</v>
      </c>
      <c r="X376" s="26"/>
    </row>
    <row r="377" spans="1:24">
      <c r="A377" s="2">
        <f t="shared" si="48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47"/>
        <v>-12500000</v>
      </c>
      <c r="T377" s="5"/>
      <c r="U377" s="6"/>
      <c r="V377" s="6"/>
      <c r="W377" s="6">
        <f t="shared" si="55"/>
        <v>-12500000</v>
      </c>
      <c r="X377" s="26"/>
    </row>
    <row r="378" spans="1:24">
      <c r="A378" s="2">
        <f t="shared" si="48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47"/>
        <v>-12500000</v>
      </c>
      <c r="T378" s="5"/>
      <c r="U378" s="6"/>
      <c r="V378" s="6"/>
      <c r="W378" s="6">
        <f t="shared" si="55"/>
        <v>-12500000</v>
      </c>
      <c r="X378" s="26"/>
    </row>
    <row r="379" spans="1:24">
      <c r="A379" s="2">
        <f t="shared" si="48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47"/>
        <v>1546966.1</v>
      </c>
      <c r="T379" s="5"/>
      <c r="U379" s="6"/>
      <c r="V379" s="6"/>
      <c r="W379" s="6">
        <f t="shared" si="55"/>
        <v>1546966.1</v>
      </c>
      <c r="X379" s="26"/>
    </row>
    <row r="380" spans="1:24">
      <c r="A380" s="2">
        <f t="shared" si="48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47"/>
        <v>-19250000</v>
      </c>
      <c r="T380" s="5"/>
      <c r="U380" s="6"/>
      <c r="V380" s="6"/>
      <c r="W380" s="6">
        <f t="shared" si="55"/>
        <v>-19250000</v>
      </c>
      <c r="X380" s="26"/>
    </row>
    <row r="381" spans="1:24">
      <c r="A381" s="2">
        <f t="shared" si="48"/>
        <v>367</v>
      </c>
      <c r="B381" s="2"/>
      <c r="C381" s="2"/>
      <c r="D381" s="2"/>
      <c r="E381" s="50" t="s">
        <v>591</v>
      </c>
      <c r="F381" s="28">
        <f t="shared" ref="F381:R381" si="56">SUM(F368:F380)</f>
        <v>-230084028.38999999</v>
      </c>
      <c r="G381" s="28">
        <f t="shared" si="56"/>
        <v>-228943922.84999999</v>
      </c>
      <c r="H381" s="28">
        <f t="shared" si="56"/>
        <v>-227079737.68000001</v>
      </c>
      <c r="I381" s="28">
        <f t="shared" si="56"/>
        <v>-218689627.59999999</v>
      </c>
      <c r="J381" s="28">
        <f t="shared" si="56"/>
        <v>-216999517.52000001</v>
      </c>
      <c r="K381" s="28">
        <f t="shared" si="56"/>
        <v>-214854588.80000001</v>
      </c>
      <c r="L381" s="28">
        <f t="shared" si="56"/>
        <v>-217364477.81999999</v>
      </c>
      <c r="M381" s="28">
        <f t="shared" si="56"/>
        <v>-223224366.84</v>
      </c>
      <c r="N381" s="28">
        <f t="shared" si="56"/>
        <v>-234684255.86000001</v>
      </c>
      <c r="O381" s="28">
        <f t="shared" si="56"/>
        <v>-219894144.88</v>
      </c>
      <c r="P381" s="28">
        <f t="shared" si="56"/>
        <v>-232104033.90000001</v>
      </c>
      <c r="Q381" s="28">
        <f t="shared" si="56"/>
        <v>-246675330.22</v>
      </c>
      <c r="R381" s="28">
        <f t="shared" si="56"/>
        <v>-266685211.97999999</v>
      </c>
      <c r="S381" s="25">
        <f t="shared" si="47"/>
        <v>-232104033.90000001</v>
      </c>
      <c r="T381" s="5"/>
      <c r="U381" s="6"/>
      <c r="V381" s="6"/>
      <c r="W381" s="6"/>
      <c r="X381" s="26"/>
    </row>
    <row r="382" spans="1:24">
      <c r="A382" s="2">
        <f t="shared" si="48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25">
        <f t="shared" si="47"/>
        <v>0</v>
      </c>
      <c r="T382" s="2"/>
      <c r="U382" s="4"/>
      <c r="V382" s="4"/>
      <c r="W382" s="4"/>
      <c r="X382" s="83"/>
    </row>
    <row r="383" spans="1:24">
      <c r="A383" s="2">
        <f t="shared" si="48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si="47"/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48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4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48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47"/>
        <v>0</v>
      </c>
      <c r="T385" s="2"/>
      <c r="U385" s="4"/>
      <c r="V385" s="4"/>
      <c r="W385" s="4"/>
      <c r="X385" s="83"/>
    </row>
    <row r="386" spans="1:24">
      <c r="A386" s="2">
        <f t="shared" si="48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47"/>
        <v>-4486884.1500000004</v>
      </c>
      <c r="T386" s="2"/>
      <c r="U386" s="4"/>
      <c r="V386" s="4">
        <f t="shared" ref="V386:V398" si="57">+S386</f>
        <v>-4486884.1500000004</v>
      </c>
      <c r="W386" s="4"/>
      <c r="X386" s="83"/>
    </row>
    <row r="387" spans="1:24">
      <c r="A387" s="2">
        <f t="shared" si="48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47"/>
        <v>-1037202.61</v>
      </c>
      <c r="T387" s="5"/>
      <c r="U387" s="6"/>
      <c r="V387" s="6">
        <f t="shared" si="57"/>
        <v>-1037202.61</v>
      </c>
      <c r="W387" s="6"/>
      <c r="X387" s="26"/>
    </row>
    <row r="388" spans="1:24">
      <c r="A388" s="2">
        <f t="shared" si="48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47"/>
        <v>-9121499</v>
      </c>
      <c r="T388" s="5"/>
      <c r="U388" s="6"/>
      <c r="V388" s="6">
        <f t="shared" si="57"/>
        <v>-9121499</v>
      </c>
      <c r="W388" s="6"/>
      <c r="X388" s="26"/>
    </row>
    <row r="389" spans="1:24">
      <c r="A389" s="2">
        <f t="shared" si="48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47"/>
        <v>-202484.92</v>
      </c>
      <c r="T389" s="5"/>
      <c r="U389" s="6"/>
      <c r="V389" s="6">
        <f t="shared" si="57"/>
        <v>-202484.92</v>
      </c>
      <c r="W389" s="6"/>
      <c r="X389" s="26"/>
    </row>
    <row r="390" spans="1:24">
      <c r="A390" s="2">
        <f t="shared" si="48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47"/>
        <v>-6287907.9100000001</v>
      </c>
      <c r="T390" s="5"/>
      <c r="U390" s="6"/>
      <c r="V390" s="6">
        <f t="shared" si="57"/>
        <v>-6287907.9100000001</v>
      </c>
      <c r="W390" s="6"/>
      <c r="X390" s="26"/>
    </row>
    <row r="391" spans="1:24">
      <c r="A391" s="2">
        <f t="shared" si="48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47"/>
        <v>-513415.82</v>
      </c>
      <c r="T391" s="5"/>
      <c r="U391" s="6"/>
      <c r="V391" s="6">
        <f t="shared" si="57"/>
        <v>-513415.82</v>
      </c>
      <c r="W391" s="6"/>
      <c r="X391" s="26"/>
    </row>
    <row r="392" spans="1:24">
      <c r="A392" s="2">
        <f t="shared" si="48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47"/>
        <v>-652.69999999999902</v>
      </c>
      <c r="T392" s="5"/>
      <c r="U392" s="6"/>
      <c r="V392" s="6">
        <f t="shared" si="57"/>
        <v>-652.69999999999902</v>
      </c>
      <c r="W392" s="6"/>
      <c r="X392" s="26"/>
    </row>
    <row r="393" spans="1:24">
      <c r="A393" s="2">
        <f t="shared" si="48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47"/>
        <v>0</v>
      </c>
      <c r="T393" s="5"/>
      <c r="U393" s="6"/>
      <c r="V393" s="6">
        <f t="shared" si="57"/>
        <v>0</v>
      </c>
      <c r="W393" s="6"/>
      <c r="X393" s="26"/>
    </row>
    <row r="394" spans="1:24">
      <c r="A394" s="2">
        <f t="shared" si="48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47"/>
        <v>-108470.85</v>
      </c>
      <c r="T394" s="5"/>
      <c r="U394" s="6"/>
      <c r="V394" s="6">
        <f t="shared" si="57"/>
        <v>-108470.85</v>
      </c>
      <c r="W394" s="6"/>
      <c r="X394" s="26"/>
    </row>
    <row r="395" spans="1:24">
      <c r="A395" s="2">
        <f t="shared" si="48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47"/>
        <v>-17998.41</v>
      </c>
      <c r="T395" s="5"/>
      <c r="U395" s="6"/>
      <c r="V395" s="6">
        <f t="shared" si="57"/>
        <v>-17998.41</v>
      </c>
      <c r="W395" s="6"/>
      <c r="X395" s="26"/>
    </row>
    <row r="396" spans="1:24">
      <c r="A396" s="2">
        <f t="shared" si="48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47"/>
        <v>0</v>
      </c>
      <c r="T396" s="5"/>
      <c r="U396" s="6"/>
      <c r="V396" s="6">
        <f t="shared" si="57"/>
        <v>0</v>
      </c>
      <c r="W396" s="6"/>
      <c r="X396" s="26"/>
    </row>
    <row r="397" spans="1:24">
      <c r="A397" s="2">
        <f t="shared" si="48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47"/>
        <v>-23671.99</v>
      </c>
      <c r="T397" s="5"/>
      <c r="U397" s="6"/>
      <c r="V397" s="6">
        <f t="shared" si="57"/>
        <v>-23671.99</v>
      </c>
      <c r="W397" s="6"/>
      <c r="X397" s="26"/>
    </row>
    <row r="398" spans="1:24">
      <c r="A398" s="2">
        <f t="shared" si="48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47"/>
        <v>-2134950.41</v>
      </c>
      <c r="T398" s="5"/>
      <c r="U398" s="6"/>
      <c r="V398" s="6">
        <f t="shared" si="57"/>
        <v>-2134950.41</v>
      </c>
      <c r="W398" s="6"/>
      <c r="X398" s="26"/>
    </row>
    <row r="399" spans="1:24">
      <c r="A399" s="2">
        <f t="shared" si="48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47"/>
        <v>0</v>
      </c>
      <c r="T399" s="5"/>
      <c r="U399" s="6"/>
      <c r="V399" s="6"/>
      <c r="W399" s="6"/>
      <c r="X399" s="26"/>
    </row>
    <row r="400" spans="1:24">
      <c r="A400" s="2">
        <f t="shared" si="48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ref="S400:S463" si="58">+P400</f>
        <v>-1512179.61</v>
      </c>
      <c r="T400" s="5"/>
      <c r="U400" s="6"/>
      <c r="V400" s="6"/>
      <c r="W400" s="6"/>
      <c r="X400" s="26">
        <f>+S400</f>
        <v>-1512179.61</v>
      </c>
    </row>
    <row r="401" spans="1:24">
      <c r="A401" s="2">
        <f t="shared" ref="A401:A464" si="5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58"/>
        <v>0</v>
      </c>
      <c r="T401" s="5"/>
      <c r="U401" s="6"/>
      <c r="V401" s="6"/>
      <c r="W401" s="6"/>
      <c r="X401" s="26">
        <f t="shared" ref="X401:X407" si="60">+S401</f>
        <v>0</v>
      </c>
    </row>
    <row r="402" spans="1:24">
      <c r="A402" s="2">
        <f t="shared" si="5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58"/>
        <v>-43944.9800000002</v>
      </c>
      <c r="T402" s="5"/>
      <c r="U402" s="6"/>
      <c r="V402" s="6"/>
      <c r="W402" s="6"/>
      <c r="X402" s="26">
        <f t="shared" si="60"/>
        <v>-43944.9800000002</v>
      </c>
    </row>
    <row r="403" spans="1:24">
      <c r="A403" s="2">
        <f t="shared" si="5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58"/>
        <v>0</v>
      </c>
      <c r="T403" s="5"/>
      <c r="U403" s="6"/>
      <c r="V403" s="6"/>
      <c r="W403" s="6"/>
      <c r="X403" s="26">
        <f t="shared" si="60"/>
        <v>0</v>
      </c>
    </row>
    <row r="404" spans="1:24">
      <c r="A404" s="2">
        <f t="shared" si="5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58"/>
        <v>-10688.32</v>
      </c>
      <c r="T404" s="5"/>
      <c r="U404" s="6"/>
      <c r="V404" s="6"/>
      <c r="W404" s="6"/>
      <c r="X404" s="26">
        <f t="shared" si="60"/>
        <v>-10688.32</v>
      </c>
    </row>
    <row r="405" spans="1:24">
      <c r="A405" s="2">
        <f t="shared" si="5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58"/>
        <v>0</v>
      </c>
      <c r="T405" s="5"/>
      <c r="U405" s="6"/>
      <c r="V405" s="6"/>
      <c r="W405" s="6"/>
      <c r="X405" s="26">
        <f t="shared" si="60"/>
        <v>0</v>
      </c>
    </row>
    <row r="406" spans="1:24">
      <c r="A406" s="2">
        <f t="shared" si="5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58"/>
        <v>0</v>
      </c>
      <c r="T406" s="5"/>
      <c r="U406" s="6"/>
      <c r="V406" s="6"/>
      <c r="W406" s="6"/>
      <c r="X406" s="26"/>
    </row>
    <row r="407" spans="1:24">
      <c r="A407" s="2">
        <f t="shared" si="5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58"/>
        <v>-115612.82</v>
      </c>
      <c r="T407" s="5"/>
      <c r="U407" s="6"/>
      <c r="V407" s="6"/>
      <c r="W407" s="6"/>
      <c r="X407" s="26">
        <f t="shared" si="60"/>
        <v>-115612.82</v>
      </c>
    </row>
    <row r="408" spans="1:24">
      <c r="A408" s="2">
        <f t="shared" si="59"/>
        <v>394</v>
      </c>
      <c r="B408" s="2"/>
      <c r="C408" s="2"/>
      <c r="D408" s="2"/>
      <c r="E408" s="50" t="s">
        <v>635</v>
      </c>
      <c r="F408" s="28">
        <f t="shared" ref="F408:R408" si="61">SUM(F400:F407)</f>
        <v>-1690801.4200000002</v>
      </c>
      <c r="G408" s="28">
        <f t="shared" si="61"/>
        <v>-2793425.97</v>
      </c>
      <c r="H408" s="28">
        <f t="shared" si="61"/>
        <v>-3104151.63</v>
      </c>
      <c r="I408" s="28">
        <f t="shared" si="61"/>
        <v>-2720311.4400000004</v>
      </c>
      <c r="J408" s="28">
        <f t="shared" si="61"/>
        <v>-1572156.0900000003</v>
      </c>
      <c r="K408" s="28">
        <f t="shared" si="61"/>
        <v>-1420988.77</v>
      </c>
      <c r="L408" s="28">
        <f t="shared" si="61"/>
        <v>-1190608.6800000002</v>
      </c>
      <c r="M408" s="28">
        <f t="shared" si="61"/>
        <v>-1458686.4600000002</v>
      </c>
      <c r="N408" s="28">
        <f t="shared" si="61"/>
        <v>-1203535.3</v>
      </c>
      <c r="O408" s="28">
        <f t="shared" si="61"/>
        <v>-1281677.2000000004</v>
      </c>
      <c r="P408" s="28">
        <f t="shared" si="61"/>
        <v>-1682425.7300000004</v>
      </c>
      <c r="Q408" s="28">
        <f t="shared" si="61"/>
        <v>-1626851.58</v>
      </c>
      <c r="R408" s="28">
        <f t="shared" si="61"/>
        <v>-2007577.1700000002</v>
      </c>
      <c r="S408" s="25">
        <f t="shared" si="58"/>
        <v>-1682425.7300000004</v>
      </c>
      <c r="T408" s="5"/>
      <c r="U408" s="6"/>
      <c r="V408" s="6"/>
      <c r="W408" s="6"/>
      <c r="X408" s="26"/>
    </row>
    <row r="409" spans="1:24">
      <c r="A409" s="2">
        <f t="shared" si="5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25">
        <f t="shared" si="58"/>
        <v>0</v>
      </c>
      <c r="T409" s="5"/>
      <c r="U409" s="6"/>
      <c r="V409" s="6"/>
      <c r="W409" s="6"/>
      <c r="X409" s="26"/>
    </row>
    <row r="410" spans="1:24">
      <c r="A410" s="2">
        <f t="shared" si="5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58"/>
        <v>1.8189894035458601E-12</v>
      </c>
      <c r="T410" s="5"/>
      <c r="U410" s="6"/>
      <c r="V410" s="6">
        <f>+S410</f>
        <v>1.8189894035458601E-12</v>
      </c>
      <c r="W410" s="6"/>
      <c r="X410" s="26"/>
    </row>
    <row r="411" spans="1:24">
      <c r="A411" s="2">
        <f t="shared" si="5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58"/>
        <v>-442.87</v>
      </c>
      <c r="T411" s="5"/>
      <c r="U411" s="6"/>
      <c r="V411" s="6">
        <f>+S411</f>
        <v>-442.87</v>
      </c>
      <c r="W411" s="6"/>
      <c r="X411" s="26"/>
    </row>
    <row r="412" spans="1:24">
      <c r="A412" s="2">
        <f t="shared" si="5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58"/>
        <v>-1.45519152283669E-11</v>
      </c>
      <c r="T412" s="5"/>
      <c r="U412" s="6"/>
      <c r="V412" s="6">
        <f>+S412</f>
        <v>-1.45519152283669E-11</v>
      </c>
      <c r="W412" s="6"/>
      <c r="X412" s="26"/>
    </row>
    <row r="413" spans="1:24">
      <c r="A413" s="2">
        <f t="shared" si="5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58"/>
        <v>1.45519152283669E-11</v>
      </c>
      <c r="T413" s="5"/>
      <c r="U413" s="6"/>
      <c r="V413" s="6">
        <f>+S413</f>
        <v>1.45519152283669E-11</v>
      </c>
      <c r="W413" s="6"/>
      <c r="X413" s="26"/>
    </row>
    <row r="414" spans="1:24">
      <c r="A414" s="2">
        <f t="shared" si="59"/>
        <v>400</v>
      </c>
      <c r="B414" s="2"/>
      <c r="C414" s="2"/>
      <c r="D414" s="2"/>
      <c r="E414" s="50" t="s">
        <v>643</v>
      </c>
      <c r="F414" s="28">
        <f t="shared" ref="F414:R414" si="62">SUM(F410:F413)</f>
        <v>-2.2737367544323201E-13</v>
      </c>
      <c r="G414" s="28">
        <f t="shared" si="62"/>
        <v>0</v>
      </c>
      <c r="H414" s="28">
        <f t="shared" si="62"/>
        <v>0</v>
      </c>
      <c r="I414" s="28">
        <f t="shared" si="62"/>
        <v>0</v>
      </c>
      <c r="J414" s="28">
        <f t="shared" si="62"/>
        <v>-614.49</v>
      </c>
      <c r="K414" s="28">
        <f t="shared" si="62"/>
        <v>0</v>
      </c>
      <c r="L414" s="28">
        <f t="shared" si="62"/>
        <v>-15863.33</v>
      </c>
      <c r="M414" s="28">
        <f t="shared" si="62"/>
        <v>-142404.87</v>
      </c>
      <c r="N414" s="28">
        <f t="shared" si="62"/>
        <v>-212875.15</v>
      </c>
      <c r="O414" s="28">
        <f t="shared" si="62"/>
        <v>-214592.15000000002</v>
      </c>
      <c r="P414" s="28">
        <f t="shared" si="62"/>
        <v>-442.86999999999819</v>
      </c>
      <c r="Q414" s="28">
        <f t="shared" si="62"/>
        <v>-2174.9299999999976</v>
      </c>
      <c r="R414" s="28">
        <f t="shared" si="62"/>
        <v>-1309.0499999999981</v>
      </c>
      <c r="S414" s="25">
        <f t="shared" si="58"/>
        <v>-442.86999999999819</v>
      </c>
      <c r="T414" s="2"/>
      <c r="U414" s="4"/>
      <c r="V414" s="4"/>
      <c r="W414" s="4"/>
      <c r="X414" s="83"/>
    </row>
    <row r="415" spans="1:24">
      <c r="A415" s="2">
        <f t="shared" si="5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25">
        <f t="shared" si="58"/>
        <v>0</v>
      </c>
      <c r="T415" s="2"/>
      <c r="U415" s="4"/>
      <c r="V415" s="4"/>
      <c r="W415" s="4"/>
      <c r="X415" s="83"/>
    </row>
    <row r="416" spans="1:24">
      <c r="A416" s="2">
        <f t="shared" si="59"/>
        <v>402</v>
      </c>
      <c r="B416" s="2"/>
      <c r="C416" s="2"/>
      <c r="D416" s="2"/>
      <c r="E416" s="50" t="s">
        <v>644</v>
      </c>
      <c r="F416" s="28">
        <f t="shared" ref="F416:R416" si="63">SUM(F383:F398)+F408+F414</f>
        <v>-31459521.429999996</v>
      </c>
      <c r="G416" s="28">
        <f t="shared" si="63"/>
        <v>-27602827.529999994</v>
      </c>
      <c r="H416" s="28">
        <f t="shared" si="63"/>
        <v>-21733270.999999996</v>
      </c>
      <c r="I416" s="28">
        <f t="shared" si="63"/>
        <v>-20434359.57</v>
      </c>
      <c r="J416" s="28">
        <f t="shared" si="63"/>
        <v>-17870109.389999997</v>
      </c>
      <c r="K416" s="28">
        <f t="shared" si="63"/>
        <v>-17947259.619999997</v>
      </c>
      <c r="L416" s="28">
        <f t="shared" si="63"/>
        <v>-17318553.23</v>
      </c>
      <c r="M416" s="28">
        <f t="shared" si="63"/>
        <v>-21992960.800000004</v>
      </c>
      <c r="N416" s="28">
        <f t="shared" si="63"/>
        <v>-24394393.989999998</v>
      </c>
      <c r="O416" s="28">
        <f t="shared" si="63"/>
        <v>-22848267.510000002</v>
      </c>
      <c r="P416" s="28">
        <f t="shared" si="63"/>
        <v>-25618007.370000005</v>
      </c>
      <c r="Q416" s="28">
        <f t="shared" si="63"/>
        <v>-39787788.860000007</v>
      </c>
      <c r="R416" s="28">
        <f t="shared" si="63"/>
        <v>-68448004.469999999</v>
      </c>
      <c r="S416" s="25">
        <f t="shared" si="58"/>
        <v>-25618007.370000005</v>
      </c>
      <c r="T416" s="2"/>
      <c r="U416" s="4"/>
      <c r="V416" s="4"/>
      <c r="W416" s="4"/>
      <c r="X416" s="83"/>
    </row>
    <row r="417" spans="1:24">
      <c r="A417" s="2">
        <f t="shared" si="5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25">
        <f t="shared" si="58"/>
        <v>0</v>
      </c>
      <c r="T417" s="5"/>
      <c r="U417" s="6"/>
      <c r="V417" s="6"/>
      <c r="W417" s="6"/>
      <c r="X417" s="26"/>
    </row>
    <row r="418" spans="1:24">
      <c r="A418" s="2">
        <f t="shared" si="5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si="58"/>
        <v>0</v>
      </c>
      <c r="T418" s="5"/>
      <c r="U418" s="6"/>
      <c r="V418" s="6">
        <f t="shared" ref="V418:V439" si="64">+S418</f>
        <v>0</v>
      </c>
      <c r="W418" s="6"/>
      <c r="X418" s="26"/>
    </row>
    <row r="419" spans="1:24">
      <c r="A419" s="2">
        <f t="shared" si="5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58"/>
        <v>9.3132257461547893E-10</v>
      </c>
      <c r="T419" s="5"/>
      <c r="U419" s="6"/>
      <c r="V419" s="6">
        <f t="shared" si="64"/>
        <v>9.3132257461547893E-10</v>
      </c>
      <c r="W419" s="6"/>
      <c r="X419" s="26"/>
    </row>
    <row r="420" spans="1:24">
      <c r="A420" s="2">
        <f t="shared" si="5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58"/>
        <v>0</v>
      </c>
      <c r="T420" s="5"/>
      <c r="U420" s="6"/>
      <c r="V420" s="6">
        <f t="shared" si="64"/>
        <v>0</v>
      </c>
      <c r="W420" s="6"/>
      <c r="X420" s="26"/>
    </row>
    <row r="421" spans="1:24">
      <c r="A421" s="2">
        <f t="shared" si="5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58"/>
        <v>-105871.88</v>
      </c>
      <c r="T421" s="5"/>
      <c r="U421" s="6"/>
      <c r="V421" s="6">
        <f t="shared" si="64"/>
        <v>-105871.88</v>
      </c>
      <c r="W421" s="6"/>
      <c r="X421" s="26"/>
    </row>
    <row r="422" spans="1:24">
      <c r="A422" s="2">
        <f t="shared" si="5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58"/>
        <v>-102301.38</v>
      </c>
      <c r="T422" s="5"/>
      <c r="U422" s="6"/>
      <c r="V422" s="6">
        <f t="shared" si="64"/>
        <v>-102301.38</v>
      </c>
      <c r="W422" s="6"/>
      <c r="X422" s="26"/>
    </row>
    <row r="423" spans="1:24">
      <c r="A423" s="2">
        <f t="shared" si="5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58"/>
        <v>-52.479999999999301</v>
      </c>
      <c r="T423" s="5"/>
      <c r="U423" s="6"/>
      <c r="V423" s="6">
        <f t="shared" si="64"/>
        <v>-52.479999999999301</v>
      </c>
      <c r="W423" s="6"/>
      <c r="X423" s="26"/>
    </row>
    <row r="424" spans="1:24">
      <c r="A424" s="2">
        <f t="shared" si="5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58"/>
        <v>-583.30999999999904</v>
      </c>
      <c r="T424" s="5"/>
      <c r="U424" s="6"/>
      <c r="V424" s="6">
        <f t="shared" si="64"/>
        <v>-583.30999999999904</v>
      </c>
      <c r="W424" s="6"/>
      <c r="X424" s="26"/>
    </row>
    <row r="425" spans="1:24">
      <c r="A425" s="2">
        <f t="shared" si="5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58"/>
        <v>0</v>
      </c>
      <c r="T425" s="5"/>
      <c r="U425" s="6"/>
      <c r="V425" s="6">
        <f t="shared" si="64"/>
        <v>0</v>
      </c>
      <c r="W425" s="6"/>
      <c r="X425" s="26"/>
    </row>
    <row r="426" spans="1:24">
      <c r="A426" s="2">
        <f t="shared" si="5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58"/>
        <v>-2196.7399999999998</v>
      </c>
      <c r="T426" s="5"/>
      <c r="U426" s="6"/>
      <c r="V426" s="6">
        <f t="shared" si="64"/>
        <v>-2196.7399999999998</v>
      </c>
      <c r="W426" s="6"/>
      <c r="X426" s="26"/>
    </row>
    <row r="427" spans="1:24">
      <c r="A427" s="2">
        <f t="shared" si="5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58"/>
        <v>-1318.04</v>
      </c>
      <c r="T427" s="5"/>
      <c r="U427" s="6"/>
      <c r="V427" s="6">
        <f t="shared" si="64"/>
        <v>-1318.04</v>
      </c>
      <c r="W427" s="6"/>
      <c r="X427" s="26"/>
    </row>
    <row r="428" spans="1:24">
      <c r="A428" s="2">
        <f t="shared" si="5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58"/>
        <v>-54167.5</v>
      </c>
      <c r="T428" s="5"/>
      <c r="U428" s="6"/>
      <c r="V428" s="6">
        <f t="shared" si="64"/>
        <v>-54167.5</v>
      </c>
      <c r="W428" s="6"/>
      <c r="X428" s="26"/>
    </row>
    <row r="429" spans="1:24">
      <c r="A429" s="2">
        <f t="shared" si="5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58"/>
        <v>-5246.55</v>
      </c>
      <c r="T429" s="5"/>
      <c r="U429" s="6"/>
      <c r="V429" s="6">
        <f t="shared" si="64"/>
        <v>-5246.55</v>
      </c>
      <c r="W429" s="6"/>
      <c r="X429" s="26"/>
    </row>
    <row r="430" spans="1:24">
      <c r="A430" s="2">
        <f t="shared" si="5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58"/>
        <v>-23.89</v>
      </c>
      <c r="T430" s="5"/>
      <c r="U430" s="6"/>
      <c r="V430" s="6">
        <f t="shared" si="64"/>
        <v>-23.89</v>
      </c>
      <c r="W430" s="6"/>
      <c r="X430" s="26"/>
    </row>
    <row r="431" spans="1:24">
      <c r="A431" s="2">
        <f t="shared" si="5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58"/>
        <v>-561280</v>
      </c>
      <c r="T431" s="5"/>
      <c r="U431" s="6"/>
      <c r="V431" s="6">
        <f t="shared" si="64"/>
        <v>-561280</v>
      </c>
      <c r="W431" s="6"/>
      <c r="X431" s="26"/>
    </row>
    <row r="432" spans="1:24">
      <c r="A432" s="2">
        <f t="shared" si="5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58"/>
        <v>-207891.45</v>
      </c>
      <c r="T432" s="5"/>
      <c r="U432" s="6"/>
      <c r="V432" s="6">
        <f t="shared" si="64"/>
        <v>-207891.45</v>
      </c>
      <c r="W432" s="6"/>
      <c r="X432" s="26"/>
    </row>
    <row r="433" spans="1:24">
      <c r="A433" s="2">
        <f t="shared" si="5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58"/>
        <v>-2174653</v>
      </c>
      <c r="T433" s="5"/>
      <c r="U433" s="6"/>
      <c r="V433" s="6">
        <f t="shared" si="64"/>
        <v>-2174653</v>
      </c>
      <c r="W433" s="6"/>
      <c r="X433" s="26"/>
    </row>
    <row r="434" spans="1:24">
      <c r="A434" s="2">
        <f t="shared" si="5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58"/>
        <v>-9284.09</v>
      </c>
      <c r="T434" s="5"/>
      <c r="U434" s="6"/>
      <c r="V434" s="6">
        <f t="shared" si="64"/>
        <v>-9284.09</v>
      </c>
      <c r="W434" s="6"/>
      <c r="X434" s="26"/>
    </row>
    <row r="435" spans="1:24">
      <c r="A435" s="2">
        <f t="shared" si="5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58"/>
        <v>-547186.64</v>
      </c>
      <c r="T435" s="5"/>
      <c r="U435" s="6"/>
      <c r="V435" s="6">
        <f t="shared" si="64"/>
        <v>-547186.64</v>
      </c>
      <c r="W435" s="6"/>
      <c r="X435" s="26"/>
    </row>
    <row r="436" spans="1:24">
      <c r="A436" s="2">
        <f t="shared" si="5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58"/>
        <v>-4363.41</v>
      </c>
      <c r="T436" s="2"/>
      <c r="U436" s="4"/>
      <c r="V436" s="6">
        <f t="shared" si="64"/>
        <v>-4363.41</v>
      </c>
      <c r="W436" s="4"/>
      <c r="X436" s="83"/>
    </row>
    <row r="437" spans="1:24">
      <c r="A437" s="2">
        <f t="shared" si="5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58"/>
        <v>-310.23</v>
      </c>
      <c r="T437" s="2"/>
      <c r="U437" s="4"/>
      <c r="V437" s="6">
        <f t="shared" si="64"/>
        <v>-310.23</v>
      </c>
      <c r="W437" s="4"/>
      <c r="X437" s="83"/>
    </row>
    <row r="438" spans="1:24">
      <c r="A438" s="2">
        <f t="shared" si="5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58"/>
        <v>-374823.76</v>
      </c>
      <c r="T438" s="2"/>
      <c r="U438" s="4"/>
      <c r="V438" s="6">
        <f t="shared" si="64"/>
        <v>-374823.76</v>
      </c>
      <c r="W438" s="4"/>
      <c r="X438" s="83"/>
    </row>
    <row r="439" spans="1:24">
      <c r="A439" s="2">
        <f t="shared" si="5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58"/>
        <v>-833417.67</v>
      </c>
      <c r="T439" s="5"/>
      <c r="U439" s="6"/>
      <c r="V439" s="6">
        <f t="shared" si="64"/>
        <v>-833417.67</v>
      </c>
      <c r="W439" s="6"/>
      <c r="X439" s="26"/>
    </row>
    <row r="440" spans="1:24">
      <c r="A440" s="2">
        <f t="shared" si="5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58"/>
        <v>0</v>
      </c>
      <c r="T440" s="5"/>
      <c r="U440" s="6"/>
      <c r="W440" s="6">
        <f>+S440</f>
        <v>0</v>
      </c>
      <c r="X440" s="26"/>
    </row>
    <row r="441" spans="1:24">
      <c r="A441" s="2">
        <f t="shared" si="5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58"/>
        <v>-197426.09</v>
      </c>
      <c r="T441" s="5"/>
      <c r="U441" s="6"/>
      <c r="W441" s="6"/>
      <c r="X441" s="6">
        <f>+S441</f>
        <v>-197426.09</v>
      </c>
    </row>
    <row r="442" spans="1:24">
      <c r="A442" s="2">
        <f t="shared" si="5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58"/>
        <v>-671034.37</v>
      </c>
      <c r="T442" s="5"/>
      <c r="U442" s="6"/>
      <c r="W442" s="6"/>
      <c r="X442" s="6">
        <f>+S442</f>
        <v>-671034.37</v>
      </c>
    </row>
    <row r="443" spans="1:24">
      <c r="A443" s="2">
        <f t="shared" si="5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58"/>
        <v>-124666.67</v>
      </c>
      <c r="T443" s="5"/>
      <c r="U443" s="6"/>
      <c r="V443" s="6">
        <f t="shared" ref="V443:V478" si="65">+S443</f>
        <v>-124666.67</v>
      </c>
      <c r="W443" s="6"/>
      <c r="X443" s="26"/>
    </row>
    <row r="444" spans="1:24">
      <c r="A444" s="2">
        <f t="shared" si="5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58"/>
        <v>-88725</v>
      </c>
      <c r="T444" s="5"/>
      <c r="U444" s="6"/>
      <c r="V444" s="6">
        <f t="shared" si="65"/>
        <v>-88725</v>
      </c>
      <c r="W444" s="6"/>
      <c r="X444" s="26"/>
    </row>
    <row r="445" spans="1:24">
      <c r="A445" s="2">
        <f t="shared" si="5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58"/>
        <v>-320263.13</v>
      </c>
      <c r="T445" s="5"/>
      <c r="U445" s="6"/>
      <c r="V445" s="6">
        <f t="shared" si="65"/>
        <v>-320263.13</v>
      </c>
      <c r="W445" s="6"/>
      <c r="X445" s="26"/>
    </row>
    <row r="446" spans="1:24">
      <c r="A446" s="2">
        <f t="shared" si="5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58"/>
        <v>-130250</v>
      </c>
      <c r="T446" s="5"/>
      <c r="U446" s="6"/>
      <c r="V446" s="6">
        <f t="shared" si="65"/>
        <v>-130250</v>
      </c>
      <c r="W446" s="6"/>
      <c r="X446" s="26"/>
    </row>
    <row r="447" spans="1:24">
      <c r="A447" s="2">
        <f t="shared" si="5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58"/>
        <v>-386000</v>
      </c>
      <c r="T447" s="5"/>
      <c r="U447" s="6"/>
      <c r="V447" s="6">
        <f t="shared" si="65"/>
        <v>-386000</v>
      </c>
      <c r="W447" s="6"/>
      <c r="X447" s="26"/>
    </row>
    <row r="448" spans="1:24">
      <c r="A448" s="2">
        <f t="shared" si="5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58"/>
        <v>-171250</v>
      </c>
      <c r="T448" s="5"/>
      <c r="U448" s="6"/>
      <c r="V448" s="6">
        <f t="shared" si="65"/>
        <v>-171250</v>
      </c>
      <c r="W448" s="6"/>
      <c r="X448" s="26"/>
    </row>
    <row r="449" spans="1:24">
      <c r="A449" s="2">
        <f t="shared" si="5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58"/>
        <v>-181666.66</v>
      </c>
      <c r="T449" s="5"/>
      <c r="U449" s="6"/>
      <c r="V449" s="6">
        <f t="shared" si="65"/>
        <v>-181666.66</v>
      </c>
      <c r="W449" s="6"/>
      <c r="X449" s="26"/>
    </row>
    <row r="450" spans="1:24">
      <c r="A450" s="2">
        <f t="shared" si="5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58"/>
        <v>-213020.84</v>
      </c>
      <c r="T450" s="5"/>
      <c r="U450" s="6"/>
      <c r="V450" s="6">
        <f t="shared" si="65"/>
        <v>-213020.84</v>
      </c>
      <c r="W450" s="6"/>
      <c r="X450" s="26"/>
    </row>
    <row r="451" spans="1:24">
      <c r="A451" s="2">
        <f t="shared" si="5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58"/>
        <v>-220833.34</v>
      </c>
      <c r="T451" s="5"/>
      <c r="U451" s="6"/>
      <c r="V451" s="6">
        <f t="shared" si="65"/>
        <v>-220833.34</v>
      </c>
      <c r="W451" s="6"/>
      <c r="X451" s="26"/>
    </row>
    <row r="452" spans="1:24">
      <c r="A452" s="2">
        <f t="shared" si="5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58"/>
        <v>-127812.5</v>
      </c>
      <c r="T452" s="5"/>
      <c r="U452" s="6"/>
      <c r="V452" s="6">
        <f t="shared" si="65"/>
        <v>-127812.5</v>
      </c>
      <c r="W452" s="6"/>
      <c r="X452" s="26"/>
    </row>
    <row r="453" spans="1:24">
      <c r="A453" s="2">
        <f t="shared" si="5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58"/>
        <v>-132500</v>
      </c>
      <c r="T453" s="5"/>
      <c r="U453" s="6"/>
      <c r="V453" s="6">
        <f t="shared" si="65"/>
        <v>-132500</v>
      </c>
      <c r="W453" s="6"/>
      <c r="X453" s="26"/>
    </row>
    <row r="454" spans="1:24">
      <c r="A454" s="2">
        <f t="shared" si="5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58"/>
        <v>-8593.81</v>
      </c>
      <c r="T454" s="5"/>
      <c r="U454" s="6"/>
      <c r="V454" s="6">
        <f t="shared" si="65"/>
        <v>-8593.81</v>
      </c>
      <c r="W454" s="6"/>
      <c r="X454" s="26"/>
    </row>
    <row r="455" spans="1:24">
      <c r="A455" s="2">
        <f t="shared" si="5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58"/>
        <v>-33573.870000000003</v>
      </c>
      <c r="T455" s="5"/>
      <c r="U455" s="6"/>
      <c r="V455" s="6">
        <f t="shared" si="65"/>
        <v>-33573.870000000003</v>
      </c>
      <c r="W455" s="6"/>
      <c r="X455" s="26"/>
    </row>
    <row r="456" spans="1:24">
      <c r="A456" s="2">
        <f t="shared" si="5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58"/>
        <v>-1515025.98</v>
      </c>
      <c r="T456" s="5"/>
      <c r="U456" s="6"/>
      <c r="V456" s="6">
        <f t="shared" si="65"/>
        <v>-1515025.98</v>
      </c>
      <c r="W456" s="6"/>
      <c r="X456" s="26"/>
    </row>
    <row r="457" spans="1:24">
      <c r="A457" s="2">
        <f t="shared" si="5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58"/>
        <v>-1108535.76</v>
      </c>
      <c r="T457" s="5"/>
      <c r="U457" s="6"/>
      <c r="V457" s="6">
        <f t="shared" si="65"/>
        <v>-1108535.76</v>
      </c>
      <c r="W457" s="6"/>
      <c r="X457" s="26"/>
    </row>
    <row r="458" spans="1:24">
      <c r="A458" s="2">
        <f t="shared" si="5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58"/>
        <v>-7458966.1299999999</v>
      </c>
      <c r="T458" s="5"/>
      <c r="U458" s="6"/>
      <c r="V458" s="6">
        <f t="shared" si="65"/>
        <v>-7458966.1299999999</v>
      </c>
      <c r="W458" s="6"/>
      <c r="X458" s="26"/>
    </row>
    <row r="459" spans="1:24">
      <c r="A459" s="2">
        <f t="shared" si="5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58"/>
        <v>-29402.17</v>
      </c>
      <c r="T459" s="5"/>
      <c r="U459" s="6"/>
      <c r="V459" s="6">
        <f t="shared" si="65"/>
        <v>-29402.17</v>
      </c>
      <c r="W459" s="6"/>
      <c r="X459" s="26"/>
    </row>
    <row r="460" spans="1:24">
      <c r="A460" s="2">
        <f t="shared" si="5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58"/>
        <v>-580796</v>
      </c>
      <c r="T460" s="5"/>
      <c r="U460" s="6"/>
      <c r="V460" s="6">
        <f t="shared" si="65"/>
        <v>-580796</v>
      </c>
      <c r="W460" s="6"/>
      <c r="X460" s="26"/>
    </row>
    <row r="461" spans="1:24">
      <c r="A461" s="2">
        <f t="shared" si="5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58"/>
        <v>0</v>
      </c>
      <c r="T461" s="5"/>
      <c r="U461" s="6"/>
      <c r="V461" s="6">
        <f t="shared" si="65"/>
        <v>0</v>
      </c>
      <c r="W461" s="6"/>
      <c r="X461" s="26"/>
    </row>
    <row r="462" spans="1:24">
      <c r="A462" s="2">
        <f t="shared" si="5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58"/>
        <v>-2159678.75</v>
      </c>
      <c r="T462" s="5"/>
      <c r="U462" s="6"/>
      <c r="V462" s="6">
        <f t="shared" si="65"/>
        <v>-2159678.75</v>
      </c>
      <c r="W462" s="6"/>
      <c r="X462" s="26"/>
    </row>
    <row r="463" spans="1:24">
      <c r="A463" s="2">
        <f t="shared" si="5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58"/>
        <v>-1052717.67</v>
      </c>
      <c r="T463" s="5"/>
      <c r="U463" s="6"/>
      <c r="V463" s="6">
        <f t="shared" si="65"/>
        <v>-1052717.67</v>
      </c>
      <c r="W463" s="6"/>
      <c r="X463" s="26"/>
    </row>
    <row r="464" spans="1:24">
      <c r="A464" s="2">
        <f t="shared" si="5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ref="S464:S527" si="66">+P464</f>
        <v>-96163.31</v>
      </c>
      <c r="T464" s="5"/>
      <c r="U464" s="6"/>
      <c r="V464" s="6">
        <f t="shared" si="65"/>
        <v>-96163.31</v>
      </c>
      <c r="W464" s="6"/>
      <c r="X464" s="26"/>
    </row>
    <row r="465" spans="1:24">
      <c r="A465" s="2">
        <f t="shared" ref="A465:A528" si="6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66"/>
        <v>-173578.99</v>
      </c>
      <c r="T465" s="5"/>
      <c r="U465" s="6"/>
      <c r="V465" s="6">
        <f t="shared" si="65"/>
        <v>-173578.99</v>
      </c>
      <c r="W465" s="6"/>
      <c r="X465" s="26"/>
    </row>
    <row r="466" spans="1:24">
      <c r="A466" s="2">
        <f t="shared" si="6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66"/>
        <v>-605065.63</v>
      </c>
      <c r="T466" s="5"/>
      <c r="U466" s="6"/>
      <c r="V466" s="6">
        <f t="shared" si="65"/>
        <v>-605065.63</v>
      </c>
      <c r="W466" s="6"/>
      <c r="X466" s="26"/>
    </row>
    <row r="467" spans="1:24">
      <c r="A467" s="2">
        <f t="shared" si="6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66"/>
        <v>-44430.38</v>
      </c>
      <c r="T467" s="5"/>
      <c r="U467" s="6"/>
      <c r="V467" s="6">
        <f t="shared" si="65"/>
        <v>-44430.38</v>
      </c>
      <c r="W467" s="6"/>
      <c r="X467" s="26"/>
    </row>
    <row r="468" spans="1:24">
      <c r="A468" s="2">
        <f t="shared" si="6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66"/>
        <v>473546.58</v>
      </c>
      <c r="T468" s="5"/>
      <c r="U468" s="6"/>
      <c r="V468" s="6">
        <f t="shared" si="65"/>
        <v>473546.58</v>
      </c>
      <c r="W468" s="6"/>
      <c r="X468" s="26"/>
    </row>
    <row r="469" spans="1:24">
      <c r="A469" s="2">
        <f t="shared" si="6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66"/>
        <v>-547799.32999999996</v>
      </c>
      <c r="T469" s="5"/>
      <c r="U469" s="6"/>
      <c r="V469" s="6">
        <f t="shared" si="65"/>
        <v>-547799.32999999996</v>
      </c>
      <c r="W469" s="6"/>
      <c r="X469" s="26"/>
    </row>
    <row r="470" spans="1:24">
      <c r="A470" s="2">
        <f t="shared" si="6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66"/>
        <v>-59332.13</v>
      </c>
      <c r="T470" s="5"/>
      <c r="U470" s="6"/>
      <c r="V470" s="6">
        <f t="shared" si="65"/>
        <v>-59332.13</v>
      </c>
      <c r="W470" s="6"/>
      <c r="X470" s="26"/>
    </row>
    <row r="471" spans="1:24">
      <c r="A471" s="2">
        <f t="shared" si="6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66"/>
        <v>-886037.76</v>
      </c>
      <c r="T471" s="5"/>
      <c r="U471" s="6"/>
      <c r="V471" s="6">
        <f t="shared" si="65"/>
        <v>-886037.76</v>
      </c>
      <c r="W471" s="6"/>
      <c r="X471" s="26"/>
    </row>
    <row r="472" spans="1:24">
      <c r="A472" s="2">
        <f t="shared" si="6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66"/>
        <v>628.39</v>
      </c>
      <c r="T472" s="5"/>
      <c r="U472" s="6"/>
      <c r="V472" s="6">
        <f t="shared" si="65"/>
        <v>628.39</v>
      </c>
      <c r="W472" s="6"/>
      <c r="X472" s="26"/>
    </row>
    <row r="473" spans="1:24">
      <c r="A473" s="2">
        <f t="shared" si="6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66"/>
        <v>-379517.67</v>
      </c>
      <c r="T473" s="5"/>
      <c r="U473" s="6"/>
      <c r="V473" s="6">
        <f t="shared" si="65"/>
        <v>-379517.67</v>
      </c>
      <c r="W473" s="6"/>
      <c r="X473" s="26"/>
    </row>
    <row r="474" spans="1:24">
      <c r="A474" s="2">
        <f t="shared" si="6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66"/>
        <v>0</v>
      </c>
      <c r="T474" s="5"/>
      <c r="U474" s="6"/>
      <c r="V474" s="6">
        <f t="shared" si="65"/>
        <v>0</v>
      </c>
      <c r="W474" s="6"/>
      <c r="X474" s="26"/>
    </row>
    <row r="475" spans="1:24">
      <c r="A475" s="2">
        <f t="shared" si="6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66"/>
        <v>0</v>
      </c>
      <c r="T475" s="5"/>
      <c r="U475" s="6"/>
      <c r="V475" s="6">
        <f t="shared" si="65"/>
        <v>0</v>
      </c>
      <c r="W475" s="6"/>
      <c r="X475" s="26"/>
    </row>
    <row r="476" spans="1:24">
      <c r="A476" s="2">
        <f t="shared" si="6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66"/>
        <v>-24135</v>
      </c>
      <c r="T476" s="5"/>
      <c r="U476" s="6"/>
      <c r="V476" s="6">
        <f t="shared" si="65"/>
        <v>-24135</v>
      </c>
      <c r="W476" s="6"/>
      <c r="X476" s="26"/>
    </row>
    <row r="477" spans="1:24">
      <c r="A477" s="2">
        <f t="shared" si="6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66"/>
        <v>-1310366.54</v>
      </c>
      <c r="T477" s="5"/>
      <c r="U477" s="6"/>
      <c r="V477" s="6">
        <f t="shared" si="65"/>
        <v>-1310366.54</v>
      </c>
      <c r="W477" s="6"/>
      <c r="X477" s="26"/>
    </row>
    <row r="478" spans="1:24">
      <c r="A478" s="2">
        <f t="shared" si="6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66"/>
        <v>0</v>
      </c>
      <c r="T478" s="5"/>
      <c r="U478" s="6"/>
      <c r="V478" s="6">
        <f t="shared" si="65"/>
        <v>0</v>
      </c>
      <c r="W478" s="6"/>
      <c r="X478" s="26"/>
    </row>
    <row r="479" spans="1:24">
      <c r="A479" s="2">
        <f t="shared" si="6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66"/>
        <v>-554613.27</v>
      </c>
      <c r="T479" s="5"/>
      <c r="U479" s="6"/>
      <c r="W479" s="6"/>
      <c r="X479" s="6">
        <f>+S479</f>
        <v>-554613.27</v>
      </c>
    </row>
    <row r="480" spans="1:24">
      <c r="A480" s="2">
        <f t="shared" si="6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66"/>
        <v>-2487346.0299999998</v>
      </c>
      <c r="T480" s="2"/>
      <c r="U480" s="4"/>
      <c r="V480" s="4"/>
      <c r="W480" s="4"/>
      <c r="X480" s="83">
        <f>+S480</f>
        <v>-2487346.0299999998</v>
      </c>
    </row>
    <row r="481" spans="1:24">
      <c r="A481" s="2">
        <f t="shared" si="6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66"/>
        <v>0</v>
      </c>
      <c r="T481" s="2"/>
      <c r="U481" s="4"/>
      <c r="V481" s="4"/>
      <c r="W481" s="4"/>
      <c r="X481" s="83">
        <f t="shared" ref="X481:X493" si="68">+S481</f>
        <v>0</v>
      </c>
    </row>
    <row r="482" spans="1:24">
      <c r="A482" s="2">
        <f t="shared" si="6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66"/>
        <v>206024.81</v>
      </c>
      <c r="T482" s="2"/>
      <c r="U482" s="4"/>
      <c r="V482" s="4"/>
      <c r="W482" s="4"/>
      <c r="X482" s="83">
        <f t="shared" si="68"/>
        <v>206024.81</v>
      </c>
    </row>
    <row r="483" spans="1:24">
      <c r="A483" s="2">
        <f t="shared" si="6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66"/>
        <v>289325.53999999998</v>
      </c>
      <c r="T483" s="2"/>
      <c r="U483" s="4"/>
      <c r="V483" s="4"/>
      <c r="W483" s="4"/>
      <c r="X483" s="83">
        <f t="shared" si="68"/>
        <v>289325.53999999998</v>
      </c>
    </row>
    <row r="484" spans="1:24">
      <c r="A484" s="2">
        <f t="shared" si="6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66"/>
        <v>0</v>
      </c>
      <c r="T484" s="2"/>
      <c r="U484" s="4"/>
      <c r="V484" s="4"/>
      <c r="W484" s="4"/>
      <c r="X484" s="83">
        <f t="shared" si="68"/>
        <v>0</v>
      </c>
    </row>
    <row r="485" spans="1:24">
      <c r="A485" s="2">
        <f t="shared" si="6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66"/>
        <v>-7376195.8399999999</v>
      </c>
      <c r="T485" s="2"/>
      <c r="U485" s="4"/>
      <c r="V485" s="4"/>
      <c r="W485" s="4"/>
      <c r="X485" s="83">
        <f t="shared" si="68"/>
        <v>-7376195.8399999999</v>
      </c>
    </row>
    <row r="486" spans="1:24">
      <c r="A486" s="2">
        <f t="shared" si="6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66"/>
        <v>-1284500.8899999999</v>
      </c>
      <c r="T486" s="2"/>
      <c r="U486" s="4"/>
      <c r="V486" s="4"/>
      <c r="W486" s="4"/>
      <c r="X486" s="83">
        <f t="shared" si="68"/>
        <v>-1284500.8899999999</v>
      </c>
    </row>
    <row r="487" spans="1:24">
      <c r="A487" s="2">
        <f t="shared" si="6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66"/>
        <v>8580438.8800000008</v>
      </c>
      <c r="T487" s="2"/>
      <c r="U487" s="4"/>
      <c r="V487" s="4"/>
      <c r="W487" s="4"/>
      <c r="X487" s="83">
        <f t="shared" si="68"/>
        <v>8580438.8800000008</v>
      </c>
    </row>
    <row r="488" spans="1:24">
      <c r="A488" s="2">
        <f t="shared" si="6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66"/>
        <v>0</v>
      </c>
      <c r="T488" s="2"/>
      <c r="U488" s="4"/>
      <c r="V488" s="4"/>
      <c r="W488" s="4"/>
      <c r="X488" s="83">
        <f t="shared" si="68"/>
        <v>0</v>
      </c>
    </row>
    <row r="489" spans="1:24">
      <c r="A489" s="2">
        <f t="shared" si="6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66"/>
        <v>837951.06</v>
      </c>
      <c r="T489" s="2"/>
      <c r="U489" s="4"/>
      <c r="V489" s="4"/>
      <c r="W489" s="4"/>
      <c r="X489" s="83">
        <f t="shared" si="68"/>
        <v>837951.06</v>
      </c>
    </row>
    <row r="490" spans="1:24">
      <c r="A490" s="2">
        <f t="shared" si="6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66"/>
        <v>-757693.21</v>
      </c>
      <c r="T490" s="2"/>
      <c r="U490" s="4"/>
      <c r="V490" s="4"/>
      <c r="W490" s="4"/>
      <c r="X490" s="83">
        <f t="shared" si="68"/>
        <v>-757693.21</v>
      </c>
    </row>
    <row r="491" spans="1:24">
      <c r="A491" s="2">
        <f t="shared" si="6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66"/>
        <v>0</v>
      </c>
      <c r="T491" s="5"/>
      <c r="U491" s="6"/>
      <c r="V491" s="6"/>
      <c r="W491" s="6"/>
      <c r="X491" s="83">
        <f t="shared" si="68"/>
        <v>0</v>
      </c>
    </row>
    <row r="492" spans="1:24">
      <c r="A492" s="2">
        <f t="shared" si="6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66"/>
        <v>0</v>
      </c>
      <c r="T492" s="5"/>
      <c r="U492" s="6"/>
      <c r="V492" s="6"/>
      <c r="W492" s="6"/>
      <c r="X492" s="83">
        <f t="shared" si="68"/>
        <v>0</v>
      </c>
    </row>
    <row r="493" spans="1:24">
      <c r="A493" s="2">
        <f t="shared" si="6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66"/>
        <v>0</v>
      </c>
      <c r="T493" s="5"/>
      <c r="U493" s="6"/>
      <c r="V493" s="6"/>
      <c r="W493" s="6"/>
      <c r="X493" s="83">
        <f t="shared" si="68"/>
        <v>0</v>
      </c>
    </row>
    <row r="494" spans="1:24">
      <c r="A494" s="2">
        <f t="shared" si="6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R494" si="69">SUM(G419:G493)</f>
        <v>-29916427.679999996</v>
      </c>
      <c r="H494" s="28">
        <f t="shared" si="69"/>
        <v>-31050749.560000002</v>
      </c>
      <c r="I494" s="28">
        <f t="shared" si="69"/>
        <v>-32926628.370000012</v>
      </c>
      <c r="J494" s="28">
        <f t="shared" si="69"/>
        <v>-26026564.849999998</v>
      </c>
      <c r="K494" s="28">
        <f t="shared" si="69"/>
        <v>-29297527.000000007</v>
      </c>
      <c r="L494" s="28">
        <f t="shared" si="69"/>
        <v>-32497909.800000001</v>
      </c>
      <c r="M494" s="28">
        <f t="shared" si="69"/>
        <v>-29147546.230000008</v>
      </c>
      <c r="N494" s="28">
        <f t="shared" si="69"/>
        <v>-26761465.989999995</v>
      </c>
      <c r="O494" s="28">
        <f t="shared" si="69"/>
        <v>-27148964.500000011</v>
      </c>
      <c r="P494" s="28">
        <f t="shared" si="69"/>
        <v>-28096571.479999993</v>
      </c>
      <c r="Q494" s="28">
        <f t="shared" si="69"/>
        <v>-33838947.650000006</v>
      </c>
      <c r="R494" s="28">
        <f t="shared" si="69"/>
        <v>-32063005.899999995</v>
      </c>
      <c r="S494" s="25">
        <f t="shared" si="66"/>
        <v>-28096571.479999993</v>
      </c>
      <c r="T494" s="2"/>
      <c r="U494" s="4"/>
      <c r="V494" s="4"/>
      <c r="W494" s="4"/>
      <c r="X494" s="83"/>
    </row>
    <row r="495" spans="1:24">
      <c r="A495" s="2">
        <f t="shared" si="6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25">
        <f t="shared" si="66"/>
        <v>0</v>
      </c>
      <c r="T495" s="5"/>
      <c r="U495" s="6"/>
      <c r="V495" s="6"/>
      <c r="W495" s="6"/>
      <c r="X495" s="26"/>
    </row>
    <row r="496" spans="1:24">
      <c r="A496" s="2">
        <f t="shared" si="6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66"/>
        <v>-11132875.869999999</v>
      </c>
      <c r="T496" s="5"/>
      <c r="U496" s="6"/>
      <c r="V496" s="6">
        <f t="shared" ref="V496:V501" si="70">+S496</f>
        <v>-11132875.869999999</v>
      </c>
      <c r="W496" s="6"/>
      <c r="X496" s="26"/>
    </row>
    <row r="497" spans="1:24">
      <c r="A497" s="2">
        <f t="shared" si="6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66"/>
        <v>-466500</v>
      </c>
      <c r="T497" s="5"/>
      <c r="U497" s="6"/>
      <c r="V497" s="6">
        <f t="shared" si="70"/>
        <v>-466500</v>
      </c>
      <c r="W497" s="6"/>
      <c r="X497" s="26"/>
    </row>
    <row r="498" spans="1:24">
      <c r="A498" s="2">
        <f t="shared" si="6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66"/>
        <v>-1553616.16</v>
      </c>
      <c r="T498" s="5"/>
      <c r="U498" s="6"/>
      <c r="V498" s="6">
        <f t="shared" si="70"/>
        <v>-1553616.16</v>
      </c>
      <c r="W498" s="6"/>
      <c r="X498" s="26"/>
    </row>
    <row r="499" spans="1:24">
      <c r="A499" s="2">
        <f t="shared" si="6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66"/>
        <v>-8554185.1300000008</v>
      </c>
      <c r="T499" s="5"/>
      <c r="U499" s="6"/>
      <c r="V499" s="6">
        <f t="shared" si="70"/>
        <v>-8554185.1300000008</v>
      </c>
      <c r="W499" s="6"/>
      <c r="X499" s="26"/>
    </row>
    <row r="500" spans="1:24">
      <c r="A500" s="2">
        <f t="shared" si="6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66"/>
        <v>-94311.08</v>
      </c>
      <c r="T500" s="5"/>
      <c r="U500" s="6"/>
      <c r="V500" s="6">
        <f t="shared" si="70"/>
        <v>-94311.08</v>
      </c>
      <c r="W500" s="6"/>
      <c r="X500" s="26"/>
    </row>
    <row r="501" spans="1:24">
      <c r="A501" s="2">
        <f t="shared" si="6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66"/>
        <v>-343412</v>
      </c>
      <c r="T501" s="5"/>
      <c r="U501" s="6"/>
      <c r="V501" s="6">
        <f t="shared" si="70"/>
        <v>-343412</v>
      </c>
      <c r="W501" s="6"/>
      <c r="X501" s="26"/>
    </row>
    <row r="502" spans="1:24">
      <c r="A502" s="2">
        <f t="shared" si="6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66"/>
        <v>-64071319.920000002</v>
      </c>
      <c r="T502" s="5"/>
      <c r="U502" s="6"/>
      <c r="V502" s="6"/>
      <c r="W502" s="6"/>
      <c r="X502" s="26">
        <f>+S502</f>
        <v>-64071319.920000002</v>
      </c>
    </row>
    <row r="503" spans="1:24">
      <c r="A503" s="2">
        <f t="shared" si="6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66"/>
        <v>0</v>
      </c>
      <c r="T503" s="5"/>
      <c r="U503" s="6"/>
      <c r="V503" s="6"/>
      <c r="W503" s="6"/>
      <c r="X503" s="26"/>
    </row>
    <row r="504" spans="1:24">
      <c r="A504" s="2">
        <f t="shared" si="6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66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6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66"/>
        <v>-47101.050000000097</v>
      </c>
      <c r="T505" s="5"/>
      <c r="U505" s="6"/>
      <c r="V505" s="6"/>
      <c r="W505" s="6"/>
      <c r="X505" s="26">
        <f>+S505</f>
        <v>-47101.050000000097</v>
      </c>
    </row>
    <row r="506" spans="1:24">
      <c r="A506" s="2">
        <f t="shared" si="6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66"/>
        <v>3199.78</v>
      </c>
      <c r="T506" s="5"/>
      <c r="U506" s="6"/>
      <c r="V506" s="6"/>
      <c r="W506" s="6"/>
      <c r="X506" s="26">
        <f>+S506</f>
        <v>3199.78</v>
      </c>
    </row>
    <row r="507" spans="1:24">
      <c r="A507" s="2">
        <f t="shared" si="6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66"/>
        <v>117299.85</v>
      </c>
      <c r="T507" s="5"/>
      <c r="U507" s="6"/>
      <c r="V507" s="6"/>
      <c r="W507" s="6"/>
      <c r="X507" s="26">
        <f>+S507</f>
        <v>117299.85</v>
      </c>
    </row>
    <row r="508" spans="1:24">
      <c r="A508" s="2">
        <f t="shared" si="6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66"/>
        <v>-1015519.5</v>
      </c>
      <c r="T508" s="5"/>
      <c r="U508" s="6"/>
      <c r="V508" s="6"/>
      <c r="W508" s="6"/>
      <c r="X508" s="26">
        <f>+S508</f>
        <v>-1015519.5</v>
      </c>
    </row>
    <row r="509" spans="1:24">
      <c r="A509" s="2">
        <f t="shared" si="6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66"/>
        <v>92.559999999999903</v>
      </c>
      <c r="T509" s="5"/>
      <c r="U509" s="6"/>
      <c r="V509" s="6">
        <f>+S509</f>
        <v>92.559999999999903</v>
      </c>
      <c r="W509" s="6"/>
      <c r="X509" s="26"/>
    </row>
    <row r="510" spans="1:24">
      <c r="A510" s="2">
        <f t="shared" si="6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66"/>
        <v>-48270</v>
      </c>
      <c r="T510" s="5"/>
      <c r="U510" s="6"/>
      <c r="V510" s="6">
        <f>+S510</f>
        <v>-48270</v>
      </c>
      <c r="W510" s="6"/>
      <c r="X510" s="26"/>
    </row>
    <row r="511" spans="1:24">
      <c r="A511" s="2">
        <f t="shared" si="6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66"/>
        <v>-8208377.5199999996</v>
      </c>
      <c r="T511" s="5"/>
      <c r="U511" s="6"/>
      <c r="V511" s="6">
        <f>+S511</f>
        <v>-8208377.5199999996</v>
      </c>
      <c r="W511" s="6"/>
      <c r="X511" s="26"/>
    </row>
    <row r="512" spans="1:24">
      <c r="A512" s="2">
        <f t="shared" si="6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66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6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66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6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66"/>
        <v>-50052796.68</v>
      </c>
      <c r="T514" s="5"/>
      <c r="U514" s="6"/>
      <c r="V514" s="6"/>
      <c r="W514" s="6"/>
      <c r="X514" s="83">
        <f>+S514</f>
        <v>-50052796.68</v>
      </c>
    </row>
    <row r="515" spans="1:24">
      <c r="A515" s="2">
        <f t="shared" si="6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66"/>
        <v>-9457639.2200000007</v>
      </c>
      <c r="T515" s="5"/>
      <c r="U515" s="6"/>
      <c r="V515" s="6"/>
      <c r="W515" s="6"/>
      <c r="X515" s="83">
        <f>+S515</f>
        <v>-9457639.2200000007</v>
      </c>
    </row>
    <row r="516" spans="1:24">
      <c r="A516" s="2">
        <f t="shared" si="6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66"/>
        <v>-921734.44</v>
      </c>
      <c r="T516" s="5"/>
      <c r="U516" s="6"/>
      <c r="V516" s="6"/>
      <c r="W516" s="6"/>
      <c r="X516" s="83">
        <f>+S516</f>
        <v>-921734.44</v>
      </c>
    </row>
    <row r="517" spans="1:24">
      <c r="A517" s="2">
        <f t="shared" si="6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66"/>
        <v>-6546122.6100000003</v>
      </c>
      <c r="T517" s="5"/>
      <c r="U517" s="6"/>
      <c r="V517" s="6"/>
      <c r="W517" s="6"/>
      <c r="X517" s="83">
        <f>+S517</f>
        <v>-6546122.6100000003</v>
      </c>
    </row>
    <row r="518" spans="1:24">
      <c r="A518" s="2">
        <f t="shared" si="6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66"/>
        <v>-961358.19</v>
      </c>
      <c r="T518" s="5"/>
      <c r="U518" s="6"/>
      <c r="V518" s="6"/>
      <c r="W518" s="6"/>
      <c r="X518" s="83">
        <f t="shared" ref="X518:X524" si="71">+S518</f>
        <v>-961358.19</v>
      </c>
    </row>
    <row r="519" spans="1:24">
      <c r="A519" s="2">
        <f t="shared" si="6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66"/>
        <v>-272259.65000000002</v>
      </c>
      <c r="T519" s="5"/>
      <c r="U519" s="6"/>
      <c r="V519" s="6"/>
      <c r="W519" s="6"/>
      <c r="X519" s="83">
        <f t="shared" si="71"/>
        <v>-272259.65000000002</v>
      </c>
    </row>
    <row r="520" spans="1:24">
      <c r="A520" s="2">
        <f t="shared" si="6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66"/>
        <v>-419012.45</v>
      </c>
      <c r="T520" s="5"/>
      <c r="U520" s="6"/>
      <c r="V520" s="6"/>
      <c r="W520" s="6"/>
      <c r="X520" s="83">
        <f t="shared" si="71"/>
        <v>-419012.45</v>
      </c>
    </row>
    <row r="521" spans="1:24">
      <c r="A521" s="2">
        <f t="shared" si="6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66"/>
        <v>-117707.81</v>
      </c>
      <c r="T521" s="5"/>
      <c r="U521" s="6"/>
      <c r="V521" s="6"/>
      <c r="W521" s="6"/>
      <c r="X521" s="83">
        <f t="shared" si="71"/>
        <v>-117707.81</v>
      </c>
    </row>
    <row r="522" spans="1:24">
      <c r="A522" s="2">
        <f t="shared" si="6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66"/>
        <v>-1086605.03</v>
      </c>
      <c r="T522" s="5"/>
      <c r="U522" s="6"/>
      <c r="V522" s="6"/>
      <c r="W522" s="6"/>
      <c r="X522" s="83">
        <f t="shared" si="71"/>
        <v>-1086605.03</v>
      </c>
    </row>
    <row r="523" spans="1:24">
      <c r="A523" s="2">
        <f t="shared" si="6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66"/>
        <v>-309356.06</v>
      </c>
      <c r="T523" s="5"/>
      <c r="U523" s="6"/>
      <c r="V523" s="6"/>
      <c r="W523" s="6"/>
      <c r="X523" s="83">
        <f t="shared" si="71"/>
        <v>-309356.06</v>
      </c>
    </row>
    <row r="524" spans="1:24">
      <c r="A524" s="2">
        <f t="shared" si="6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66"/>
        <v>536279.92000000004</v>
      </c>
      <c r="T524" s="5"/>
      <c r="U524" s="6"/>
      <c r="V524" s="6"/>
      <c r="W524" s="6"/>
      <c r="X524" s="83">
        <f t="shared" si="71"/>
        <v>536279.92000000004</v>
      </c>
    </row>
    <row r="525" spans="1:24">
      <c r="A525" s="2">
        <f t="shared" si="6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66"/>
        <v>0</v>
      </c>
      <c r="T525" s="5"/>
      <c r="U525" s="6"/>
      <c r="V525" s="6">
        <f>+S525</f>
        <v>0</v>
      </c>
      <c r="W525" s="6"/>
      <c r="X525" s="83"/>
    </row>
    <row r="526" spans="1:24">
      <c r="A526" s="2">
        <f t="shared" si="6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66"/>
        <v>0</v>
      </c>
      <c r="T526" s="5"/>
      <c r="U526" s="6"/>
      <c r="V526" s="6">
        <f>+S526</f>
        <v>0</v>
      </c>
      <c r="W526" s="6"/>
      <c r="X526" s="26"/>
    </row>
    <row r="527" spans="1:24">
      <c r="A527" s="2">
        <f t="shared" si="6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66"/>
        <v>48453878.57</v>
      </c>
      <c r="T527" s="5"/>
      <c r="U527" s="6"/>
      <c r="W527" s="6"/>
      <c r="X527" s="6">
        <f>+S527</f>
        <v>48453878.57</v>
      </c>
    </row>
    <row r="528" spans="1:24">
      <c r="A528" s="2">
        <f t="shared" si="67"/>
        <v>514</v>
      </c>
      <c r="B528" s="2"/>
      <c r="C528" s="2"/>
      <c r="D528" s="2"/>
      <c r="E528" s="32" t="s">
        <v>802</v>
      </c>
      <c r="F528" s="28">
        <f t="shared" ref="F528:R528" si="72">SUM(F496:F527)</f>
        <v>-122338906.30999997</v>
      </c>
      <c r="G528" s="28">
        <f t="shared" si="72"/>
        <v>-125562183.42999998</v>
      </c>
      <c r="H528" s="28">
        <f t="shared" si="72"/>
        <v>-125359001.76000002</v>
      </c>
      <c r="I528" s="28">
        <f t="shared" si="72"/>
        <v>-125601836.71000004</v>
      </c>
      <c r="J528" s="28">
        <f t="shared" si="72"/>
        <v>-125577682.70000002</v>
      </c>
      <c r="K528" s="28">
        <f t="shared" si="72"/>
        <v>-124101921.19999999</v>
      </c>
      <c r="L528" s="28">
        <f t="shared" si="72"/>
        <v>-124273394.66999999</v>
      </c>
      <c r="M528" s="28">
        <f t="shared" si="72"/>
        <v>-123582936.21000002</v>
      </c>
      <c r="N528" s="28">
        <f t="shared" si="72"/>
        <v>-124624632.51000004</v>
      </c>
      <c r="O528" s="28">
        <f t="shared" si="72"/>
        <v>-124120741.74000004</v>
      </c>
      <c r="P528" s="28">
        <f t="shared" si="72"/>
        <v>-123207202.62000003</v>
      </c>
      <c r="Q528" s="28">
        <f t="shared" si="72"/>
        <v>-120889584.75000006</v>
      </c>
      <c r="R528" s="28">
        <f t="shared" si="72"/>
        <v>-118715360.98000005</v>
      </c>
      <c r="S528" s="25">
        <f t="shared" ref="S528:S591" si="73">+P528</f>
        <v>-123207202.62000003</v>
      </c>
      <c r="T528" s="5"/>
      <c r="U528" s="6"/>
      <c r="V528" s="6"/>
      <c r="W528" s="6"/>
      <c r="X528" s="26"/>
    </row>
    <row r="529" spans="1:24">
      <c r="A529" s="2">
        <f t="shared" ref="A529:A592" si="74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25">
        <f t="shared" si="73"/>
        <v>0</v>
      </c>
      <c r="T529" s="5"/>
      <c r="U529" s="6"/>
      <c r="V529" s="6"/>
      <c r="W529" s="6"/>
      <c r="X529" s="26"/>
    </row>
    <row r="530" spans="1:24">
      <c r="A530" s="2">
        <f t="shared" si="74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73"/>
        <v>-250444.67</v>
      </c>
      <c r="T530" s="5"/>
      <c r="U530" s="6"/>
      <c r="V530" s="6"/>
      <c r="W530" s="6"/>
      <c r="X530" s="26">
        <f>+S530</f>
        <v>-250444.67</v>
      </c>
    </row>
    <row r="531" spans="1:24">
      <c r="A531" s="2">
        <f t="shared" si="74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73"/>
        <v>10318778.42</v>
      </c>
      <c r="T531" s="5"/>
      <c r="U531" s="6"/>
      <c r="V531" s="6"/>
      <c r="W531" s="6"/>
      <c r="X531" s="26">
        <f t="shared" ref="X531:X540" si="75">+S531</f>
        <v>10318778.42</v>
      </c>
    </row>
    <row r="532" spans="1:24">
      <c r="A532" s="2">
        <f t="shared" si="74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73"/>
        <v>39645864.850000001</v>
      </c>
      <c r="T532" s="5"/>
      <c r="U532" s="6"/>
      <c r="V532" s="6"/>
      <c r="W532" s="6"/>
      <c r="X532" s="26">
        <f t="shared" si="75"/>
        <v>39645864.850000001</v>
      </c>
    </row>
    <row r="533" spans="1:24">
      <c r="A533" s="2">
        <f t="shared" si="74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73"/>
        <v>-98634765.430000007</v>
      </c>
      <c r="T533" s="5"/>
      <c r="U533" s="6"/>
      <c r="V533" s="6"/>
      <c r="W533" s="6"/>
      <c r="X533" s="26">
        <f t="shared" si="75"/>
        <v>-98634765.430000007</v>
      </c>
    </row>
    <row r="534" spans="1:24">
      <c r="A534" s="2">
        <f t="shared" si="74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73"/>
        <v>-198993.98</v>
      </c>
      <c r="T534" s="5"/>
      <c r="U534" s="6"/>
      <c r="V534" s="6"/>
      <c r="W534" s="6"/>
      <c r="X534" s="26">
        <f t="shared" si="75"/>
        <v>-198993.98</v>
      </c>
    </row>
    <row r="535" spans="1:24">
      <c r="A535" s="2">
        <f t="shared" si="74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73"/>
        <v>0</v>
      </c>
      <c r="T535" s="5"/>
      <c r="U535" s="6"/>
      <c r="V535" s="6"/>
      <c r="W535" s="6"/>
      <c r="X535" s="26">
        <f t="shared" si="75"/>
        <v>0</v>
      </c>
    </row>
    <row r="536" spans="1:24">
      <c r="A536" s="2">
        <f t="shared" si="74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73"/>
        <v>903161.07</v>
      </c>
      <c r="T536" s="5"/>
      <c r="U536" s="6"/>
      <c r="V536" s="6"/>
      <c r="W536" s="6"/>
      <c r="X536" s="26">
        <f t="shared" si="75"/>
        <v>903161.07</v>
      </c>
    </row>
    <row r="537" spans="1:24">
      <c r="A537" s="2">
        <f t="shared" si="74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73"/>
        <v>-815007.66</v>
      </c>
      <c r="T537" s="5"/>
      <c r="U537" s="6"/>
      <c r="V537" s="6"/>
      <c r="W537" s="6"/>
      <c r="X537" s="26">
        <f t="shared" si="75"/>
        <v>-815007.66</v>
      </c>
    </row>
    <row r="538" spans="1:24">
      <c r="A538" s="2">
        <f t="shared" si="74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73"/>
        <v>-4304058.3899999997</v>
      </c>
      <c r="T538" s="5"/>
      <c r="U538" s="6"/>
      <c r="V538" s="6"/>
      <c r="W538" s="6"/>
      <c r="X538" s="26">
        <f t="shared" si="75"/>
        <v>-4304058.3899999997</v>
      </c>
    </row>
    <row r="539" spans="1:24">
      <c r="A539" s="2">
        <f t="shared" si="74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73"/>
        <v>504355.22</v>
      </c>
      <c r="T539" s="5"/>
      <c r="U539" s="6"/>
      <c r="V539" s="6"/>
      <c r="W539" s="6"/>
      <c r="X539" s="26">
        <f t="shared" si="75"/>
        <v>504355.22</v>
      </c>
    </row>
    <row r="540" spans="1:24">
      <c r="A540" s="2">
        <f t="shared" si="74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73"/>
        <v>0</v>
      </c>
      <c r="T540" s="5"/>
      <c r="U540" s="6"/>
      <c r="V540" s="6"/>
      <c r="W540" s="6"/>
      <c r="X540" s="26">
        <f t="shared" si="75"/>
        <v>0</v>
      </c>
    </row>
    <row r="541" spans="1:24">
      <c r="A541" s="2">
        <f t="shared" si="74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73"/>
        <v>1982201.05</v>
      </c>
      <c r="T541" s="5"/>
      <c r="U541" s="6"/>
      <c r="V541" s="4"/>
      <c r="W541" s="4"/>
      <c r="X541" s="83">
        <f>+S541</f>
        <v>1982201.05</v>
      </c>
    </row>
    <row r="542" spans="1:24">
      <c r="A542" s="2">
        <f t="shared" si="74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73"/>
        <v>7565140.4800000004</v>
      </c>
      <c r="T542" s="5"/>
      <c r="U542" s="6"/>
      <c r="V542" s="4"/>
      <c r="W542" s="4"/>
      <c r="X542" s="83">
        <f>+S542</f>
        <v>7565140.4800000004</v>
      </c>
    </row>
    <row r="543" spans="1:24">
      <c r="A543" s="2">
        <f t="shared" si="74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73"/>
        <v>-154890.07</v>
      </c>
      <c r="T543" s="5"/>
      <c r="U543" s="6"/>
      <c r="W543" s="6"/>
      <c r="X543" s="4">
        <f>+S543</f>
        <v>-154890.07</v>
      </c>
    </row>
    <row r="544" spans="1:24">
      <c r="A544" s="2">
        <f t="shared" si="74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73"/>
        <v>-481335.67</v>
      </c>
      <c r="T544" s="5"/>
      <c r="U544" s="6"/>
      <c r="V544" s="4">
        <f t="shared" ref="V544:V550" si="76">+S544</f>
        <v>-481335.67</v>
      </c>
      <c r="W544" s="6"/>
      <c r="X544" s="26"/>
    </row>
    <row r="545" spans="1:24">
      <c r="A545" s="2">
        <f t="shared" si="74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73"/>
        <v>-31302928.609999999</v>
      </c>
      <c r="T545" s="5"/>
      <c r="U545" s="6"/>
      <c r="V545" s="4">
        <f t="shared" si="76"/>
        <v>-31302928.609999999</v>
      </c>
      <c r="W545" s="6"/>
      <c r="X545" s="26"/>
    </row>
    <row r="546" spans="1:24">
      <c r="A546" s="2">
        <f t="shared" si="74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73"/>
        <v>173494.07</v>
      </c>
      <c r="T546" s="5"/>
      <c r="U546" s="6"/>
      <c r="V546" s="4">
        <f t="shared" si="76"/>
        <v>173494.07</v>
      </c>
      <c r="W546" s="6"/>
      <c r="X546" s="26"/>
    </row>
    <row r="547" spans="1:24">
      <c r="A547" s="2">
        <f t="shared" si="74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73"/>
        <v>-108288.89</v>
      </c>
      <c r="T547" s="5"/>
      <c r="U547" s="6"/>
      <c r="V547" s="4">
        <f t="shared" si="76"/>
        <v>-108288.89</v>
      </c>
      <c r="W547" s="6"/>
      <c r="X547" s="26"/>
    </row>
    <row r="548" spans="1:24">
      <c r="A548" s="2">
        <f t="shared" si="74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73"/>
        <v>-13556.93</v>
      </c>
      <c r="T548" s="2"/>
      <c r="U548" s="4"/>
      <c r="V548" s="4">
        <f t="shared" si="76"/>
        <v>-13556.93</v>
      </c>
      <c r="W548" s="4"/>
      <c r="X548" s="83"/>
    </row>
    <row r="549" spans="1:24">
      <c r="A549" s="2">
        <f t="shared" si="74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73"/>
        <v>-42129.37</v>
      </c>
      <c r="T549" s="5"/>
      <c r="U549" s="6"/>
      <c r="V549" s="6">
        <f t="shared" si="76"/>
        <v>-42129.37</v>
      </c>
      <c r="W549" s="6"/>
      <c r="X549" s="26"/>
    </row>
    <row r="550" spans="1:24">
      <c r="A550" s="2">
        <f t="shared" si="74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73"/>
        <v>-2267650.4</v>
      </c>
      <c r="T550" s="2"/>
      <c r="U550" s="4"/>
      <c r="V550" s="4">
        <f t="shared" si="76"/>
        <v>-2267650.4</v>
      </c>
      <c r="W550" s="4"/>
      <c r="X550" s="83"/>
    </row>
    <row r="551" spans="1:24">
      <c r="A551" s="2">
        <f t="shared" si="74"/>
        <v>537</v>
      </c>
      <c r="B551" s="2"/>
      <c r="C551" s="2"/>
      <c r="D551" s="2"/>
      <c r="E551" s="50" t="s">
        <v>832</v>
      </c>
      <c r="F551" s="28">
        <f t="shared" ref="F551:R551" si="77">SUM(F530:F550)</f>
        <v>-77743427.170000002</v>
      </c>
      <c r="G551" s="28">
        <f t="shared" si="77"/>
        <v>-76899908.830000013</v>
      </c>
      <c r="H551" s="28">
        <f t="shared" si="77"/>
        <v>-76144183.440000027</v>
      </c>
      <c r="I551" s="28">
        <f t="shared" si="77"/>
        <v>-75293352.540000007</v>
      </c>
      <c r="J551" s="28">
        <f t="shared" si="77"/>
        <v>-75047506.219999999</v>
      </c>
      <c r="K551" s="28">
        <f t="shared" si="77"/>
        <v>-74981356.059999973</v>
      </c>
      <c r="L551" s="28">
        <f t="shared" si="77"/>
        <v>-75388285.160000011</v>
      </c>
      <c r="M551" s="28">
        <f t="shared" si="77"/>
        <v>-76143992.800000012</v>
      </c>
      <c r="N551" s="28">
        <f t="shared" si="77"/>
        <v>-76743007.349999994</v>
      </c>
      <c r="O551" s="28">
        <f t="shared" si="77"/>
        <v>-77500547.170000002</v>
      </c>
      <c r="P551" s="28">
        <f t="shared" si="77"/>
        <v>-77481054.910000041</v>
      </c>
      <c r="Q551" s="28">
        <f t="shared" si="77"/>
        <v>-79752141.87000002</v>
      </c>
      <c r="R551" s="28">
        <f t="shared" si="77"/>
        <v>-88739868.560000017</v>
      </c>
      <c r="S551" s="25">
        <f t="shared" si="73"/>
        <v>-77481054.910000041</v>
      </c>
      <c r="T551" s="5"/>
      <c r="U551" s="6"/>
      <c r="V551" s="6"/>
      <c r="W551" s="6"/>
      <c r="X551" s="26"/>
    </row>
    <row r="552" spans="1:24">
      <c r="A552" s="2">
        <f t="shared" si="74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25">
        <f t="shared" si="73"/>
        <v>0</v>
      </c>
      <c r="T552" s="5"/>
      <c r="U552" s="6"/>
      <c r="V552" s="6"/>
      <c r="W552" s="6"/>
      <c r="X552" s="26"/>
    </row>
    <row r="553" spans="1:24">
      <c r="A553" s="2">
        <f t="shared" si="74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73"/>
        <v>-29128213.239999998</v>
      </c>
      <c r="T553" s="5"/>
      <c r="U553" s="6"/>
      <c r="V553" s="6"/>
      <c r="W553" s="6">
        <f t="shared" ref="W553:W618" si="78">+S553</f>
        <v>-29128213.239999998</v>
      </c>
      <c r="X553" s="26"/>
    </row>
    <row r="554" spans="1:24">
      <c r="A554" s="2">
        <f t="shared" si="74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73"/>
        <v>172108.95</v>
      </c>
      <c r="T554" s="5"/>
      <c r="U554" s="6"/>
      <c r="V554" s="6"/>
      <c r="W554" s="6">
        <f t="shared" si="78"/>
        <v>172108.95</v>
      </c>
      <c r="X554" s="26"/>
    </row>
    <row r="555" spans="1:24">
      <c r="A555" s="2">
        <f t="shared" si="74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73"/>
        <v>-2227112.87</v>
      </c>
      <c r="T555" s="5"/>
      <c r="U555" s="6"/>
      <c r="V555" s="6"/>
      <c r="W555" s="6">
        <f t="shared" si="78"/>
        <v>-2227112.87</v>
      </c>
      <c r="X555" s="26"/>
    </row>
    <row r="556" spans="1:24">
      <c r="A556" s="2">
        <f t="shared" si="74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73"/>
        <v>-49982.23</v>
      </c>
      <c r="T556" s="5"/>
      <c r="U556" s="6"/>
      <c r="V556" s="6"/>
      <c r="W556" s="6">
        <f t="shared" si="78"/>
        <v>-49982.23</v>
      </c>
      <c r="X556" s="26"/>
    </row>
    <row r="557" spans="1:24">
      <c r="A557" s="2">
        <f t="shared" si="74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73"/>
        <v>-16519263.98</v>
      </c>
      <c r="T557" s="5"/>
      <c r="U557" s="6"/>
      <c r="V557" s="6"/>
      <c r="W557" s="6">
        <f t="shared" si="78"/>
        <v>-16519263.98</v>
      </c>
      <c r="X557" s="26"/>
    </row>
    <row r="558" spans="1:24">
      <c r="A558" s="2">
        <f t="shared" si="74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73"/>
        <v>350637.76</v>
      </c>
      <c r="T558" s="5"/>
      <c r="U558" s="6"/>
      <c r="V558" s="6"/>
      <c r="W558" s="6">
        <f t="shared" si="78"/>
        <v>350637.76</v>
      </c>
      <c r="X558" s="26"/>
    </row>
    <row r="559" spans="1:24">
      <c r="A559" s="2">
        <f t="shared" si="74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73"/>
        <v>-1216.5999999999999</v>
      </c>
      <c r="T559" s="5"/>
      <c r="U559" s="6"/>
      <c r="V559" s="6"/>
      <c r="W559" s="6">
        <f t="shared" si="78"/>
        <v>-1216.5999999999999</v>
      </c>
      <c r="X559" s="26"/>
    </row>
    <row r="560" spans="1:24">
      <c r="A560" s="2">
        <f t="shared" si="74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73"/>
        <v>-1072217.06</v>
      </c>
      <c r="T560" s="5"/>
      <c r="U560" s="6"/>
      <c r="V560" s="6"/>
      <c r="W560" s="6">
        <f t="shared" si="78"/>
        <v>-1072217.06</v>
      </c>
      <c r="X560" s="26"/>
    </row>
    <row r="561" spans="1:24">
      <c r="A561" s="2">
        <f t="shared" si="74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73"/>
        <v>-90314956.849999994</v>
      </c>
      <c r="T561" s="5"/>
      <c r="U561" s="6"/>
      <c r="V561" s="6"/>
      <c r="W561" s="6">
        <f t="shared" si="78"/>
        <v>-90314956.849999994</v>
      </c>
      <c r="X561" s="26"/>
    </row>
    <row r="562" spans="1:24">
      <c r="A562" s="2">
        <f t="shared" si="74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73"/>
        <v>-275706.71999999997</v>
      </c>
      <c r="T562" s="5"/>
      <c r="U562" s="6"/>
      <c r="V562" s="6"/>
      <c r="W562" s="6">
        <f t="shared" si="78"/>
        <v>-275706.71999999997</v>
      </c>
      <c r="X562" s="26"/>
    </row>
    <row r="563" spans="1:24">
      <c r="A563" s="2">
        <f t="shared" si="74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73"/>
        <v>-1301681.71</v>
      </c>
      <c r="T563" s="5"/>
      <c r="U563" s="6"/>
      <c r="V563" s="6"/>
      <c r="W563" s="6">
        <f t="shared" si="78"/>
        <v>-1301681.71</v>
      </c>
      <c r="X563" s="26"/>
    </row>
    <row r="564" spans="1:24">
      <c r="A564" s="2">
        <f t="shared" si="74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73"/>
        <v>-8751809.4700000007</v>
      </c>
      <c r="T564" s="5"/>
      <c r="U564" s="6"/>
      <c r="V564" s="6"/>
      <c r="W564" s="6">
        <f t="shared" si="78"/>
        <v>-8751809.4700000007</v>
      </c>
      <c r="X564" s="26"/>
    </row>
    <row r="565" spans="1:24">
      <c r="A565" s="2">
        <f t="shared" si="74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73"/>
        <v>212564.94</v>
      </c>
      <c r="T565" s="5"/>
      <c r="U565" s="6"/>
      <c r="V565" s="6"/>
      <c r="W565" s="6">
        <f t="shared" si="78"/>
        <v>212564.94</v>
      </c>
      <c r="X565" s="26"/>
    </row>
    <row r="566" spans="1:24">
      <c r="A566" s="2">
        <f t="shared" si="74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73"/>
        <v>-171717.58</v>
      </c>
      <c r="T566" s="5"/>
      <c r="U566" s="6"/>
      <c r="V566" s="6"/>
      <c r="W566" s="6">
        <f t="shared" si="78"/>
        <v>-171717.58</v>
      </c>
      <c r="X566" s="26"/>
    </row>
    <row r="567" spans="1:24">
      <c r="A567" s="2">
        <f t="shared" si="74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73"/>
        <v>-29548.43</v>
      </c>
      <c r="T567" s="5"/>
      <c r="U567" s="6"/>
      <c r="V567" s="6"/>
      <c r="W567" s="6">
        <f t="shared" si="78"/>
        <v>-29548.43</v>
      </c>
      <c r="X567" s="26"/>
    </row>
    <row r="568" spans="1:24">
      <c r="A568" s="2">
        <f t="shared" si="74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73"/>
        <v>-64371226.829999998</v>
      </c>
      <c r="T568" s="5"/>
      <c r="U568" s="6"/>
      <c r="V568" s="6"/>
      <c r="W568" s="6">
        <f t="shared" si="78"/>
        <v>-64371226.829999998</v>
      </c>
      <c r="X568" s="26"/>
    </row>
    <row r="569" spans="1:24">
      <c r="A569" s="2">
        <f t="shared" si="74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73"/>
        <v>511489.39</v>
      </c>
      <c r="T569" s="5"/>
      <c r="U569" s="6"/>
      <c r="V569" s="6"/>
      <c r="W569" s="6">
        <f t="shared" si="78"/>
        <v>511489.39</v>
      </c>
      <c r="X569" s="26"/>
    </row>
    <row r="570" spans="1:24">
      <c r="A570" s="2">
        <f t="shared" si="74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73"/>
        <v>-1057896.24</v>
      </c>
      <c r="T570" s="5"/>
      <c r="U570" s="6"/>
      <c r="V570" s="6"/>
      <c r="W570" s="6">
        <f t="shared" si="78"/>
        <v>-1057896.24</v>
      </c>
      <c r="X570" s="26"/>
    </row>
    <row r="571" spans="1:24">
      <c r="A571" s="2">
        <f t="shared" si="74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73"/>
        <v>-35124.75</v>
      </c>
      <c r="T571" s="5"/>
      <c r="U571" s="6"/>
      <c r="V571" s="6"/>
      <c r="W571" s="6">
        <f t="shared" si="78"/>
        <v>-35124.75</v>
      </c>
      <c r="X571" s="26"/>
    </row>
    <row r="572" spans="1:24">
      <c r="A572" s="2">
        <f t="shared" si="74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73"/>
        <v>-2172.96</v>
      </c>
      <c r="T572" s="5"/>
      <c r="U572" s="6"/>
      <c r="V572" s="6"/>
      <c r="W572" s="6">
        <f t="shared" si="78"/>
        <v>-2172.96</v>
      </c>
      <c r="X572" s="26"/>
    </row>
    <row r="573" spans="1:24">
      <c r="A573" s="2">
        <f t="shared" si="74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73"/>
        <v>-2754.82</v>
      </c>
      <c r="T573" s="5"/>
      <c r="U573" s="6"/>
      <c r="V573" s="6"/>
      <c r="W573" s="6">
        <f t="shared" si="78"/>
        <v>-2754.82</v>
      </c>
      <c r="X573" s="26"/>
    </row>
    <row r="574" spans="1:24">
      <c r="A574" s="2">
        <f t="shared" si="74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73"/>
        <v>-33.43</v>
      </c>
      <c r="T574" s="5"/>
      <c r="U574" s="6"/>
      <c r="V574" s="6"/>
      <c r="W574" s="6">
        <f t="shared" si="78"/>
        <v>-33.43</v>
      </c>
      <c r="X574" s="26"/>
    </row>
    <row r="575" spans="1:24">
      <c r="A575" s="2">
        <f t="shared" si="74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73"/>
        <v>-3266.14</v>
      </c>
      <c r="T575" s="5"/>
      <c r="U575" s="6"/>
      <c r="V575" s="6"/>
      <c r="W575" s="6">
        <f t="shared" si="78"/>
        <v>-3266.14</v>
      </c>
      <c r="X575" s="26"/>
    </row>
    <row r="576" spans="1:24">
      <c r="A576" s="2">
        <f t="shared" si="74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73"/>
        <v>-1001088.27</v>
      </c>
      <c r="T576" s="5"/>
      <c r="U576" s="6"/>
      <c r="V576" s="6"/>
      <c r="W576" s="6">
        <f t="shared" si="78"/>
        <v>-1001088.27</v>
      </c>
      <c r="X576" s="26"/>
    </row>
    <row r="577" spans="1:24">
      <c r="A577" s="2">
        <f t="shared" si="74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73"/>
        <v>-34437.96</v>
      </c>
      <c r="T577" s="5"/>
      <c r="U577" s="6"/>
      <c r="V577" s="6"/>
      <c r="W577" s="6">
        <f t="shared" si="78"/>
        <v>-34437.96</v>
      </c>
      <c r="X577" s="26"/>
    </row>
    <row r="578" spans="1:24">
      <c r="A578" s="2">
        <f t="shared" si="74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73"/>
        <v>-24326.75</v>
      </c>
      <c r="T578" s="5"/>
      <c r="U578" s="6"/>
      <c r="V578" s="6"/>
      <c r="W578" s="6">
        <f t="shared" si="78"/>
        <v>-24326.75</v>
      </c>
      <c r="X578" s="26"/>
    </row>
    <row r="579" spans="1:24">
      <c r="A579" s="2">
        <f t="shared" si="74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73"/>
        <v>3256759.53</v>
      </c>
      <c r="T579" s="5"/>
      <c r="U579" s="6"/>
      <c r="V579" s="6"/>
      <c r="W579" s="6">
        <f t="shared" si="78"/>
        <v>3256759.53</v>
      </c>
      <c r="X579" s="26"/>
    </row>
    <row r="580" spans="1:24">
      <c r="A580" s="2">
        <f t="shared" si="74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73"/>
        <v>1742196.42</v>
      </c>
      <c r="T580" s="5"/>
      <c r="U580" s="6"/>
      <c r="V580" s="6"/>
      <c r="W580" s="6">
        <f t="shared" si="78"/>
        <v>1742196.42</v>
      </c>
      <c r="X580" s="26"/>
    </row>
    <row r="581" spans="1:24">
      <c r="A581" s="2">
        <f t="shared" si="74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73"/>
        <v>106168.57</v>
      </c>
      <c r="T581" s="5"/>
      <c r="U581" s="6"/>
      <c r="V581" s="6"/>
      <c r="W581" s="6">
        <f t="shared" si="78"/>
        <v>106168.57</v>
      </c>
      <c r="X581" s="26"/>
    </row>
    <row r="582" spans="1:24">
      <c r="A582" s="2">
        <f t="shared" si="74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73"/>
        <v>9721624.8399999999</v>
      </c>
      <c r="T582" s="5"/>
      <c r="U582" s="6"/>
      <c r="V582" s="6"/>
      <c r="W582" s="6">
        <f t="shared" si="78"/>
        <v>9721624.8399999999</v>
      </c>
      <c r="X582" s="26"/>
    </row>
    <row r="583" spans="1:24">
      <c r="A583" s="2">
        <f t="shared" si="74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73"/>
        <v>5816245.8399999999</v>
      </c>
      <c r="T583" s="5"/>
      <c r="U583" s="6"/>
      <c r="V583" s="6"/>
      <c r="W583" s="6">
        <f t="shared" si="78"/>
        <v>5816245.8399999999</v>
      </c>
      <c r="X583" s="26"/>
    </row>
    <row r="584" spans="1:24">
      <c r="A584" s="2">
        <f t="shared" si="74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73"/>
        <v>272.88</v>
      </c>
      <c r="T584" s="5"/>
      <c r="U584" s="6"/>
      <c r="V584" s="6"/>
      <c r="W584" s="6">
        <f t="shared" si="78"/>
        <v>272.88</v>
      </c>
      <c r="X584" s="26"/>
    </row>
    <row r="585" spans="1:24">
      <c r="A585" s="2">
        <f t="shared" si="74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73"/>
        <v>34133.47</v>
      </c>
      <c r="T585" s="5"/>
      <c r="U585" s="6"/>
      <c r="V585" s="6"/>
      <c r="W585" s="6">
        <f t="shared" si="78"/>
        <v>34133.47</v>
      </c>
      <c r="X585" s="26"/>
    </row>
    <row r="586" spans="1:24">
      <c r="A586" s="2">
        <f t="shared" si="74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73"/>
        <v>-125968.82</v>
      </c>
      <c r="T586" s="5"/>
      <c r="U586" s="6"/>
      <c r="V586" s="6"/>
      <c r="W586" s="6">
        <f t="shared" si="78"/>
        <v>-125968.82</v>
      </c>
      <c r="X586" s="26"/>
    </row>
    <row r="587" spans="1:24">
      <c r="A587" s="2">
        <f t="shared" si="74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73"/>
        <v>-5487.69</v>
      </c>
      <c r="T587" s="5"/>
      <c r="U587" s="6"/>
      <c r="V587" s="6"/>
      <c r="W587" s="6">
        <f t="shared" si="78"/>
        <v>-5487.69</v>
      </c>
      <c r="X587" s="26"/>
    </row>
    <row r="588" spans="1:24">
      <c r="A588" s="2">
        <f t="shared" si="74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73"/>
        <v>-8767.18</v>
      </c>
      <c r="T588" s="5"/>
      <c r="U588" s="6"/>
      <c r="V588" s="6"/>
      <c r="W588" s="6">
        <f t="shared" si="78"/>
        <v>-8767.18</v>
      </c>
      <c r="X588" s="26"/>
    </row>
    <row r="589" spans="1:24">
      <c r="A589" s="2">
        <f t="shared" si="74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73"/>
        <v>-658.89</v>
      </c>
      <c r="T589" s="5"/>
      <c r="U589" s="6"/>
      <c r="V589" s="6"/>
      <c r="W589" s="6">
        <f t="shared" si="78"/>
        <v>-658.89</v>
      </c>
      <c r="X589" s="26"/>
    </row>
    <row r="590" spans="1:24">
      <c r="A590" s="2">
        <f t="shared" si="74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73"/>
        <v>-585707.54</v>
      </c>
      <c r="T590" s="5"/>
      <c r="U590" s="6"/>
      <c r="V590" s="6"/>
      <c r="W590" s="6">
        <f t="shared" si="78"/>
        <v>-585707.54</v>
      </c>
      <c r="X590" s="26"/>
    </row>
    <row r="591" spans="1:24">
      <c r="A591" s="2">
        <f t="shared" si="74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73"/>
        <v>-69530.17</v>
      </c>
      <c r="T591" s="5"/>
      <c r="U591" s="6"/>
      <c r="V591" s="6"/>
      <c r="W591" s="6">
        <f t="shared" si="78"/>
        <v>-69530.17</v>
      </c>
      <c r="X591" s="26"/>
    </row>
    <row r="592" spans="1:24">
      <c r="A592" s="2">
        <f t="shared" si="74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ref="S592:S634" si="79">+P592</f>
        <v>0</v>
      </c>
      <c r="T592" s="5"/>
      <c r="U592" s="6"/>
      <c r="V592" s="6"/>
      <c r="W592" s="6">
        <f t="shared" si="78"/>
        <v>0</v>
      </c>
      <c r="X592" s="26"/>
    </row>
    <row r="593" spans="1:24">
      <c r="A593" s="2">
        <f t="shared" ref="A593:A642" si="80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79"/>
        <v>-2241309.0299999998</v>
      </c>
      <c r="T593" s="5"/>
      <c r="U593" s="6"/>
      <c r="V593" s="6"/>
      <c r="W593" s="6">
        <f t="shared" si="78"/>
        <v>-2241309.0299999998</v>
      </c>
      <c r="X593" s="26"/>
    </row>
    <row r="594" spans="1:24">
      <c r="A594" s="2">
        <f t="shared" si="80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79"/>
        <v>-1171761.24</v>
      </c>
      <c r="T594" s="5"/>
      <c r="U594" s="6"/>
      <c r="V594" s="6"/>
      <c r="W594" s="6">
        <f t="shared" si="78"/>
        <v>-1171761.24</v>
      </c>
      <c r="X594" s="26"/>
    </row>
    <row r="595" spans="1:24">
      <c r="A595" s="2">
        <f t="shared" si="80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79"/>
        <v>-12811671.23</v>
      </c>
      <c r="T595" s="5"/>
      <c r="U595" s="6"/>
      <c r="V595" s="6"/>
      <c r="W595" s="6">
        <f t="shared" si="78"/>
        <v>-12811671.23</v>
      </c>
      <c r="X595" s="26"/>
    </row>
    <row r="596" spans="1:24">
      <c r="A596" s="2">
        <f t="shared" si="80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79"/>
        <v>0</v>
      </c>
      <c r="T596" s="5"/>
      <c r="U596" s="6"/>
      <c r="V596" s="6"/>
      <c r="W596" s="6">
        <f t="shared" si="78"/>
        <v>0</v>
      </c>
      <c r="X596" s="26"/>
    </row>
    <row r="597" spans="1:24">
      <c r="A597" s="2">
        <f t="shared" si="80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79"/>
        <v>-6635179.6500000004</v>
      </c>
      <c r="T597" s="5"/>
      <c r="U597" s="6"/>
      <c r="V597" s="6"/>
      <c r="W597" s="6">
        <f t="shared" si="78"/>
        <v>-6635179.6500000004</v>
      </c>
      <c r="X597" s="26"/>
    </row>
    <row r="598" spans="1:24">
      <c r="A598" s="2">
        <f t="shared" si="80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79"/>
        <v>-14157.58</v>
      </c>
      <c r="T598" s="5"/>
      <c r="U598" s="6"/>
      <c r="V598" s="6"/>
      <c r="W598" s="6">
        <f t="shared" si="78"/>
        <v>-14157.58</v>
      </c>
      <c r="X598" s="26"/>
    </row>
    <row r="599" spans="1:24">
      <c r="A599" s="2">
        <f t="shared" si="80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79"/>
        <v>1009.78</v>
      </c>
      <c r="T599" s="5"/>
      <c r="U599" s="6"/>
      <c r="V599" s="6"/>
      <c r="W599" s="6">
        <f t="shared" si="78"/>
        <v>1009.78</v>
      </c>
      <c r="X599" s="26"/>
    </row>
    <row r="600" spans="1:24">
      <c r="A600" s="2">
        <f t="shared" si="80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79"/>
        <v>48170.17</v>
      </c>
      <c r="T600" s="5"/>
      <c r="U600" s="6"/>
      <c r="V600" s="6"/>
      <c r="W600" s="6">
        <f t="shared" si="78"/>
        <v>48170.17</v>
      </c>
      <c r="X600" s="26"/>
    </row>
    <row r="601" spans="1:24">
      <c r="A601" s="2">
        <f t="shared" si="80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79"/>
        <v>124169.15</v>
      </c>
      <c r="T601" s="5"/>
      <c r="U601" s="6"/>
      <c r="V601" s="6"/>
      <c r="W601" s="6">
        <f t="shared" si="78"/>
        <v>124169.15</v>
      </c>
      <c r="X601" s="26"/>
    </row>
    <row r="602" spans="1:24">
      <c r="A602" s="2">
        <f t="shared" si="80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79"/>
        <v>0</v>
      </c>
      <c r="T602" s="5"/>
      <c r="U602" s="6"/>
      <c r="V602" s="6"/>
      <c r="W602" s="6">
        <f t="shared" si="78"/>
        <v>0</v>
      </c>
      <c r="X602" s="26"/>
    </row>
    <row r="603" spans="1:24">
      <c r="A603" s="2">
        <f t="shared" si="80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79"/>
        <v>-9000</v>
      </c>
      <c r="T603" s="5"/>
      <c r="U603" s="6"/>
      <c r="V603" s="6"/>
      <c r="W603" s="6">
        <f t="shared" si="78"/>
        <v>-9000</v>
      </c>
      <c r="X603" s="26"/>
    </row>
    <row r="604" spans="1:24">
      <c r="A604" s="2">
        <f t="shared" si="80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79"/>
        <v>-100</v>
      </c>
      <c r="T604" s="5"/>
      <c r="U604" s="6"/>
      <c r="V604" s="6"/>
      <c r="W604" s="6">
        <f t="shared" si="78"/>
        <v>-100</v>
      </c>
      <c r="X604" s="26"/>
    </row>
    <row r="605" spans="1:24">
      <c r="A605" s="2">
        <f t="shared" si="80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79"/>
        <v>-95260</v>
      </c>
      <c r="T605" s="5"/>
      <c r="U605" s="6"/>
      <c r="V605" s="6"/>
      <c r="W605" s="6">
        <f t="shared" si="78"/>
        <v>-95260</v>
      </c>
      <c r="X605" s="26"/>
    </row>
    <row r="606" spans="1:24">
      <c r="A606" s="2">
        <f t="shared" si="80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79"/>
        <v>-56362.15</v>
      </c>
      <c r="T606" s="5"/>
      <c r="U606" s="6"/>
      <c r="V606" s="6"/>
      <c r="W606" s="6">
        <f t="shared" si="78"/>
        <v>-56362.15</v>
      </c>
      <c r="X606" s="26"/>
    </row>
    <row r="607" spans="1:24">
      <c r="A607" s="2">
        <f t="shared" si="80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79"/>
        <v>0</v>
      </c>
      <c r="T607" s="5"/>
      <c r="U607" s="6"/>
      <c r="V607" s="6"/>
      <c r="W607" s="6">
        <f t="shared" si="78"/>
        <v>0</v>
      </c>
      <c r="X607" s="26"/>
    </row>
    <row r="608" spans="1:24">
      <c r="A608" s="2">
        <f t="shared" si="80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79"/>
        <v>-181</v>
      </c>
      <c r="T608" s="5"/>
      <c r="U608" s="6"/>
      <c r="V608" s="6"/>
      <c r="W608" s="6">
        <f t="shared" si="78"/>
        <v>-181</v>
      </c>
      <c r="X608" s="26"/>
    </row>
    <row r="609" spans="1:24">
      <c r="A609" s="2">
        <f t="shared" si="80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79"/>
        <v>-715.4</v>
      </c>
      <c r="T609" s="5"/>
      <c r="U609" s="6"/>
      <c r="V609" s="6"/>
      <c r="W609" s="6">
        <f t="shared" si="78"/>
        <v>-715.4</v>
      </c>
      <c r="X609" s="26"/>
    </row>
    <row r="610" spans="1:24">
      <c r="A610" s="2">
        <f t="shared" si="80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79"/>
        <v>-24376.94</v>
      </c>
      <c r="T610" s="5"/>
      <c r="U610" s="6"/>
      <c r="V610" s="6"/>
      <c r="W610" s="6">
        <f t="shared" si="78"/>
        <v>-24376.94</v>
      </c>
      <c r="X610" s="26"/>
    </row>
    <row r="611" spans="1:24">
      <c r="A611" s="2">
        <f t="shared" si="80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79"/>
        <v>-2249.67</v>
      </c>
      <c r="T611" s="5"/>
      <c r="U611" s="6"/>
      <c r="V611" s="6"/>
      <c r="W611" s="6">
        <f t="shared" si="78"/>
        <v>-2249.67</v>
      </c>
      <c r="X611" s="26"/>
    </row>
    <row r="612" spans="1:24">
      <c r="A612" s="2">
        <f t="shared" si="80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79"/>
        <v>-3644.03</v>
      </c>
      <c r="T612" s="5"/>
      <c r="U612" s="6"/>
      <c r="V612" s="6"/>
      <c r="W612" s="6">
        <f t="shared" si="78"/>
        <v>-3644.03</v>
      </c>
      <c r="X612" s="26"/>
    </row>
    <row r="613" spans="1:24">
      <c r="A613" s="2">
        <f t="shared" si="80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79"/>
        <v>-2210.0500000000002</v>
      </c>
      <c r="T613" s="5"/>
      <c r="U613" s="6"/>
      <c r="V613" s="6"/>
      <c r="W613" s="6">
        <f t="shared" si="78"/>
        <v>-2210.0500000000002</v>
      </c>
      <c r="X613" s="26"/>
    </row>
    <row r="614" spans="1:24">
      <c r="A614" s="2">
        <f t="shared" si="80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79"/>
        <v>-17814.7</v>
      </c>
      <c r="T614" s="5"/>
      <c r="U614" s="6"/>
      <c r="V614" s="6"/>
      <c r="W614" s="6">
        <f t="shared" si="78"/>
        <v>-17814.7</v>
      </c>
      <c r="X614" s="26"/>
    </row>
    <row r="615" spans="1:24">
      <c r="A615" s="2">
        <f t="shared" si="80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79"/>
        <v>2630019.27</v>
      </c>
      <c r="T615" s="5"/>
      <c r="U615" s="6"/>
      <c r="V615" s="6"/>
      <c r="W615" s="6">
        <f t="shared" si="78"/>
        <v>2630019.27</v>
      </c>
      <c r="X615" s="26"/>
    </row>
    <row r="616" spans="1:24">
      <c r="A616" s="2">
        <f t="shared" si="80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79"/>
        <v>0</v>
      </c>
      <c r="T616" s="5"/>
      <c r="U616" s="6"/>
      <c r="V616" s="6"/>
      <c r="W616" s="6">
        <f t="shared" si="78"/>
        <v>0</v>
      </c>
      <c r="X616" s="26"/>
    </row>
    <row r="617" spans="1:24">
      <c r="A617" s="2">
        <f t="shared" si="80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 t="shared" si="79"/>
        <v>1310366.54</v>
      </c>
      <c r="T617" s="5"/>
      <c r="U617" s="6"/>
      <c r="V617" s="6"/>
      <c r="W617" s="6">
        <f t="shared" si="78"/>
        <v>1310366.54</v>
      </c>
      <c r="X617" s="26"/>
    </row>
    <row r="618" spans="1:24">
      <c r="A618" s="2">
        <f t="shared" si="80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79"/>
        <v>0</v>
      </c>
      <c r="T618" s="5"/>
      <c r="U618" s="6"/>
      <c r="V618" s="6"/>
      <c r="W618" s="6">
        <f t="shared" si="78"/>
        <v>0</v>
      </c>
      <c r="X618" s="26"/>
    </row>
    <row r="619" spans="1:24">
      <c r="A619" s="2">
        <f t="shared" si="80"/>
        <v>605</v>
      </c>
      <c r="B619" s="2"/>
      <c r="C619" s="2"/>
      <c r="D619" s="2"/>
      <c r="E619" s="50" t="s">
        <v>913</v>
      </c>
      <c r="F619" s="28">
        <f t="shared" ref="F619:R619" si="81">SUM(F553:F618)</f>
        <v>-290448859.52999997</v>
      </c>
      <c r="G619" s="28">
        <f t="shared" si="81"/>
        <v>-42074780.050000034</v>
      </c>
      <c r="H619" s="28">
        <f t="shared" si="81"/>
        <v>-80353456.210000008</v>
      </c>
      <c r="I619" s="28">
        <f t="shared" si="81"/>
        <v>-112606187.80999996</v>
      </c>
      <c r="J619" s="28">
        <f t="shared" si="81"/>
        <v>-135250451.52999994</v>
      </c>
      <c r="K619" s="28">
        <f t="shared" si="81"/>
        <v>-148556889.53</v>
      </c>
      <c r="L619" s="28">
        <f t="shared" si="81"/>
        <v>-159303829.76999998</v>
      </c>
      <c r="M619" s="28">
        <f t="shared" si="81"/>
        <v>-170174304.17999995</v>
      </c>
      <c r="N619" s="28">
        <f t="shared" si="81"/>
        <v>-179340578.68999997</v>
      </c>
      <c r="O619" s="28">
        <f t="shared" si="81"/>
        <v>-192465442.19000015</v>
      </c>
      <c r="P619" s="28">
        <f t="shared" si="81"/>
        <v>-214219930.35000005</v>
      </c>
      <c r="Q619" s="28">
        <f t="shared" si="81"/>
        <v>-246305877.76999995</v>
      </c>
      <c r="R619" s="28">
        <f t="shared" si="81"/>
        <v>-286825672.86999995</v>
      </c>
      <c r="S619" s="25">
        <f t="shared" si="79"/>
        <v>-214219930.35000005</v>
      </c>
      <c r="T619" s="5"/>
      <c r="U619" s="6"/>
      <c r="V619" s="6"/>
      <c r="W619" s="6"/>
      <c r="X619" s="26"/>
    </row>
    <row r="620" spans="1:24">
      <c r="A620" s="2">
        <f t="shared" si="80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25">
        <f t="shared" si="79"/>
        <v>0</v>
      </c>
      <c r="T620" s="5"/>
      <c r="U620" s="6"/>
      <c r="V620" s="6"/>
      <c r="W620" s="6"/>
      <c r="X620" s="26"/>
    </row>
    <row r="621" spans="1:24">
      <c r="A621" s="2">
        <f t="shared" si="80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si="79"/>
        <v>-2889.92</v>
      </c>
      <c r="T621" s="5"/>
      <c r="U621" s="6"/>
      <c r="V621" s="6"/>
      <c r="W621" s="6">
        <f>+S621</f>
        <v>-2889.92</v>
      </c>
      <c r="X621" s="26"/>
    </row>
    <row r="622" spans="1:24">
      <c r="A622" s="2">
        <f t="shared" si="80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79"/>
        <v>-95.24</v>
      </c>
      <c r="T622" s="5"/>
      <c r="U622" s="6"/>
      <c r="V622" s="6"/>
      <c r="W622" s="6">
        <f>+S622</f>
        <v>-95.24</v>
      </c>
      <c r="X622" s="26"/>
    </row>
    <row r="623" spans="1:24">
      <c r="A623" s="2">
        <f t="shared" si="80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79"/>
        <v>-33223.800000000003</v>
      </c>
      <c r="T623" s="5"/>
      <c r="U623" s="6"/>
      <c r="V623" s="6"/>
      <c r="W623" s="6">
        <f t="shared" ref="W623:W631" si="82">+S623</f>
        <v>-33223.800000000003</v>
      </c>
      <c r="X623" s="26"/>
    </row>
    <row r="624" spans="1:24">
      <c r="A624" s="2">
        <f t="shared" si="80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79"/>
        <v>-41381.79</v>
      </c>
      <c r="T624" s="5"/>
      <c r="U624" s="6"/>
      <c r="V624" s="6"/>
      <c r="W624" s="6">
        <f t="shared" si="82"/>
        <v>-41381.79</v>
      </c>
      <c r="X624" s="26"/>
    </row>
    <row r="625" spans="1:24">
      <c r="A625" s="2">
        <f t="shared" si="80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79"/>
        <v>-79020.929999999993</v>
      </c>
      <c r="T625" s="5"/>
      <c r="U625" s="6"/>
      <c r="V625" s="6"/>
      <c r="W625" s="6">
        <f t="shared" si="82"/>
        <v>-79020.929999999993</v>
      </c>
      <c r="X625" s="26"/>
    </row>
    <row r="626" spans="1:24">
      <c r="A626" s="2">
        <f t="shared" si="80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79"/>
        <v>-190804.32</v>
      </c>
      <c r="T626" s="5"/>
      <c r="U626" s="6"/>
      <c r="V626" s="6"/>
      <c r="W626" s="6">
        <f t="shared" si="82"/>
        <v>-190804.32</v>
      </c>
      <c r="X626" s="26"/>
    </row>
    <row r="627" spans="1:24">
      <c r="A627" s="2">
        <f t="shared" si="80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79"/>
        <v>-555.66999999999996</v>
      </c>
      <c r="T627" s="5"/>
      <c r="U627" s="6"/>
      <c r="V627" s="6"/>
      <c r="W627" s="6">
        <f t="shared" si="82"/>
        <v>-555.66999999999996</v>
      </c>
      <c r="X627" s="26"/>
    </row>
    <row r="628" spans="1:24">
      <c r="A628" s="2">
        <f t="shared" si="80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79"/>
        <v>-23720.74</v>
      </c>
      <c r="T628" s="5"/>
      <c r="U628" s="6"/>
      <c r="V628" s="6"/>
      <c r="W628" s="6">
        <f t="shared" si="82"/>
        <v>-23720.74</v>
      </c>
      <c r="X628" s="26"/>
    </row>
    <row r="629" spans="1:24">
      <c r="A629" s="2">
        <f t="shared" si="80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79"/>
        <v>-47895.01</v>
      </c>
      <c r="T629" s="5"/>
      <c r="U629" s="6"/>
      <c r="V629" s="6"/>
      <c r="W629" s="6">
        <f t="shared" si="82"/>
        <v>-47895.01</v>
      </c>
      <c r="X629" s="26"/>
    </row>
    <row r="630" spans="1:24">
      <c r="A630" s="2">
        <f t="shared" si="80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79"/>
        <v>-216382.85</v>
      </c>
      <c r="T630" s="5"/>
      <c r="U630" s="6"/>
      <c r="V630" s="6"/>
      <c r="W630" s="6">
        <f t="shared" si="82"/>
        <v>-216382.85</v>
      </c>
      <c r="X630" s="26"/>
    </row>
    <row r="631" spans="1:24">
      <c r="A631" s="2">
        <f t="shared" si="80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79"/>
        <v>-7665.4</v>
      </c>
      <c r="T631" s="5"/>
      <c r="U631" s="6"/>
      <c r="V631" s="6"/>
      <c r="W631" s="6">
        <f t="shared" si="82"/>
        <v>-7665.4</v>
      </c>
      <c r="X631" s="26"/>
    </row>
    <row r="632" spans="1:24">
      <c r="A632" s="2">
        <f t="shared" si="80"/>
        <v>618</v>
      </c>
      <c r="B632" s="2"/>
      <c r="C632" s="2"/>
      <c r="D632" s="2"/>
      <c r="E632" s="50" t="s">
        <v>932</v>
      </c>
      <c r="F632" s="28">
        <f t="shared" ref="F632:R632" si="83">SUM(F621:F631)</f>
        <v>-1039860.6799999999</v>
      </c>
      <c r="G632" s="28">
        <f t="shared" si="83"/>
        <v>-85052.239999999991</v>
      </c>
      <c r="H632" s="28">
        <f t="shared" si="83"/>
        <v>-156272.76</v>
      </c>
      <c r="I632" s="28">
        <f t="shared" si="83"/>
        <v>-226920.5</v>
      </c>
      <c r="J632" s="28">
        <f t="shared" si="83"/>
        <v>-279224.61</v>
      </c>
      <c r="K632" s="28">
        <f t="shared" si="83"/>
        <v>-309408.52</v>
      </c>
      <c r="L632" s="28">
        <f t="shared" si="83"/>
        <v>-348905.59</v>
      </c>
      <c r="M632" s="28">
        <f t="shared" si="83"/>
        <v>-394317.06</v>
      </c>
      <c r="N632" s="28">
        <f t="shared" si="83"/>
        <v>-493635.16</v>
      </c>
      <c r="O632" s="28">
        <f t="shared" si="83"/>
        <v>-558700.79</v>
      </c>
      <c r="P632" s="28">
        <f t="shared" si="83"/>
        <v>-643635.67000000004</v>
      </c>
      <c r="Q632" s="28">
        <f t="shared" si="83"/>
        <v>-742428.25999999989</v>
      </c>
      <c r="R632" s="28">
        <f t="shared" si="83"/>
        <v>-886903.1399999999</v>
      </c>
      <c r="S632" s="25">
        <f t="shared" si="79"/>
        <v>-643635.67000000004</v>
      </c>
      <c r="T632" s="5"/>
      <c r="U632" s="6"/>
      <c r="V632" s="6"/>
      <c r="W632" s="6"/>
      <c r="X632" s="26"/>
    </row>
    <row r="633" spans="1:24">
      <c r="A633" s="2">
        <f t="shared" si="80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25">
        <f t="shared" si="79"/>
        <v>0</v>
      </c>
      <c r="T633" s="5"/>
      <c r="U633" s="6"/>
      <c r="V633" s="6"/>
      <c r="W633" s="6"/>
      <c r="X633" s="26"/>
    </row>
    <row r="634" spans="1:24" ht="15.75" thickBot="1">
      <c r="A634" s="2">
        <f t="shared" si="80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R634" si="84">+G632+G619+G551+G528+G494+G416+G381+G366</f>
        <v>-755596030.13999999</v>
      </c>
      <c r="H634" s="106">
        <f t="shared" si="84"/>
        <v>-785949713.57000017</v>
      </c>
      <c r="I634" s="106">
        <f t="shared" si="84"/>
        <v>-809849531.25999999</v>
      </c>
      <c r="J634" s="106">
        <f t="shared" si="84"/>
        <v>-821119251.98000002</v>
      </c>
      <c r="K634" s="106">
        <f t="shared" si="84"/>
        <v>-834114722.8900001</v>
      </c>
      <c r="L634" s="106">
        <f t="shared" si="84"/>
        <v>-850558705.20000005</v>
      </c>
      <c r="M634" s="106">
        <f t="shared" si="84"/>
        <v>-868721350.27999997</v>
      </c>
      <c r="N634" s="106">
        <f t="shared" si="84"/>
        <v>-891100472.71000004</v>
      </c>
      <c r="O634" s="106">
        <f t="shared" si="84"/>
        <v>-918592888.9400003</v>
      </c>
      <c r="P634" s="106">
        <f t="shared" si="84"/>
        <v>-955424093.46000004</v>
      </c>
      <c r="Q634" s="106">
        <f t="shared" si="84"/>
        <v>-1022043333.5400002</v>
      </c>
      <c r="R634" s="106">
        <f t="shared" si="84"/>
        <v>-1117173255.4099998</v>
      </c>
      <c r="S634" s="25">
        <f t="shared" si="79"/>
        <v>-955424093.46000004</v>
      </c>
      <c r="T634" s="126"/>
      <c r="U634" s="127"/>
      <c r="V634" s="127"/>
      <c r="W634" s="127"/>
      <c r="X634" s="128"/>
    </row>
    <row r="635" spans="1:24" ht="15.75" thickTop="1">
      <c r="A635" s="2">
        <f t="shared" si="80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80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80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85">SUM(U15:U632)</f>
        <v>131758341.74999999</v>
      </c>
      <c r="V637" s="127">
        <f t="shared" si="85"/>
        <v>-116325020.71000004</v>
      </c>
      <c r="W637" s="127">
        <f t="shared" si="85"/>
        <v>-481619101.68000013</v>
      </c>
      <c r="X637" s="127">
        <f t="shared" si="85"/>
        <v>466185780.63999957</v>
      </c>
    </row>
    <row r="638" spans="1:24">
      <c r="A638" s="2">
        <f t="shared" si="80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15433321.039999947</v>
      </c>
      <c r="W638" s="132" t="s">
        <v>937</v>
      </c>
      <c r="X638" s="133">
        <f>-W637-X637</f>
        <v>15433321.040000558</v>
      </c>
    </row>
    <row r="639" spans="1:24">
      <c r="A639" s="2">
        <f t="shared" si="80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6.1094760894775391E-7</v>
      </c>
    </row>
    <row r="640" spans="1:24">
      <c r="A640" s="2">
        <f t="shared" si="80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80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80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642"/>
  <sheetViews>
    <sheetView view="pageBreakPreview" topLeftCell="G1" zoomScale="60" zoomScaleNormal="100" workbookViewId="0">
      <selection activeCell="Y1" sqref="Y1:AF4"/>
    </sheetView>
  </sheetViews>
  <sheetFormatPr defaultColWidth="16" defaultRowHeight="15"/>
  <cols>
    <col min="1" max="1" width="4" bestFit="1" customWidth="1"/>
    <col min="3" max="3" width="10.5703125" bestFit="1" customWidth="1"/>
    <col min="4" max="4" width="9" bestFit="1" customWidth="1"/>
    <col min="6" max="6" width="17.28515625" bestFit="1" customWidth="1"/>
    <col min="7" max="16" width="16.5703125" bestFit="1" customWidth="1"/>
    <col min="17" max="18" width="17.28515625" bestFit="1" customWidth="1"/>
    <col min="19" max="19" width="16.5703125" bestFit="1" customWidth="1"/>
  </cols>
  <sheetData>
    <row r="1" spans="1:24" ht="15.75">
      <c r="B1" s="1" t="s">
        <v>0</v>
      </c>
      <c r="D1" s="2"/>
      <c r="E1" s="2"/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  <c r="P1" s="3" t="s">
        <v>1</v>
      </c>
      <c r="Q1" s="3" t="s">
        <v>1</v>
      </c>
      <c r="R1" s="3" t="s">
        <v>1</v>
      </c>
      <c r="S1" s="4"/>
      <c r="T1" s="5"/>
      <c r="U1" s="6"/>
      <c r="V1" s="6"/>
      <c r="W1" s="6"/>
      <c r="X1" s="6"/>
    </row>
    <row r="2" spans="1:24" ht="15.75">
      <c r="B2" s="1" t="s">
        <v>1094</v>
      </c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5"/>
      <c r="U2" s="6"/>
      <c r="V2" s="6"/>
      <c r="W2" s="6"/>
      <c r="X2" s="6"/>
    </row>
    <row r="3" spans="1:24" ht="15.75">
      <c r="B3" s="166" t="s">
        <v>1074</v>
      </c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4"/>
      <c r="T3" s="5"/>
      <c r="U3" s="6"/>
      <c r="V3" s="6"/>
      <c r="W3" s="6"/>
      <c r="X3" s="6"/>
    </row>
    <row r="4" spans="1:24" ht="15.75">
      <c r="B4" s="1" t="s">
        <v>3</v>
      </c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5"/>
      <c r="U4" s="6"/>
      <c r="V4" s="6"/>
      <c r="W4" s="6"/>
      <c r="X4" s="6"/>
    </row>
    <row r="5" spans="1:24">
      <c r="A5" s="2"/>
      <c r="B5" s="2"/>
      <c r="C5" s="2"/>
      <c r="D5" s="2"/>
      <c r="E5" s="2"/>
      <c r="F5" s="3" t="s">
        <v>4</v>
      </c>
      <c r="G5" s="3" t="s">
        <v>4</v>
      </c>
      <c r="H5" s="3" t="s">
        <v>5</v>
      </c>
      <c r="I5" s="3" t="s">
        <v>5</v>
      </c>
      <c r="J5" s="3" t="s">
        <v>5</v>
      </c>
      <c r="K5" s="3" t="s">
        <v>5</v>
      </c>
      <c r="L5" s="3" t="s">
        <v>5</v>
      </c>
      <c r="M5" s="3" t="s">
        <v>5</v>
      </c>
      <c r="N5" s="3" t="s">
        <v>5</v>
      </c>
      <c r="O5" s="3" t="s">
        <v>5</v>
      </c>
      <c r="P5" s="3" t="s">
        <v>5</v>
      </c>
      <c r="Q5" s="3" t="s">
        <v>5</v>
      </c>
      <c r="R5" s="3" t="s">
        <v>5</v>
      </c>
      <c r="S5" s="4"/>
      <c r="T5" s="5"/>
      <c r="U5" s="6"/>
      <c r="V5" s="6"/>
      <c r="W5" s="6"/>
      <c r="X5" s="6"/>
    </row>
    <row r="6" spans="1:24">
      <c r="A6" s="2"/>
      <c r="B6" s="2"/>
      <c r="C6" s="2"/>
      <c r="D6" s="2"/>
      <c r="E6" s="2"/>
      <c r="F6" s="3" t="s">
        <v>6</v>
      </c>
      <c r="G6" s="3" t="s">
        <v>6</v>
      </c>
      <c r="H6" s="3" t="s">
        <v>6</v>
      </c>
      <c r="I6" s="3" t="s">
        <v>6</v>
      </c>
      <c r="J6" s="3" t="s">
        <v>6</v>
      </c>
      <c r="K6" s="3" t="s">
        <v>6</v>
      </c>
      <c r="L6" s="3" t="s">
        <v>6</v>
      </c>
      <c r="M6" s="3" t="s">
        <v>6</v>
      </c>
      <c r="N6" s="3" t="s">
        <v>6</v>
      </c>
      <c r="O6" s="3" t="s">
        <v>6</v>
      </c>
      <c r="P6" s="3" t="s">
        <v>6</v>
      </c>
      <c r="Q6" s="3" t="s">
        <v>6</v>
      </c>
      <c r="R6" s="3" t="s">
        <v>6</v>
      </c>
      <c r="S6" s="4"/>
      <c r="T6" s="2"/>
      <c r="U6" s="4"/>
      <c r="V6" s="150"/>
      <c r="W6" s="6"/>
      <c r="X6" s="6"/>
    </row>
    <row r="7" spans="1:24">
      <c r="A7" s="2"/>
      <c r="B7" s="2"/>
      <c r="C7" s="2"/>
      <c r="D7" s="2"/>
      <c r="E7" s="2"/>
      <c r="F7" s="3" t="s">
        <v>8</v>
      </c>
      <c r="G7" s="3" t="s">
        <v>8</v>
      </c>
      <c r="H7" s="3" t="s">
        <v>8</v>
      </c>
      <c r="I7" s="3" t="s">
        <v>8</v>
      </c>
      <c r="J7" s="3" t="s">
        <v>8</v>
      </c>
      <c r="K7" s="3" t="s">
        <v>8</v>
      </c>
      <c r="L7" s="3" t="s">
        <v>8</v>
      </c>
      <c r="M7" s="3" t="s">
        <v>8</v>
      </c>
      <c r="N7" s="3" t="s">
        <v>8</v>
      </c>
      <c r="O7" s="3" t="s">
        <v>8</v>
      </c>
      <c r="P7" s="3" t="s">
        <v>8</v>
      </c>
      <c r="Q7" s="3" t="s">
        <v>8</v>
      </c>
      <c r="R7" s="3" t="s">
        <v>8</v>
      </c>
      <c r="S7" s="4"/>
      <c r="T7" s="2"/>
      <c r="U7" s="4"/>
      <c r="V7" s="150"/>
      <c r="W7" s="6"/>
      <c r="X7" s="6"/>
    </row>
    <row r="8" spans="1:24">
      <c r="A8" s="2"/>
      <c r="B8" s="2"/>
      <c r="C8" s="2"/>
      <c r="D8" s="2"/>
      <c r="E8" s="9"/>
      <c r="F8" s="10" t="s">
        <v>10</v>
      </c>
      <c r="G8" s="10" t="s">
        <v>11</v>
      </c>
      <c r="H8" s="10" t="s">
        <v>12</v>
      </c>
      <c r="I8" s="10" t="s">
        <v>13</v>
      </c>
      <c r="J8" s="10" t="s">
        <v>14</v>
      </c>
      <c r="K8" s="10" t="s">
        <v>15</v>
      </c>
      <c r="L8" s="10" t="s">
        <v>16</v>
      </c>
      <c r="M8" s="10" t="s">
        <v>17</v>
      </c>
      <c r="N8" s="10" t="s">
        <v>18</v>
      </c>
      <c r="O8" s="10" t="s">
        <v>19</v>
      </c>
      <c r="P8" s="10" t="s">
        <v>20</v>
      </c>
      <c r="Q8" s="10" t="s">
        <v>21</v>
      </c>
      <c r="R8" s="10" t="s">
        <v>10</v>
      </c>
      <c r="S8" s="4"/>
      <c r="T8" s="5"/>
      <c r="U8" s="6"/>
      <c r="V8" s="6"/>
      <c r="W8" s="6"/>
      <c r="X8" s="6"/>
    </row>
    <row r="9" spans="1:24">
      <c r="A9" s="2"/>
      <c r="B9" s="2"/>
      <c r="C9" s="2"/>
      <c r="D9" s="2"/>
      <c r="E9" s="9"/>
      <c r="F9" s="3" t="s">
        <v>23</v>
      </c>
      <c r="G9" s="3" t="s">
        <v>23</v>
      </c>
      <c r="H9" s="3" t="s">
        <v>23</v>
      </c>
      <c r="I9" s="3" t="s">
        <v>23</v>
      </c>
      <c r="J9" s="3" t="s">
        <v>23</v>
      </c>
      <c r="K9" s="3" t="s">
        <v>23</v>
      </c>
      <c r="L9" s="3" t="s">
        <v>23</v>
      </c>
      <c r="M9" s="3" t="s">
        <v>23</v>
      </c>
      <c r="N9" s="3" t="s">
        <v>23</v>
      </c>
      <c r="O9" s="3" t="s">
        <v>23</v>
      </c>
      <c r="P9" s="3" t="s">
        <v>23</v>
      </c>
      <c r="Q9" s="3" t="s">
        <v>23</v>
      </c>
      <c r="R9" s="3" t="s">
        <v>23</v>
      </c>
      <c r="S9" s="4"/>
      <c r="T9" s="5"/>
      <c r="U9" s="6"/>
      <c r="V9" s="6"/>
      <c r="W9" s="6"/>
      <c r="X9" s="6"/>
    </row>
    <row r="10" spans="1:24">
      <c r="A10" s="2"/>
      <c r="B10" s="2"/>
      <c r="C10" s="2"/>
      <c r="D10" s="2"/>
      <c r="E10" s="9"/>
      <c r="F10" s="3" t="s">
        <v>24</v>
      </c>
      <c r="G10" s="3" t="s">
        <v>24</v>
      </c>
      <c r="H10" s="3" t="s">
        <v>24</v>
      </c>
      <c r="I10" s="3" t="s">
        <v>24</v>
      </c>
      <c r="J10" s="3" t="s">
        <v>24</v>
      </c>
      <c r="K10" s="3" t="s">
        <v>24</v>
      </c>
      <c r="L10" s="3" t="s">
        <v>24</v>
      </c>
      <c r="M10" s="3" t="s">
        <v>24</v>
      </c>
      <c r="N10" s="3" t="s">
        <v>24</v>
      </c>
      <c r="O10" s="3" t="s">
        <v>24</v>
      </c>
      <c r="P10" s="3" t="s">
        <v>24</v>
      </c>
      <c r="Q10" s="3" t="s">
        <v>24</v>
      </c>
      <c r="R10" s="3" t="s">
        <v>24</v>
      </c>
      <c r="S10" s="4"/>
      <c r="T10" s="5"/>
      <c r="U10" s="6"/>
      <c r="V10" s="6"/>
      <c r="W10" s="6"/>
      <c r="X10" s="6"/>
    </row>
    <row r="11" spans="1:24">
      <c r="A11" s="2"/>
      <c r="B11" s="181" t="s">
        <v>25</v>
      </c>
      <c r="C11" s="11"/>
      <c r="D11" s="181" t="s">
        <v>26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4"/>
      <c r="T11" s="5"/>
      <c r="U11" s="6"/>
      <c r="V11" s="6"/>
      <c r="W11" s="6"/>
      <c r="X11" s="6"/>
    </row>
    <row r="12" spans="1:24">
      <c r="A12" s="14" t="s">
        <v>28</v>
      </c>
      <c r="B12" s="181"/>
      <c r="C12" s="11" t="s">
        <v>29</v>
      </c>
      <c r="D12" s="18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4"/>
      <c r="T12" s="5"/>
      <c r="U12" s="15" t="s">
        <v>30</v>
      </c>
      <c r="V12" s="15" t="s">
        <v>30</v>
      </c>
      <c r="W12" s="15" t="s">
        <v>31</v>
      </c>
      <c r="X12" s="15" t="s">
        <v>32</v>
      </c>
    </row>
    <row r="13" spans="1:24">
      <c r="A13" s="14" t="s">
        <v>33</v>
      </c>
      <c r="B13" s="11" t="s">
        <v>34</v>
      </c>
      <c r="C13" s="11" t="s">
        <v>33</v>
      </c>
      <c r="D13" s="11" t="s">
        <v>29</v>
      </c>
      <c r="E13" s="2"/>
      <c r="F13" s="16" t="s">
        <v>35</v>
      </c>
      <c r="G13" s="17" t="s">
        <v>36</v>
      </c>
      <c r="H13" s="16" t="s">
        <v>37</v>
      </c>
      <c r="I13" s="16" t="s">
        <v>38</v>
      </c>
      <c r="J13" s="16" t="s">
        <v>39</v>
      </c>
      <c r="K13" s="16" t="s">
        <v>40</v>
      </c>
      <c r="L13" s="16" t="s">
        <v>41</v>
      </c>
      <c r="M13" s="16" t="s">
        <v>42</v>
      </c>
      <c r="N13" s="16" t="s">
        <v>43</v>
      </c>
      <c r="O13" s="16" t="s">
        <v>44</v>
      </c>
      <c r="P13" s="16" t="s">
        <v>45</v>
      </c>
      <c r="Q13" s="16" t="s">
        <v>46</v>
      </c>
      <c r="R13" s="16" t="s">
        <v>47</v>
      </c>
      <c r="S13" s="18" t="s">
        <v>1049</v>
      </c>
      <c r="T13" s="5"/>
      <c r="U13" s="15" t="s">
        <v>49</v>
      </c>
      <c r="V13" s="15" t="s">
        <v>50</v>
      </c>
      <c r="W13" s="15" t="s">
        <v>51</v>
      </c>
      <c r="X13" s="15" t="s">
        <v>52</v>
      </c>
    </row>
    <row r="14" spans="1:24">
      <c r="A14" s="14"/>
      <c r="B14" s="11"/>
      <c r="C14" s="11"/>
      <c r="D14" s="11"/>
      <c r="E14" s="2"/>
      <c r="F14" s="19"/>
      <c r="G14" s="20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21" t="s">
        <v>59</v>
      </c>
      <c r="T14" s="5"/>
      <c r="U14" s="15" t="s">
        <v>60</v>
      </c>
      <c r="V14" s="15" t="s">
        <v>61</v>
      </c>
      <c r="W14" s="15" t="s">
        <v>62</v>
      </c>
      <c r="X14" s="15" t="s">
        <v>63</v>
      </c>
    </row>
    <row r="15" spans="1:24">
      <c r="A15" s="2">
        <v>1</v>
      </c>
      <c r="B15" s="22" t="s">
        <v>67</v>
      </c>
      <c r="C15" s="22" t="s">
        <v>68</v>
      </c>
      <c r="D15" s="2" t="s">
        <v>69</v>
      </c>
      <c r="E15" s="23" t="s">
        <v>70</v>
      </c>
      <c r="F15" s="24">
        <v>954960214.52999997</v>
      </c>
      <c r="G15" s="24">
        <v>955271288.53999996</v>
      </c>
      <c r="H15" s="24">
        <v>958999807.75999999</v>
      </c>
      <c r="I15" s="24">
        <v>959271873.67999995</v>
      </c>
      <c r="J15" s="24">
        <v>961429978.09000003</v>
      </c>
      <c r="K15" s="24">
        <v>969168227.27999997</v>
      </c>
      <c r="L15" s="24">
        <v>983640654.03999996</v>
      </c>
      <c r="M15" s="24">
        <v>986426018.51999998</v>
      </c>
      <c r="N15" s="24">
        <v>991284385.44000006</v>
      </c>
      <c r="O15" s="24">
        <v>994724254.46000004</v>
      </c>
      <c r="P15" s="24">
        <v>996900436.60000002</v>
      </c>
      <c r="Q15" s="24">
        <v>998550390.24000001</v>
      </c>
      <c r="R15" s="24">
        <v>1054152346.6799999</v>
      </c>
      <c r="S15" s="25">
        <f>+O15</f>
        <v>994724254.46000004</v>
      </c>
      <c r="T15" s="5"/>
      <c r="U15" s="6"/>
      <c r="V15" s="6"/>
      <c r="W15" s="6"/>
      <c r="X15" s="26">
        <f>+S15</f>
        <v>994724254.46000004</v>
      </c>
    </row>
    <row r="16" spans="1:24">
      <c r="A16" s="2">
        <f>+A15+1</f>
        <v>2</v>
      </c>
      <c r="B16" s="22" t="s">
        <v>67</v>
      </c>
      <c r="C16" s="22" t="s">
        <v>72</v>
      </c>
      <c r="D16" s="2" t="s">
        <v>69</v>
      </c>
      <c r="E16" s="23" t="s">
        <v>73</v>
      </c>
      <c r="F16" s="24">
        <v>42677267.270000003</v>
      </c>
      <c r="G16" s="24">
        <v>46181313.079999998</v>
      </c>
      <c r="H16" s="24">
        <v>44878818.090000004</v>
      </c>
      <c r="I16" s="24">
        <v>46850903.719999999</v>
      </c>
      <c r="J16" s="24">
        <v>48671668.939999998</v>
      </c>
      <c r="K16" s="24">
        <v>46504919.969999999</v>
      </c>
      <c r="L16" s="24">
        <v>37760264.009999998</v>
      </c>
      <c r="M16" s="24">
        <v>38935196.590000004</v>
      </c>
      <c r="N16" s="24">
        <v>41767099.710000001</v>
      </c>
      <c r="O16" s="24">
        <v>52068090.939999998</v>
      </c>
      <c r="P16" s="24">
        <v>61580081.479999997</v>
      </c>
      <c r="Q16" s="24">
        <v>66760540.119999997</v>
      </c>
      <c r="R16" s="24">
        <v>23074397.219999999</v>
      </c>
      <c r="S16" s="25">
        <f t="shared" ref="S16:S79" si="0">+O16</f>
        <v>52068090.939999998</v>
      </c>
      <c r="T16" s="5"/>
      <c r="U16" s="6"/>
      <c r="V16" s="6"/>
      <c r="W16" s="6"/>
      <c r="X16" s="26">
        <f>+S16</f>
        <v>52068090.939999998</v>
      </c>
    </row>
    <row r="17" spans="1:24">
      <c r="A17" s="2">
        <f t="shared" ref="A17:A80" si="1">+A16+1</f>
        <v>3</v>
      </c>
      <c r="B17" s="22" t="s">
        <v>67</v>
      </c>
      <c r="C17" s="22" t="s">
        <v>74</v>
      </c>
      <c r="D17" s="22" t="s">
        <v>69</v>
      </c>
      <c r="E17" s="23" t="s">
        <v>75</v>
      </c>
      <c r="F17" s="24">
        <v>8458803.8800000008</v>
      </c>
      <c r="G17" s="24">
        <v>8044239.9800000004</v>
      </c>
      <c r="H17" s="24">
        <v>9590430.0199999996</v>
      </c>
      <c r="I17" s="24">
        <v>9963218.9000000004</v>
      </c>
      <c r="J17" s="24">
        <v>10160924.32</v>
      </c>
      <c r="K17" s="24">
        <v>12665643.82</v>
      </c>
      <c r="L17" s="24">
        <v>11895074.75</v>
      </c>
      <c r="M17" s="24">
        <v>15896861.26</v>
      </c>
      <c r="N17" s="24">
        <v>15216784.77</v>
      </c>
      <c r="O17" s="24">
        <v>9364077.1099999994</v>
      </c>
      <c r="P17" s="24">
        <v>10015988.92</v>
      </c>
      <c r="Q17" s="24">
        <v>12165487.189999999</v>
      </c>
      <c r="R17" s="24">
        <v>12854207.49</v>
      </c>
      <c r="S17" s="25">
        <f t="shared" si="0"/>
        <v>9364077.1099999994</v>
      </c>
      <c r="T17" s="5"/>
      <c r="U17" s="6"/>
      <c r="V17" s="6"/>
      <c r="W17" s="6"/>
      <c r="X17" s="26">
        <f>+S17</f>
        <v>9364077.1099999994</v>
      </c>
    </row>
    <row r="18" spans="1:24">
      <c r="A18" s="2">
        <f t="shared" si="1"/>
        <v>4</v>
      </c>
      <c r="B18" s="2"/>
      <c r="C18" s="2"/>
      <c r="D18" s="2"/>
      <c r="E18" s="23" t="s">
        <v>76</v>
      </c>
      <c r="F18" s="28">
        <f t="shared" ref="F18:R18" si="2">SUM(F15:F17)</f>
        <v>1006096285.6799999</v>
      </c>
      <c r="G18" s="28">
        <f t="shared" si="2"/>
        <v>1009496841.6</v>
      </c>
      <c r="H18" s="28">
        <f t="shared" si="2"/>
        <v>1013469055.87</v>
      </c>
      <c r="I18" s="28">
        <f t="shared" si="2"/>
        <v>1016085996.3</v>
      </c>
      <c r="J18" s="28">
        <f t="shared" si="2"/>
        <v>1020262571.35</v>
      </c>
      <c r="K18" s="28">
        <f t="shared" si="2"/>
        <v>1028338791.0700001</v>
      </c>
      <c r="L18" s="28">
        <f t="shared" si="2"/>
        <v>1033295992.8</v>
      </c>
      <c r="M18" s="28">
        <f t="shared" si="2"/>
        <v>1041258076.37</v>
      </c>
      <c r="N18" s="28">
        <f t="shared" si="2"/>
        <v>1048268269.9200001</v>
      </c>
      <c r="O18" s="28">
        <f t="shared" si="2"/>
        <v>1056156422.5100001</v>
      </c>
      <c r="P18" s="28">
        <f t="shared" si="2"/>
        <v>1068496507</v>
      </c>
      <c r="Q18" s="28">
        <f t="shared" si="2"/>
        <v>1077476417.55</v>
      </c>
      <c r="R18" s="28">
        <f t="shared" si="2"/>
        <v>1090080951.3899999</v>
      </c>
      <c r="S18" s="25">
        <f t="shared" si="0"/>
        <v>1056156422.5100001</v>
      </c>
      <c r="T18" s="5"/>
      <c r="U18" s="6"/>
      <c r="V18" s="6"/>
      <c r="W18" s="6"/>
      <c r="X18" s="26"/>
    </row>
    <row r="19" spans="1:24">
      <c r="A19" s="2">
        <f t="shared" si="1"/>
        <v>5</v>
      </c>
      <c r="B19" s="2"/>
      <c r="C19" s="2"/>
      <c r="D19" s="2"/>
      <c r="E19" s="23"/>
      <c r="F19" s="30"/>
      <c r="G19" s="31"/>
      <c r="H19" s="32"/>
      <c r="I19" s="32"/>
      <c r="J19" s="33"/>
      <c r="K19" s="34"/>
      <c r="L19" s="35"/>
      <c r="M19" s="36"/>
      <c r="N19" s="37"/>
      <c r="O19" s="38"/>
      <c r="P19" s="39"/>
      <c r="Q19" s="40"/>
      <c r="R19" s="30"/>
      <c r="S19" s="25">
        <f t="shared" si="0"/>
        <v>0</v>
      </c>
      <c r="T19" s="5"/>
      <c r="U19" s="6"/>
      <c r="V19" s="6"/>
      <c r="W19" s="6"/>
      <c r="X19" s="26"/>
    </row>
    <row r="20" spans="1:24">
      <c r="A20" s="2">
        <f t="shared" si="1"/>
        <v>6</v>
      </c>
      <c r="B20" s="22" t="s">
        <v>67</v>
      </c>
      <c r="C20" s="22" t="s">
        <v>77</v>
      </c>
      <c r="D20" s="22" t="s">
        <v>18</v>
      </c>
      <c r="E20" s="42" t="s">
        <v>78</v>
      </c>
      <c r="F20" s="24">
        <v>1304185.71</v>
      </c>
      <c r="G20" s="24">
        <v>1361456.93</v>
      </c>
      <c r="H20" s="24">
        <v>2470006.59</v>
      </c>
      <c r="I20" s="24">
        <v>2890499.7</v>
      </c>
      <c r="J20" s="24">
        <v>2916076.74</v>
      </c>
      <c r="K20" s="24">
        <v>2595455.38</v>
      </c>
      <c r="L20" s="24">
        <v>2112426.61</v>
      </c>
      <c r="M20" s="24">
        <v>1516892.97</v>
      </c>
      <c r="N20" s="24">
        <v>1900343.43</v>
      </c>
      <c r="O20" s="24">
        <v>1929091.96</v>
      </c>
      <c r="P20" s="24">
        <v>2080763.68</v>
      </c>
      <c r="Q20" s="24">
        <v>2130353.02</v>
      </c>
      <c r="R20" s="24">
        <v>205126.12</v>
      </c>
      <c r="S20" s="25">
        <f t="shared" si="0"/>
        <v>1929091.96</v>
      </c>
      <c r="T20" s="5"/>
      <c r="U20" s="6"/>
      <c r="V20" s="6"/>
      <c r="W20" s="6"/>
      <c r="X20" s="26">
        <f>+S20</f>
        <v>1929091.96</v>
      </c>
    </row>
    <row r="21" spans="1:24">
      <c r="A21" s="2">
        <f t="shared" si="1"/>
        <v>7</v>
      </c>
      <c r="B21" s="22" t="s">
        <v>67</v>
      </c>
      <c r="C21" s="22" t="s">
        <v>77</v>
      </c>
      <c r="D21" s="22"/>
      <c r="E21" s="23" t="s">
        <v>79</v>
      </c>
      <c r="F21" s="24">
        <v>-326996779.68000001</v>
      </c>
      <c r="G21" s="24">
        <v>-327454425.81</v>
      </c>
      <c r="H21" s="24">
        <v>-330025838.31</v>
      </c>
      <c r="I21" s="24">
        <v>-330860579.06999999</v>
      </c>
      <c r="J21" s="24">
        <v>-330925264.75999999</v>
      </c>
      <c r="K21" s="24">
        <v>-332293772.66000003</v>
      </c>
      <c r="L21" s="24">
        <v>-333062091.58999997</v>
      </c>
      <c r="M21" s="24">
        <v>-334736388.06</v>
      </c>
      <c r="N21" s="24">
        <v>-335604241.25</v>
      </c>
      <c r="O21" s="24">
        <v>-337244544.37</v>
      </c>
      <c r="P21" s="24">
        <v>-338523698.99000001</v>
      </c>
      <c r="Q21" s="24">
        <v>-340190998</v>
      </c>
      <c r="R21" s="24">
        <v>-333307309.50999999</v>
      </c>
      <c r="S21" s="25">
        <f t="shared" si="0"/>
        <v>-337244544.37</v>
      </c>
      <c r="T21" s="5"/>
      <c r="U21" s="6"/>
      <c r="V21" s="6"/>
      <c r="W21" s="6"/>
      <c r="X21" s="26"/>
    </row>
    <row r="22" spans="1:24">
      <c r="A22" s="2">
        <f t="shared" si="1"/>
        <v>8</v>
      </c>
      <c r="B22" s="22" t="s">
        <v>67</v>
      </c>
      <c r="C22" s="22" t="s">
        <v>80</v>
      </c>
      <c r="D22" s="22"/>
      <c r="E22" s="23" t="s">
        <v>81</v>
      </c>
      <c r="F22" s="24">
        <v>-13839974.779999999</v>
      </c>
      <c r="G22" s="24">
        <v>-14124777.689999999</v>
      </c>
      <c r="H22" s="24">
        <v>-14409696.48</v>
      </c>
      <c r="I22" s="24">
        <v>-14694726.68</v>
      </c>
      <c r="J22" s="24">
        <v>-14979836.73</v>
      </c>
      <c r="K22" s="24">
        <v>-15264783.689999999</v>
      </c>
      <c r="L22" s="24">
        <v>-15549730.65</v>
      </c>
      <c r="M22" s="24">
        <v>-15834895.51</v>
      </c>
      <c r="N22" s="24">
        <v>-16120060.58</v>
      </c>
      <c r="O22" s="24">
        <v>-16405242.960000001</v>
      </c>
      <c r="P22" s="24">
        <v>-16690426.619999999</v>
      </c>
      <c r="Q22" s="24">
        <v>-16975611.760000002</v>
      </c>
      <c r="R22" s="24">
        <v>-17326335.18</v>
      </c>
      <c r="S22" s="25">
        <f t="shared" si="0"/>
        <v>-16405242.960000001</v>
      </c>
      <c r="T22" s="5"/>
      <c r="U22" s="6"/>
      <c r="V22" s="6"/>
      <c r="W22" s="6"/>
      <c r="X22" s="26"/>
    </row>
    <row r="23" spans="1:24">
      <c r="A23" s="2">
        <f t="shared" si="1"/>
        <v>9</v>
      </c>
      <c r="B23" s="22" t="s">
        <v>67</v>
      </c>
      <c r="C23" s="22" t="s">
        <v>82</v>
      </c>
      <c r="D23" s="22"/>
      <c r="E23" s="23" t="s">
        <v>83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25">
        <f t="shared" si="0"/>
        <v>0</v>
      </c>
      <c r="T23" s="5"/>
      <c r="U23" s="6"/>
      <c r="V23" s="6"/>
      <c r="W23" s="6"/>
      <c r="X23" s="26"/>
    </row>
    <row r="24" spans="1:24">
      <c r="A24" s="2">
        <f t="shared" si="1"/>
        <v>10</v>
      </c>
      <c r="B24" s="2"/>
      <c r="C24" s="2"/>
      <c r="D24" s="2"/>
      <c r="E24" s="23" t="s">
        <v>84</v>
      </c>
      <c r="F24" s="45">
        <f>SUM(F20:F23)</f>
        <v>-339532568.75</v>
      </c>
      <c r="G24" s="45">
        <f t="shared" ref="G24:R24" si="3">SUM(G20:G23)</f>
        <v>-340217746.56999999</v>
      </c>
      <c r="H24" s="45">
        <f t="shared" si="3"/>
        <v>-341965528.20000005</v>
      </c>
      <c r="I24" s="45">
        <f t="shared" si="3"/>
        <v>-342664806.05000001</v>
      </c>
      <c r="J24" s="45">
        <f t="shared" si="3"/>
        <v>-342989024.75</v>
      </c>
      <c r="K24" s="45">
        <f t="shared" si="3"/>
        <v>-344963100.97000003</v>
      </c>
      <c r="L24" s="45">
        <f t="shared" si="3"/>
        <v>-346499395.62999994</v>
      </c>
      <c r="M24" s="45">
        <f t="shared" si="3"/>
        <v>-349054390.59999996</v>
      </c>
      <c r="N24" s="45">
        <f t="shared" si="3"/>
        <v>-349823958.39999998</v>
      </c>
      <c r="O24" s="45">
        <f t="shared" si="3"/>
        <v>-351720695.37</v>
      </c>
      <c r="P24" s="45">
        <f t="shared" si="3"/>
        <v>-353133361.93000001</v>
      </c>
      <c r="Q24" s="45">
        <f t="shared" si="3"/>
        <v>-355036256.74000001</v>
      </c>
      <c r="R24" s="45">
        <f t="shared" si="3"/>
        <v>-350428518.56999999</v>
      </c>
      <c r="S24" s="25">
        <f t="shared" si="0"/>
        <v>-351720695.37</v>
      </c>
      <c r="T24" s="5"/>
      <c r="U24" s="6"/>
      <c r="V24" s="6"/>
      <c r="W24" s="6"/>
      <c r="X24" s="26"/>
    </row>
    <row r="25" spans="1:24">
      <c r="A25" s="2">
        <f t="shared" si="1"/>
        <v>11</v>
      </c>
      <c r="B25" s="2"/>
      <c r="C25" s="2"/>
      <c r="D25" s="2"/>
      <c r="E25" s="23"/>
      <c r="F25" s="30"/>
      <c r="G25" s="31"/>
      <c r="H25" s="32"/>
      <c r="I25" s="32"/>
      <c r="J25" s="33"/>
      <c r="K25" s="34"/>
      <c r="L25" s="35"/>
      <c r="M25" s="36"/>
      <c r="N25" s="37"/>
      <c r="O25" s="38"/>
      <c r="P25" s="39"/>
      <c r="Q25" s="40"/>
      <c r="R25" s="30"/>
      <c r="S25" s="25">
        <f t="shared" si="0"/>
        <v>0</v>
      </c>
      <c r="T25" s="5"/>
      <c r="U25" s="6"/>
      <c r="V25" s="6"/>
      <c r="W25" s="6"/>
      <c r="X25" s="26"/>
    </row>
    <row r="26" spans="1:24">
      <c r="A26" s="2">
        <f t="shared" si="1"/>
        <v>12</v>
      </c>
      <c r="B26" s="22" t="s">
        <v>67</v>
      </c>
      <c r="C26" s="22" t="s">
        <v>85</v>
      </c>
      <c r="D26" s="22"/>
      <c r="E26" s="23" t="s">
        <v>86</v>
      </c>
      <c r="F26" s="24">
        <v>-3402276.42</v>
      </c>
      <c r="G26" s="24">
        <v>-3418783.51</v>
      </c>
      <c r="H26" s="24">
        <v>-3437290.37</v>
      </c>
      <c r="I26" s="24">
        <v>-3454067.11</v>
      </c>
      <c r="J26" s="24">
        <v>-3470598.76</v>
      </c>
      <c r="K26" s="24">
        <v>-3452136.47</v>
      </c>
      <c r="L26" s="24">
        <v>-3454880.55</v>
      </c>
      <c r="M26" s="24">
        <v>-3457729.76</v>
      </c>
      <c r="N26" s="24">
        <v>-3266102.9</v>
      </c>
      <c r="O26" s="24">
        <v>-3276360.38</v>
      </c>
      <c r="P26" s="24">
        <v>-3294259.08</v>
      </c>
      <c r="Q26" s="24">
        <v>-3311778.78</v>
      </c>
      <c r="R26" s="24">
        <v>-3052834.66</v>
      </c>
      <c r="S26" s="25">
        <f t="shared" si="0"/>
        <v>-3276360.38</v>
      </c>
      <c r="T26" s="5"/>
      <c r="U26" s="6"/>
      <c r="V26" s="6"/>
      <c r="W26" s="6"/>
      <c r="X26" s="26"/>
    </row>
    <row r="27" spans="1:24">
      <c r="A27" s="2">
        <f t="shared" si="1"/>
        <v>13</v>
      </c>
      <c r="B27" s="22" t="s">
        <v>67</v>
      </c>
      <c r="C27" s="22" t="s">
        <v>87</v>
      </c>
      <c r="D27" s="22"/>
      <c r="E27" s="24" t="s">
        <v>88</v>
      </c>
      <c r="F27" s="43">
        <v>-134206540.91</v>
      </c>
      <c r="G27" s="43">
        <v>-134643098.88</v>
      </c>
      <c r="H27" s="43">
        <v>-135132778.09</v>
      </c>
      <c r="I27" s="43">
        <v>-135518929.47</v>
      </c>
      <c r="J27" s="43">
        <v>-135813181.63999999</v>
      </c>
      <c r="K27" s="43">
        <v>-136015906.84999999</v>
      </c>
      <c r="L27" s="43">
        <v>-135780122.75</v>
      </c>
      <c r="M27" s="43">
        <v>-136242177.21000001</v>
      </c>
      <c r="N27" s="43">
        <v>-136391566.18000001</v>
      </c>
      <c r="O27" s="43">
        <v>-136761935.13999999</v>
      </c>
      <c r="P27" s="43">
        <v>-137091177.91999999</v>
      </c>
      <c r="Q27" s="43">
        <v>-137465061.97999999</v>
      </c>
      <c r="R27" s="43">
        <v>-137249402.78999999</v>
      </c>
      <c r="S27" s="25">
        <f t="shared" si="0"/>
        <v>-136761935.13999999</v>
      </c>
      <c r="T27" s="5"/>
      <c r="U27" s="6"/>
      <c r="V27" s="6"/>
      <c r="W27" s="6"/>
      <c r="X27" s="26"/>
    </row>
    <row r="28" spans="1:24">
      <c r="A28" s="2">
        <f t="shared" si="1"/>
        <v>14</v>
      </c>
      <c r="B28" s="2"/>
      <c r="C28" s="2"/>
      <c r="D28" s="2"/>
      <c r="E28" s="23" t="s">
        <v>89</v>
      </c>
      <c r="F28" s="46">
        <f>+F26+F27</f>
        <v>-137608817.32999998</v>
      </c>
      <c r="G28" s="46">
        <f t="shared" ref="G28:R28" si="4">+G26+G27</f>
        <v>-138061882.38999999</v>
      </c>
      <c r="H28" s="46">
        <f t="shared" si="4"/>
        <v>-138570068.46000001</v>
      </c>
      <c r="I28" s="46">
        <f t="shared" si="4"/>
        <v>-138972996.58000001</v>
      </c>
      <c r="J28" s="46">
        <f t="shared" si="4"/>
        <v>-139283780.39999998</v>
      </c>
      <c r="K28" s="46">
        <f t="shared" si="4"/>
        <v>-139468043.31999999</v>
      </c>
      <c r="L28" s="46">
        <f t="shared" si="4"/>
        <v>-139235003.30000001</v>
      </c>
      <c r="M28" s="46">
        <f t="shared" si="4"/>
        <v>-139699906.97</v>
      </c>
      <c r="N28" s="46">
        <f t="shared" si="4"/>
        <v>-139657669.08000001</v>
      </c>
      <c r="O28" s="46">
        <f t="shared" si="4"/>
        <v>-140038295.51999998</v>
      </c>
      <c r="P28" s="46">
        <f t="shared" si="4"/>
        <v>-140385437</v>
      </c>
      <c r="Q28" s="46">
        <f t="shared" si="4"/>
        <v>-140776840.75999999</v>
      </c>
      <c r="R28" s="46">
        <f t="shared" si="4"/>
        <v>-140302237.44999999</v>
      </c>
      <c r="S28" s="25">
        <f t="shared" si="0"/>
        <v>-140038295.51999998</v>
      </c>
      <c r="T28" s="5"/>
      <c r="U28" s="6"/>
      <c r="V28" s="6"/>
      <c r="W28" s="6"/>
      <c r="X28" s="26"/>
    </row>
    <row r="29" spans="1:24">
      <c r="A29" s="2">
        <f t="shared" si="1"/>
        <v>15</v>
      </c>
      <c r="B29" s="2"/>
      <c r="C29" s="2"/>
      <c r="D29" s="2"/>
      <c r="E29" s="23"/>
      <c r="F29" s="30"/>
      <c r="G29" s="31"/>
      <c r="H29" s="32"/>
      <c r="I29" s="32"/>
      <c r="J29" s="33"/>
      <c r="K29" s="34"/>
      <c r="L29" s="35"/>
      <c r="M29" s="36"/>
      <c r="N29" s="37"/>
      <c r="O29" s="38"/>
      <c r="P29" s="39"/>
      <c r="Q29" s="40"/>
      <c r="R29" s="30"/>
      <c r="S29" s="25">
        <f t="shared" si="0"/>
        <v>0</v>
      </c>
      <c r="T29" s="5"/>
      <c r="U29" s="6"/>
      <c r="V29" s="6"/>
      <c r="W29" s="6"/>
      <c r="X29" s="26"/>
    </row>
    <row r="30" spans="1:24">
      <c r="A30" s="2">
        <f t="shared" si="1"/>
        <v>16</v>
      </c>
      <c r="B30" s="2"/>
      <c r="C30" s="2"/>
      <c r="D30" s="2"/>
      <c r="E30" s="23" t="s">
        <v>90</v>
      </c>
      <c r="F30" s="48">
        <f>+F28+F24</f>
        <v>-477141386.07999998</v>
      </c>
      <c r="G30" s="48">
        <f t="shared" ref="G30:R30" si="5">+G28+G24</f>
        <v>-478279628.95999998</v>
      </c>
      <c r="H30" s="48">
        <f t="shared" si="5"/>
        <v>-480535596.66000009</v>
      </c>
      <c r="I30" s="48">
        <f t="shared" si="5"/>
        <v>-481637802.63</v>
      </c>
      <c r="J30" s="48">
        <f t="shared" si="5"/>
        <v>-482272805.14999998</v>
      </c>
      <c r="K30" s="48">
        <f t="shared" si="5"/>
        <v>-484431144.29000002</v>
      </c>
      <c r="L30" s="48">
        <f t="shared" si="5"/>
        <v>-485734398.92999995</v>
      </c>
      <c r="M30" s="48">
        <f t="shared" si="5"/>
        <v>-488754297.56999993</v>
      </c>
      <c r="N30" s="48">
        <f t="shared" si="5"/>
        <v>-489481627.48000002</v>
      </c>
      <c r="O30" s="48">
        <f t="shared" si="5"/>
        <v>-491758990.88999999</v>
      </c>
      <c r="P30" s="48">
        <f t="shared" si="5"/>
        <v>-493518798.93000001</v>
      </c>
      <c r="Q30" s="48">
        <f t="shared" si="5"/>
        <v>-495813097.5</v>
      </c>
      <c r="R30" s="48">
        <f t="shared" si="5"/>
        <v>-490730756.01999998</v>
      </c>
      <c r="S30" s="25">
        <f t="shared" si="0"/>
        <v>-491758990.88999999</v>
      </c>
      <c r="T30" s="5"/>
      <c r="U30" s="6"/>
      <c r="V30" s="6"/>
      <c r="W30" s="6"/>
      <c r="X30" s="26">
        <f>+S30-S20</f>
        <v>-493688082.84999996</v>
      </c>
    </row>
    <row r="31" spans="1:24">
      <c r="A31" s="2">
        <f t="shared" si="1"/>
        <v>17</v>
      </c>
      <c r="B31" s="2"/>
      <c r="C31" s="2"/>
      <c r="D31" s="2"/>
      <c r="E31" s="50"/>
      <c r="F31" s="51"/>
      <c r="G31" s="52"/>
      <c r="H31" s="53"/>
      <c r="I31" s="53"/>
      <c r="J31" s="54"/>
      <c r="K31" s="55"/>
      <c r="L31" s="56"/>
      <c r="M31" s="57"/>
      <c r="N31" s="58"/>
      <c r="O31" s="59"/>
      <c r="P31" s="60"/>
      <c r="Q31" s="61"/>
      <c r="R31" s="51"/>
      <c r="S31" s="25">
        <f t="shared" si="0"/>
        <v>0</v>
      </c>
      <c r="T31" s="5"/>
      <c r="U31" s="6"/>
      <c r="V31" s="6"/>
      <c r="W31" s="6"/>
      <c r="X31" s="26"/>
    </row>
    <row r="32" spans="1:24">
      <c r="A32" s="2">
        <f t="shared" si="1"/>
        <v>18</v>
      </c>
      <c r="B32" s="2"/>
      <c r="C32" s="2"/>
      <c r="D32" s="2"/>
      <c r="E32" s="50" t="s">
        <v>92</v>
      </c>
      <c r="F32" s="62">
        <f>+F18+F30</f>
        <v>528954899.59999996</v>
      </c>
      <c r="G32" s="62">
        <f t="shared" ref="G32:R32" si="6">+G18+G30</f>
        <v>531217212.64000005</v>
      </c>
      <c r="H32" s="62">
        <f t="shared" si="6"/>
        <v>532933459.20999992</v>
      </c>
      <c r="I32" s="62">
        <f t="shared" si="6"/>
        <v>534448193.66999996</v>
      </c>
      <c r="J32" s="62">
        <f t="shared" si="6"/>
        <v>537989766.20000005</v>
      </c>
      <c r="K32" s="62">
        <f t="shared" si="6"/>
        <v>543907646.77999997</v>
      </c>
      <c r="L32" s="62">
        <f t="shared" si="6"/>
        <v>547561593.87</v>
      </c>
      <c r="M32" s="62">
        <f t="shared" si="6"/>
        <v>552503778.80000007</v>
      </c>
      <c r="N32" s="62">
        <f t="shared" si="6"/>
        <v>558786642.44000006</v>
      </c>
      <c r="O32" s="62">
        <f t="shared" si="6"/>
        <v>564397431.62000012</v>
      </c>
      <c r="P32" s="62">
        <f t="shared" si="6"/>
        <v>574977708.06999993</v>
      </c>
      <c r="Q32" s="62">
        <f t="shared" si="6"/>
        <v>581663320.04999995</v>
      </c>
      <c r="R32" s="62">
        <f t="shared" si="6"/>
        <v>599350195.36999989</v>
      </c>
      <c r="S32" s="25">
        <f t="shared" si="0"/>
        <v>564397431.62000012</v>
      </c>
      <c r="T32" s="5"/>
      <c r="U32" s="6"/>
      <c r="V32" s="6"/>
      <c r="W32" s="6"/>
      <c r="X32" s="26"/>
    </row>
    <row r="33" spans="1:24">
      <c r="A33" s="2">
        <f t="shared" si="1"/>
        <v>19</v>
      </c>
      <c r="B33" s="2"/>
      <c r="C33" s="2"/>
      <c r="D33" s="2"/>
      <c r="E33" s="50"/>
      <c r="F33" s="30"/>
      <c r="G33" s="31"/>
      <c r="H33" s="32"/>
      <c r="I33" s="32"/>
      <c r="J33" s="33"/>
      <c r="K33" s="34"/>
      <c r="L33" s="35"/>
      <c r="M33" s="36"/>
      <c r="N33" s="37"/>
      <c r="O33" s="38"/>
      <c r="P33" s="39"/>
      <c r="Q33" s="40"/>
      <c r="R33" s="30"/>
      <c r="S33" s="25">
        <f t="shared" si="0"/>
        <v>0</v>
      </c>
      <c r="T33" s="5"/>
      <c r="U33" s="6"/>
      <c r="V33" s="6"/>
      <c r="W33" s="6"/>
      <c r="X33" s="26"/>
    </row>
    <row r="34" spans="1:24">
      <c r="A34" s="2">
        <f t="shared" si="1"/>
        <v>20</v>
      </c>
      <c r="B34" s="22" t="s">
        <v>67</v>
      </c>
      <c r="C34" s="22" t="s">
        <v>93</v>
      </c>
      <c r="D34" s="22"/>
      <c r="E34" s="23" t="s">
        <v>94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25">
        <f t="shared" si="0"/>
        <v>0</v>
      </c>
      <c r="T34" s="5"/>
      <c r="U34" s="6">
        <f>+S34</f>
        <v>0</v>
      </c>
      <c r="V34" s="6"/>
      <c r="W34" s="6"/>
      <c r="X34" s="26"/>
    </row>
    <row r="35" spans="1:24">
      <c r="A35" s="2">
        <f t="shared" si="1"/>
        <v>21</v>
      </c>
      <c r="B35" s="2"/>
      <c r="C35" s="2"/>
      <c r="D35" s="2"/>
      <c r="E35" s="50" t="s">
        <v>95</v>
      </c>
      <c r="F35" s="28">
        <f>+F34</f>
        <v>0</v>
      </c>
      <c r="G35" s="63">
        <v>0</v>
      </c>
      <c r="H35" s="64">
        <v>0</v>
      </c>
      <c r="I35" s="64">
        <v>0</v>
      </c>
      <c r="J35" s="65">
        <v>0</v>
      </c>
      <c r="K35" s="66">
        <v>0</v>
      </c>
      <c r="L35" s="67">
        <v>0</v>
      </c>
      <c r="M35" s="68">
        <v>0</v>
      </c>
      <c r="N35" s="69">
        <v>0</v>
      </c>
      <c r="O35" s="70">
        <v>0</v>
      </c>
      <c r="P35" s="71">
        <v>0</v>
      </c>
      <c r="Q35" s="72">
        <v>0</v>
      </c>
      <c r="R35" s="28">
        <v>0</v>
      </c>
      <c r="S35" s="25">
        <f t="shared" si="0"/>
        <v>0</v>
      </c>
      <c r="T35" s="5"/>
      <c r="U35" s="6"/>
      <c r="V35" s="6"/>
      <c r="W35" s="6"/>
      <c r="X35" s="26"/>
    </row>
    <row r="36" spans="1:24">
      <c r="A36" s="2">
        <f t="shared" si="1"/>
        <v>22</v>
      </c>
      <c r="B36" s="2"/>
      <c r="C36" s="2"/>
      <c r="D36" s="2"/>
      <c r="E36" s="50"/>
      <c r="F36" s="24"/>
      <c r="G36" s="73"/>
      <c r="H36" s="74"/>
      <c r="I36" s="74"/>
      <c r="J36" s="75"/>
      <c r="K36" s="76"/>
      <c r="L36" s="77"/>
      <c r="M36" s="78"/>
      <c r="N36" s="79"/>
      <c r="O36" s="42"/>
      <c r="P36" s="80"/>
      <c r="Q36" s="81"/>
      <c r="R36" s="24"/>
      <c r="S36" s="25">
        <f t="shared" si="0"/>
        <v>0</v>
      </c>
      <c r="T36" s="5"/>
      <c r="U36" s="6"/>
      <c r="V36" s="6"/>
      <c r="W36" s="6"/>
      <c r="X36" s="26"/>
    </row>
    <row r="37" spans="1:24">
      <c r="A37" s="2">
        <f t="shared" si="1"/>
        <v>23</v>
      </c>
      <c r="B37" s="22" t="s">
        <v>67</v>
      </c>
      <c r="C37" s="22" t="s">
        <v>96</v>
      </c>
      <c r="D37" s="22" t="s">
        <v>97</v>
      </c>
      <c r="E37" s="23" t="s">
        <v>98</v>
      </c>
      <c r="F37" s="24">
        <v>148792.91</v>
      </c>
      <c r="G37" s="24">
        <v>148939.26</v>
      </c>
      <c r="H37" s="24">
        <v>149076.48000000001</v>
      </c>
      <c r="I37" s="24">
        <v>1624913.09</v>
      </c>
      <c r="J37" s="24">
        <v>1626921.7</v>
      </c>
      <c r="K37" s="24">
        <v>1629103.54</v>
      </c>
      <c r="L37" s="24">
        <v>1631367.96</v>
      </c>
      <c r="M37" s="24">
        <v>1633821.98</v>
      </c>
      <c r="N37" s="24">
        <v>1636307.08</v>
      </c>
      <c r="O37" s="24">
        <v>1603384.25</v>
      </c>
      <c r="P37" s="24">
        <v>1616117.41</v>
      </c>
      <c r="Q37" s="24">
        <v>1644345.36</v>
      </c>
      <c r="R37" s="24">
        <v>1647363.37</v>
      </c>
      <c r="S37" s="25">
        <f t="shared" si="0"/>
        <v>1603384.25</v>
      </c>
      <c r="T37" s="5"/>
      <c r="U37" s="6"/>
      <c r="V37" s="6"/>
      <c r="W37" s="6"/>
      <c r="X37" s="26">
        <f>+S37</f>
        <v>1603384.25</v>
      </c>
    </row>
    <row r="38" spans="1:24">
      <c r="A38" s="2">
        <f t="shared" si="1"/>
        <v>24</v>
      </c>
      <c r="B38" s="22" t="s">
        <v>67</v>
      </c>
      <c r="C38" s="22" t="s">
        <v>96</v>
      </c>
      <c r="D38" s="22" t="s">
        <v>99</v>
      </c>
      <c r="E38" s="23" t="s">
        <v>100</v>
      </c>
      <c r="F38" s="24">
        <v>11390212.779999999</v>
      </c>
      <c r="G38" s="24">
        <v>11455629.17</v>
      </c>
      <c r="H38" s="24">
        <v>11360583.09</v>
      </c>
      <c r="I38" s="24">
        <v>10541477.949999999</v>
      </c>
      <c r="J38" s="24">
        <v>10527536.859999999</v>
      </c>
      <c r="K38" s="24">
        <v>10595275.92</v>
      </c>
      <c r="L38" s="24">
        <v>10639794.699999999</v>
      </c>
      <c r="M38" s="24">
        <v>10671743.66</v>
      </c>
      <c r="N38" s="24">
        <v>10761004.279999999</v>
      </c>
      <c r="O38" s="24">
        <v>10880511.43</v>
      </c>
      <c r="P38" s="24">
        <v>10656799.140000001</v>
      </c>
      <c r="Q38" s="24">
        <v>10673596.33</v>
      </c>
      <c r="R38" s="24">
        <v>10584814.859999999</v>
      </c>
      <c r="S38" s="25">
        <f t="shared" si="0"/>
        <v>10880511.43</v>
      </c>
      <c r="T38" s="5"/>
      <c r="U38" s="6"/>
      <c r="V38" s="6"/>
      <c r="W38" s="6"/>
      <c r="X38" s="26">
        <f>+S38</f>
        <v>10880511.43</v>
      </c>
    </row>
    <row r="39" spans="1:24">
      <c r="A39" s="2">
        <f t="shared" si="1"/>
        <v>25</v>
      </c>
      <c r="B39" s="22" t="s">
        <v>67</v>
      </c>
      <c r="C39" s="22" t="s">
        <v>96</v>
      </c>
      <c r="D39" s="22" t="s">
        <v>101</v>
      </c>
      <c r="E39" s="23" t="s">
        <v>102</v>
      </c>
      <c r="F39" s="24">
        <v>153632.07999999999</v>
      </c>
      <c r="G39" s="24">
        <v>157143.48000000001</v>
      </c>
      <c r="H39" s="24">
        <v>150124.17000000001</v>
      </c>
      <c r="I39" s="24">
        <v>148310.60999999999</v>
      </c>
      <c r="J39" s="24">
        <v>148835.67000000001</v>
      </c>
      <c r="K39" s="24">
        <v>151047.26</v>
      </c>
      <c r="L39" s="24">
        <v>149968.1</v>
      </c>
      <c r="M39" s="24">
        <v>152978.67000000001</v>
      </c>
      <c r="N39" s="24">
        <v>154757.26</v>
      </c>
      <c r="O39" s="24">
        <v>154483.79999999999</v>
      </c>
      <c r="P39" s="24">
        <v>144731.20000000001</v>
      </c>
      <c r="Q39" s="24">
        <v>144980.03</v>
      </c>
      <c r="R39" s="24">
        <v>139136.91</v>
      </c>
      <c r="S39" s="25">
        <f t="shared" si="0"/>
        <v>154483.79999999999</v>
      </c>
      <c r="T39" s="5"/>
      <c r="U39" s="6"/>
      <c r="V39" s="6"/>
      <c r="W39" s="6"/>
      <c r="X39" s="26">
        <f>+S39</f>
        <v>154483.79999999999</v>
      </c>
    </row>
    <row r="40" spans="1:24">
      <c r="A40" s="2">
        <f t="shared" si="1"/>
        <v>26</v>
      </c>
      <c r="B40" s="22" t="s">
        <v>67</v>
      </c>
      <c r="C40" s="22" t="s">
        <v>103</v>
      </c>
      <c r="D40" s="22"/>
      <c r="E40" s="23" t="s">
        <v>104</v>
      </c>
      <c r="F40" s="24">
        <v>202030.18</v>
      </c>
      <c r="G40" s="24">
        <v>202030.18</v>
      </c>
      <c r="H40" s="24">
        <v>202030.18</v>
      </c>
      <c r="I40" s="24">
        <v>202030.18</v>
      </c>
      <c r="J40" s="24">
        <v>202030.18</v>
      </c>
      <c r="K40" s="24">
        <v>202030.18</v>
      </c>
      <c r="L40" s="24">
        <v>202030.18</v>
      </c>
      <c r="M40" s="24">
        <v>202030.18</v>
      </c>
      <c r="N40" s="24">
        <v>202030.18</v>
      </c>
      <c r="O40" s="24">
        <v>202030.18</v>
      </c>
      <c r="P40" s="24">
        <v>202030.18</v>
      </c>
      <c r="Q40" s="24">
        <v>202030.18</v>
      </c>
      <c r="R40" s="24">
        <v>202030.18</v>
      </c>
      <c r="S40" s="25">
        <f t="shared" si="0"/>
        <v>202030.18</v>
      </c>
      <c r="T40" s="5"/>
      <c r="U40" s="6"/>
      <c r="V40" s="6"/>
      <c r="W40" s="6"/>
      <c r="X40" s="26">
        <f>+S40</f>
        <v>202030.18</v>
      </c>
    </row>
    <row r="41" spans="1:24">
      <c r="A41" s="2">
        <f t="shared" si="1"/>
        <v>27</v>
      </c>
      <c r="B41" s="22" t="s">
        <v>67</v>
      </c>
      <c r="C41" s="22" t="s">
        <v>105</v>
      </c>
      <c r="D41" s="22"/>
      <c r="E41" s="23" t="s">
        <v>106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25">
        <f t="shared" si="0"/>
        <v>0</v>
      </c>
      <c r="T41" s="5"/>
      <c r="U41" s="6">
        <f>+S41</f>
        <v>0</v>
      </c>
      <c r="V41" s="6"/>
      <c r="W41" s="6"/>
      <c r="X41" s="26"/>
    </row>
    <row r="42" spans="1:24">
      <c r="A42" s="2">
        <f t="shared" si="1"/>
        <v>28</v>
      </c>
      <c r="B42" s="2"/>
      <c r="C42" s="2"/>
      <c r="D42" s="2"/>
      <c r="E42" s="50" t="s">
        <v>107</v>
      </c>
      <c r="F42" s="28">
        <f t="shared" ref="F42:R42" si="7">SUM(F37:F41)</f>
        <v>11894667.949999999</v>
      </c>
      <c r="G42" s="28">
        <f t="shared" si="7"/>
        <v>11963742.09</v>
      </c>
      <c r="H42" s="28">
        <f t="shared" si="7"/>
        <v>11861813.92</v>
      </c>
      <c r="I42" s="28">
        <f t="shared" si="7"/>
        <v>12516731.829999998</v>
      </c>
      <c r="J42" s="28">
        <f t="shared" si="7"/>
        <v>12505324.409999998</v>
      </c>
      <c r="K42" s="28">
        <f t="shared" si="7"/>
        <v>12577456.9</v>
      </c>
      <c r="L42" s="28">
        <f t="shared" si="7"/>
        <v>12623160.939999999</v>
      </c>
      <c r="M42" s="28">
        <f t="shared" si="7"/>
        <v>12660574.49</v>
      </c>
      <c r="N42" s="28">
        <f t="shared" si="7"/>
        <v>12754098.799999999</v>
      </c>
      <c r="O42" s="28">
        <f t="shared" si="7"/>
        <v>12840409.66</v>
      </c>
      <c r="P42" s="28">
        <f t="shared" si="7"/>
        <v>12619677.93</v>
      </c>
      <c r="Q42" s="28">
        <f t="shared" si="7"/>
        <v>12664951.899999999</v>
      </c>
      <c r="R42" s="28">
        <f t="shared" si="7"/>
        <v>12573345.32</v>
      </c>
      <c r="S42" s="25">
        <f t="shared" si="0"/>
        <v>12840409.66</v>
      </c>
      <c r="T42" s="5"/>
      <c r="U42" s="6"/>
      <c r="V42" s="6"/>
      <c r="W42" s="6"/>
      <c r="X42" s="26"/>
    </row>
    <row r="43" spans="1:24">
      <c r="A43" s="2">
        <f t="shared" si="1"/>
        <v>29</v>
      </c>
      <c r="B43" s="2"/>
      <c r="C43" s="2"/>
      <c r="D43" s="2"/>
      <c r="E43" s="50"/>
      <c r="F43" s="24"/>
      <c r="G43" s="73"/>
      <c r="H43" s="74"/>
      <c r="I43" s="74"/>
      <c r="J43" s="75"/>
      <c r="K43" s="76"/>
      <c r="L43" s="77"/>
      <c r="M43" s="78"/>
      <c r="N43" s="79"/>
      <c r="O43" s="42"/>
      <c r="P43" s="80"/>
      <c r="Q43" s="81"/>
      <c r="R43" s="24"/>
      <c r="S43" s="25">
        <f t="shared" si="0"/>
        <v>0</v>
      </c>
      <c r="T43" s="5"/>
      <c r="U43" s="6"/>
      <c r="V43" s="6"/>
      <c r="W43" s="6"/>
      <c r="X43" s="26"/>
    </row>
    <row r="44" spans="1:24">
      <c r="A44" s="2">
        <f t="shared" si="1"/>
        <v>30</v>
      </c>
      <c r="B44" s="2"/>
      <c r="C44" s="11">
        <v>1310</v>
      </c>
      <c r="D44" s="11">
        <v>2101</v>
      </c>
      <c r="E44" s="50" t="s">
        <v>108</v>
      </c>
      <c r="F44" s="24">
        <v>0</v>
      </c>
      <c r="G44" s="73">
        <v>0</v>
      </c>
      <c r="H44" s="74">
        <v>0</v>
      </c>
      <c r="I44" s="74">
        <v>0</v>
      </c>
      <c r="J44" s="75">
        <v>0</v>
      </c>
      <c r="K44" s="76">
        <v>0</v>
      </c>
      <c r="L44" s="77">
        <v>0</v>
      </c>
      <c r="M44" s="78">
        <v>0</v>
      </c>
      <c r="N44" s="79">
        <v>185991.95</v>
      </c>
      <c r="O44" s="42">
        <v>0</v>
      </c>
      <c r="P44" s="80">
        <v>0</v>
      </c>
      <c r="Q44" s="81">
        <v>330096.89</v>
      </c>
      <c r="R44" s="24">
        <v>0</v>
      </c>
      <c r="S44" s="25">
        <f t="shared" si="0"/>
        <v>0</v>
      </c>
      <c r="T44" s="5"/>
      <c r="U44" s="6">
        <f t="shared" ref="U44:U56" si="8">+S44</f>
        <v>0</v>
      </c>
      <c r="V44" s="6"/>
      <c r="W44" s="6"/>
      <c r="X44" s="26"/>
    </row>
    <row r="45" spans="1:24">
      <c r="A45" s="2">
        <f t="shared" si="1"/>
        <v>31</v>
      </c>
      <c r="B45" s="22" t="s">
        <v>67</v>
      </c>
      <c r="C45" s="22" t="s">
        <v>109</v>
      </c>
      <c r="D45" s="22" t="s">
        <v>110</v>
      </c>
      <c r="E45" s="23" t="s">
        <v>111</v>
      </c>
      <c r="F45" s="24">
        <v>1038440.97</v>
      </c>
      <c r="G45" s="24">
        <v>1891923.36</v>
      </c>
      <c r="H45" s="24">
        <v>1866613.08</v>
      </c>
      <c r="I45" s="24">
        <v>1253479.17</v>
      </c>
      <c r="J45" s="24">
        <v>1478154.04</v>
      </c>
      <c r="K45" s="24">
        <v>731492.4</v>
      </c>
      <c r="L45" s="24">
        <v>462315.82</v>
      </c>
      <c r="M45" s="24">
        <v>685838.07</v>
      </c>
      <c r="N45" s="24">
        <v>274269.96000000002</v>
      </c>
      <c r="O45" s="24">
        <v>358037.77</v>
      </c>
      <c r="P45" s="24">
        <v>597121.24</v>
      </c>
      <c r="Q45" s="24">
        <v>565043.81999999995</v>
      </c>
      <c r="R45" s="24">
        <v>2550120.08</v>
      </c>
      <c r="S45" s="25">
        <f t="shared" si="0"/>
        <v>358037.77</v>
      </c>
      <c r="T45" s="5"/>
      <c r="U45" s="6">
        <f t="shared" si="8"/>
        <v>358037.77</v>
      </c>
      <c r="V45" s="6"/>
      <c r="W45" s="6"/>
      <c r="X45" s="26"/>
    </row>
    <row r="46" spans="1:24">
      <c r="A46" s="2">
        <f t="shared" si="1"/>
        <v>32</v>
      </c>
      <c r="B46" s="22" t="s">
        <v>67</v>
      </c>
      <c r="C46" s="22" t="s">
        <v>109</v>
      </c>
      <c r="D46" s="22" t="s">
        <v>112</v>
      </c>
      <c r="E46" s="23" t="s">
        <v>113</v>
      </c>
      <c r="F46" s="24">
        <v>-996174.58</v>
      </c>
      <c r="G46" s="24">
        <v>-873910.08</v>
      </c>
      <c r="H46" s="24">
        <v>-801677.63</v>
      </c>
      <c r="I46" s="24">
        <v>-556051.32999999996</v>
      </c>
      <c r="J46" s="24">
        <v>-1860384.61</v>
      </c>
      <c r="K46" s="24">
        <v>-665615.02</v>
      </c>
      <c r="L46" s="24">
        <v>-571152.13</v>
      </c>
      <c r="M46" s="24">
        <v>-1188666.55</v>
      </c>
      <c r="N46" s="24">
        <v>-677981.84</v>
      </c>
      <c r="O46" s="24">
        <v>-658744.56000000006</v>
      </c>
      <c r="P46" s="24">
        <v>-715759.62</v>
      </c>
      <c r="Q46" s="24">
        <v>-899415.71</v>
      </c>
      <c r="R46" s="24">
        <v>-819556.52</v>
      </c>
      <c r="S46" s="25">
        <f t="shared" si="0"/>
        <v>-658744.56000000006</v>
      </c>
      <c r="T46" s="5"/>
      <c r="U46" s="6">
        <f t="shared" si="8"/>
        <v>-658744.56000000006</v>
      </c>
      <c r="V46" s="6"/>
      <c r="W46" s="6"/>
      <c r="X46" s="26"/>
    </row>
    <row r="47" spans="1:24">
      <c r="A47" s="2">
        <f t="shared" si="1"/>
        <v>33</v>
      </c>
      <c r="B47" s="22" t="s">
        <v>67</v>
      </c>
      <c r="C47" s="22" t="s">
        <v>109</v>
      </c>
      <c r="D47" s="22" t="s">
        <v>114</v>
      </c>
      <c r="E47" s="23" t="s">
        <v>115</v>
      </c>
      <c r="F47" s="24">
        <v>-4703.6499999999996</v>
      </c>
      <c r="G47" s="24">
        <v>-2145.94</v>
      </c>
      <c r="H47" s="24">
        <v>-115189.4</v>
      </c>
      <c r="I47" s="24">
        <v>-5149.8700000000099</v>
      </c>
      <c r="J47" s="24">
        <v>-13832.28</v>
      </c>
      <c r="K47" s="24">
        <v>-20337.62</v>
      </c>
      <c r="L47" s="24">
        <v>-1925.00000000001</v>
      </c>
      <c r="M47" s="24">
        <v>-11833.97</v>
      </c>
      <c r="N47" s="24">
        <v>-2300.00000000001</v>
      </c>
      <c r="O47" s="24">
        <v>-2150.00000000001</v>
      </c>
      <c r="P47" s="24">
        <v>-1400.00000000001</v>
      </c>
      <c r="Q47" s="24">
        <v>-725.00000000001103</v>
      </c>
      <c r="R47" s="24">
        <v>-500.00000000001103</v>
      </c>
      <c r="S47" s="25">
        <f t="shared" si="0"/>
        <v>-2150.00000000001</v>
      </c>
      <c r="T47" s="5"/>
      <c r="U47" s="6">
        <f t="shared" si="8"/>
        <v>-2150.00000000001</v>
      </c>
      <c r="V47" s="6"/>
      <c r="W47" s="6"/>
      <c r="X47" s="26"/>
    </row>
    <row r="48" spans="1:24">
      <c r="A48" s="2">
        <f t="shared" si="1"/>
        <v>34</v>
      </c>
      <c r="B48" s="22" t="s">
        <v>67</v>
      </c>
      <c r="C48" s="22" t="s">
        <v>109</v>
      </c>
      <c r="D48" s="22" t="s">
        <v>116</v>
      </c>
      <c r="E48" s="23" t="s">
        <v>117</v>
      </c>
      <c r="F48" s="24">
        <v>2689567.34</v>
      </c>
      <c r="G48" s="24">
        <v>898854.94</v>
      </c>
      <c r="H48" s="24">
        <v>887580.26</v>
      </c>
      <c r="I48" s="24">
        <v>1780809.56</v>
      </c>
      <c r="J48" s="24">
        <v>504898.6</v>
      </c>
      <c r="K48" s="24">
        <v>510216.49</v>
      </c>
      <c r="L48" s="24">
        <v>1255939.2</v>
      </c>
      <c r="M48" s="24">
        <v>662785.5</v>
      </c>
      <c r="N48" s="24">
        <v>220019.93</v>
      </c>
      <c r="O48" s="24">
        <v>2048746.17</v>
      </c>
      <c r="P48" s="24">
        <v>5000.0000000002301</v>
      </c>
      <c r="Q48" s="24">
        <v>5000.0000000002301</v>
      </c>
      <c r="R48" s="24">
        <v>5000.0000000002301</v>
      </c>
      <c r="S48" s="25">
        <f t="shared" si="0"/>
        <v>2048746.17</v>
      </c>
      <c r="T48" s="2"/>
      <c r="U48" s="4">
        <f>+S48</f>
        <v>2048746.17</v>
      </c>
      <c r="V48" s="4"/>
      <c r="W48" s="4"/>
      <c r="X48" s="83">
        <f>+S48-U48</f>
        <v>0</v>
      </c>
    </row>
    <row r="49" spans="1:24">
      <c r="A49" s="2">
        <f t="shared" si="1"/>
        <v>35</v>
      </c>
      <c r="B49" s="22" t="s">
        <v>67</v>
      </c>
      <c r="C49" s="22" t="s">
        <v>109</v>
      </c>
      <c r="D49" s="22" t="s">
        <v>118</v>
      </c>
      <c r="E49" s="23" t="s">
        <v>119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1468095.37</v>
      </c>
      <c r="S49" s="25">
        <f t="shared" si="0"/>
        <v>0</v>
      </c>
      <c r="T49" s="2"/>
      <c r="U49" s="4">
        <f t="shared" si="8"/>
        <v>0</v>
      </c>
      <c r="V49" s="4"/>
      <c r="W49" s="4"/>
      <c r="X49" s="83"/>
    </row>
    <row r="50" spans="1:24">
      <c r="A50" s="2">
        <f t="shared" si="1"/>
        <v>36</v>
      </c>
      <c r="B50" s="22" t="s">
        <v>67</v>
      </c>
      <c r="C50" s="22" t="s">
        <v>120</v>
      </c>
      <c r="D50" s="22" t="s">
        <v>121</v>
      </c>
      <c r="E50" s="23" t="s">
        <v>122</v>
      </c>
      <c r="F50" s="24">
        <v>600</v>
      </c>
      <c r="G50" s="24">
        <v>600</v>
      </c>
      <c r="H50" s="24">
        <v>600</v>
      </c>
      <c r="I50" s="24">
        <v>600</v>
      </c>
      <c r="J50" s="24">
        <v>600</v>
      </c>
      <c r="K50" s="24">
        <v>600</v>
      </c>
      <c r="L50" s="24">
        <v>600</v>
      </c>
      <c r="M50" s="24">
        <v>600</v>
      </c>
      <c r="N50" s="24">
        <v>600</v>
      </c>
      <c r="O50" s="24">
        <v>600</v>
      </c>
      <c r="P50" s="24">
        <v>600</v>
      </c>
      <c r="Q50" s="24">
        <v>600</v>
      </c>
      <c r="R50" s="24">
        <v>600</v>
      </c>
      <c r="S50" s="25">
        <f t="shared" si="0"/>
        <v>600</v>
      </c>
      <c r="T50" s="5"/>
      <c r="U50" s="6">
        <f t="shared" si="8"/>
        <v>600</v>
      </c>
      <c r="V50" s="6"/>
      <c r="W50" s="6"/>
      <c r="X50" s="26"/>
    </row>
    <row r="51" spans="1:24">
      <c r="A51" s="2">
        <f t="shared" si="1"/>
        <v>37</v>
      </c>
      <c r="B51" s="22" t="s">
        <v>67</v>
      </c>
      <c r="C51" s="22" t="s">
        <v>120</v>
      </c>
      <c r="D51" s="22" t="s">
        <v>123</v>
      </c>
      <c r="E51" s="23" t="s">
        <v>124</v>
      </c>
      <c r="F51" s="24">
        <v>300</v>
      </c>
      <c r="G51" s="24">
        <v>300</v>
      </c>
      <c r="H51" s="24">
        <v>300</v>
      </c>
      <c r="I51" s="24">
        <v>300</v>
      </c>
      <c r="J51" s="24">
        <v>300</v>
      </c>
      <c r="K51" s="24">
        <v>300</v>
      </c>
      <c r="L51" s="24">
        <v>300</v>
      </c>
      <c r="M51" s="24">
        <v>300</v>
      </c>
      <c r="N51" s="24">
        <v>300</v>
      </c>
      <c r="O51" s="24">
        <v>300</v>
      </c>
      <c r="P51" s="24">
        <v>300</v>
      </c>
      <c r="Q51" s="24">
        <v>300</v>
      </c>
      <c r="R51" s="24">
        <v>300</v>
      </c>
      <c r="S51" s="25">
        <f t="shared" si="0"/>
        <v>300</v>
      </c>
      <c r="T51" s="5"/>
      <c r="U51" s="6">
        <f t="shared" si="8"/>
        <v>300</v>
      </c>
      <c r="V51" s="6"/>
      <c r="W51" s="6"/>
      <c r="X51" s="26"/>
    </row>
    <row r="52" spans="1:24">
      <c r="A52" s="2">
        <f t="shared" si="1"/>
        <v>38</v>
      </c>
      <c r="B52" s="22" t="s">
        <v>67</v>
      </c>
      <c r="C52" s="22" t="s">
        <v>120</v>
      </c>
      <c r="D52" s="22" t="s">
        <v>125</v>
      </c>
      <c r="E52" s="23" t="s">
        <v>126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5">
        <f t="shared" si="0"/>
        <v>0</v>
      </c>
      <c r="T52" s="5"/>
      <c r="U52" s="6">
        <f t="shared" si="8"/>
        <v>0</v>
      </c>
      <c r="V52" s="6"/>
      <c r="W52" s="6"/>
      <c r="X52" s="26"/>
    </row>
    <row r="53" spans="1:24">
      <c r="A53" s="2">
        <f t="shared" si="1"/>
        <v>39</v>
      </c>
      <c r="B53" s="22" t="s">
        <v>67</v>
      </c>
      <c r="C53" s="22" t="s">
        <v>120</v>
      </c>
      <c r="D53" s="85" t="s">
        <v>127</v>
      </c>
      <c r="E53" s="23" t="s">
        <v>128</v>
      </c>
      <c r="F53" s="24">
        <v>400</v>
      </c>
      <c r="G53" s="24">
        <v>400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5">
        <f t="shared" si="0"/>
        <v>0</v>
      </c>
      <c r="T53" s="5"/>
      <c r="U53" s="6">
        <f t="shared" si="8"/>
        <v>0</v>
      </c>
      <c r="V53" s="6"/>
      <c r="W53" s="6"/>
      <c r="X53" s="26"/>
    </row>
    <row r="54" spans="1:24">
      <c r="A54" s="2">
        <f t="shared" si="1"/>
        <v>40</v>
      </c>
      <c r="B54" s="22" t="s">
        <v>67</v>
      </c>
      <c r="C54" s="22" t="s">
        <v>120</v>
      </c>
      <c r="D54" s="22" t="s">
        <v>129</v>
      </c>
      <c r="E54" s="23" t="s">
        <v>130</v>
      </c>
      <c r="F54" s="24">
        <v>250</v>
      </c>
      <c r="G54" s="24">
        <v>250</v>
      </c>
      <c r="H54" s="24">
        <v>250</v>
      </c>
      <c r="I54" s="24">
        <v>250</v>
      </c>
      <c r="J54" s="24">
        <v>250</v>
      </c>
      <c r="K54" s="24">
        <v>250</v>
      </c>
      <c r="L54" s="24">
        <v>250</v>
      </c>
      <c r="M54" s="24">
        <v>250</v>
      </c>
      <c r="N54" s="24">
        <v>250</v>
      </c>
      <c r="O54" s="24">
        <v>250</v>
      </c>
      <c r="P54" s="24">
        <v>250</v>
      </c>
      <c r="Q54" s="24">
        <v>250</v>
      </c>
      <c r="R54" s="24">
        <v>250</v>
      </c>
      <c r="S54" s="25">
        <f t="shared" si="0"/>
        <v>250</v>
      </c>
      <c r="T54" s="5"/>
      <c r="U54" s="6">
        <f t="shared" si="8"/>
        <v>250</v>
      </c>
      <c r="V54" s="6"/>
      <c r="W54" s="6"/>
      <c r="X54" s="26"/>
    </row>
    <row r="55" spans="1:24">
      <c r="A55" s="2">
        <f t="shared" si="1"/>
        <v>41</v>
      </c>
      <c r="B55" s="22" t="s">
        <v>67</v>
      </c>
      <c r="C55" s="22" t="s">
        <v>120</v>
      </c>
      <c r="D55" s="22" t="s">
        <v>131</v>
      </c>
      <c r="E55" s="23" t="s">
        <v>126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5">
        <f t="shared" si="0"/>
        <v>0</v>
      </c>
      <c r="T55" s="5"/>
      <c r="U55" s="6">
        <f t="shared" si="8"/>
        <v>0</v>
      </c>
      <c r="V55" s="6"/>
      <c r="W55" s="6"/>
      <c r="X55" s="26"/>
    </row>
    <row r="56" spans="1:24">
      <c r="A56" s="2">
        <f t="shared" si="1"/>
        <v>42</v>
      </c>
      <c r="B56" s="22" t="s">
        <v>67</v>
      </c>
      <c r="C56" s="22" t="s">
        <v>120</v>
      </c>
      <c r="D56" s="22" t="s">
        <v>132</v>
      </c>
      <c r="E56" s="23" t="s">
        <v>126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25">
        <f t="shared" si="0"/>
        <v>0</v>
      </c>
      <c r="T56" s="5"/>
      <c r="U56" s="6">
        <f t="shared" si="8"/>
        <v>0</v>
      </c>
      <c r="V56" s="6"/>
      <c r="W56" s="6"/>
      <c r="X56" s="26"/>
    </row>
    <row r="57" spans="1:24">
      <c r="A57" s="2">
        <f t="shared" si="1"/>
        <v>43</v>
      </c>
      <c r="B57" s="2"/>
      <c r="C57" s="2"/>
      <c r="D57" s="2"/>
      <c r="E57" s="50" t="s">
        <v>133</v>
      </c>
      <c r="F57" s="28">
        <f t="shared" ref="F57:Q57" si="9">SUM(F44:F56)</f>
        <v>2728680.08</v>
      </c>
      <c r="G57" s="28">
        <f t="shared" si="9"/>
        <v>1916272.2800000003</v>
      </c>
      <c r="H57" s="28">
        <f t="shared" si="9"/>
        <v>1838476.31</v>
      </c>
      <c r="I57" s="28">
        <f t="shared" si="9"/>
        <v>2474237.5300000003</v>
      </c>
      <c r="J57" s="28">
        <f t="shared" si="9"/>
        <v>109985.74999999988</v>
      </c>
      <c r="K57" s="28">
        <f t="shared" si="9"/>
        <v>556906.25</v>
      </c>
      <c r="L57" s="28">
        <f t="shared" si="9"/>
        <v>1146327.8899999999</v>
      </c>
      <c r="M57" s="28">
        <f t="shared" si="9"/>
        <v>149273.04999999993</v>
      </c>
      <c r="N57" s="28">
        <f t="shared" si="9"/>
        <v>1150.0000000000582</v>
      </c>
      <c r="O57" s="28">
        <f t="shared" si="9"/>
        <v>1747039.38</v>
      </c>
      <c r="P57" s="28">
        <f t="shared" si="9"/>
        <v>-113888.37999999979</v>
      </c>
      <c r="Q57" s="28">
        <f t="shared" si="9"/>
        <v>1150.0000000002192</v>
      </c>
      <c r="R57" s="28">
        <f>SUM(R44:R56)</f>
        <v>3204308.9300000006</v>
      </c>
      <c r="S57" s="25">
        <f t="shared" si="0"/>
        <v>1747039.38</v>
      </c>
      <c r="T57" s="5"/>
      <c r="U57" s="6"/>
      <c r="V57" s="6"/>
      <c r="W57" s="6"/>
      <c r="X57" s="26"/>
    </row>
    <row r="58" spans="1:24">
      <c r="A58" s="2">
        <f t="shared" si="1"/>
        <v>44</v>
      </c>
      <c r="B58" s="2"/>
      <c r="C58" s="2"/>
      <c r="D58" s="2"/>
      <c r="E58" s="50"/>
      <c r="F58" s="24"/>
      <c r="G58" s="73"/>
      <c r="H58" s="74"/>
      <c r="I58" s="74"/>
      <c r="J58" s="75"/>
      <c r="K58" s="76"/>
      <c r="L58" s="77"/>
      <c r="M58" s="78"/>
      <c r="N58" s="79"/>
      <c r="O58" s="42"/>
      <c r="P58" s="80"/>
      <c r="Q58" s="81"/>
      <c r="R58" s="24"/>
      <c r="S58" s="25">
        <f t="shared" si="0"/>
        <v>0</v>
      </c>
      <c r="T58" s="5"/>
      <c r="U58" s="6"/>
      <c r="V58" s="6"/>
      <c r="W58" s="6"/>
      <c r="X58" s="26"/>
    </row>
    <row r="59" spans="1:24">
      <c r="A59" s="2">
        <f t="shared" si="1"/>
        <v>45</v>
      </c>
      <c r="B59" s="22" t="s">
        <v>67</v>
      </c>
      <c r="C59" s="22" t="s">
        <v>134</v>
      </c>
      <c r="D59" s="22">
        <v>2103</v>
      </c>
      <c r="E59" s="23" t="s">
        <v>135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323765.93</v>
      </c>
      <c r="Q59" s="43">
        <v>197130.52</v>
      </c>
      <c r="R59" s="43">
        <v>0</v>
      </c>
      <c r="S59" s="25">
        <f t="shared" si="0"/>
        <v>0</v>
      </c>
      <c r="T59" s="5"/>
      <c r="U59" s="6">
        <f>+S59</f>
        <v>0</v>
      </c>
      <c r="V59" s="6"/>
      <c r="W59" s="6"/>
      <c r="X59" s="26"/>
    </row>
    <row r="60" spans="1:24">
      <c r="A60" s="2">
        <f t="shared" si="1"/>
        <v>46</v>
      </c>
      <c r="B60" s="2"/>
      <c r="C60" s="2"/>
      <c r="D60" s="2"/>
      <c r="E60" s="50" t="s">
        <v>136</v>
      </c>
      <c r="F60" s="28">
        <f t="shared" ref="F60:R60" si="10">+F59</f>
        <v>0</v>
      </c>
      <c r="G60" s="28">
        <f t="shared" si="10"/>
        <v>0</v>
      </c>
      <c r="H60" s="28">
        <f t="shared" si="10"/>
        <v>0</v>
      </c>
      <c r="I60" s="28">
        <f t="shared" si="10"/>
        <v>0</v>
      </c>
      <c r="J60" s="28">
        <f t="shared" si="10"/>
        <v>0</v>
      </c>
      <c r="K60" s="28">
        <f t="shared" si="10"/>
        <v>0</v>
      </c>
      <c r="L60" s="28">
        <f t="shared" si="10"/>
        <v>0</v>
      </c>
      <c r="M60" s="28">
        <f t="shared" si="10"/>
        <v>0</v>
      </c>
      <c r="N60" s="28">
        <f t="shared" si="10"/>
        <v>0</v>
      </c>
      <c r="O60" s="28">
        <f t="shared" si="10"/>
        <v>0</v>
      </c>
      <c r="P60" s="28">
        <f t="shared" si="10"/>
        <v>323765.93</v>
      </c>
      <c r="Q60" s="28">
        <f t="shared" si="10"/>
        <v>197130.52</v>
      </c>
      <c r="R60" s="28">
        <f t="shared" si="10"/>
        <v>0</v>
      </c>
      <c r="S60" s="25">
        <f t="shared" si="0"/>
        <v>0</v>
      </c>
      <c r="T60" s="5"/>
      <c r="U60" s="6"/>
      <c r="V60" s="6"/>
      <c r="W60" s="6"/>
      <c r="X60" s="26"/>
    </row>
    <row r="61" spans="1:24">
      <c r="A61" s="2">
        <f t="shared" si="1"/>
        <v>47</v>
      </c>
      <c r="B61" s="2"/>
      <c r="C61" s="2"/>
      <c r="D61" s="2"/>
      <c r="E61" s="50"/>
      <c r="F61" s="24"/>
      <c r="G61" s="73"/>
      <c r="H61" s="74"/>
      <c r="I61" s="74"/>
      <c r="J61" s="75"/>
      <c r="K61" s="76"/>
      <c r="L61" s="77"/>
      <c r="M61" s="78"/>
      <c r="N61" s="79"/>
      <c r="O61" s="42"/>
      <c r="P61" s="80"/>
      <c r="Q61" s="81"/>
      <c r="R61" s="24"/>
      <c r="S61" s="25">
        <f t="shared" si="0"/>
        <v>0</v>
      </c>
      <c r="T61" s="5"/>
      <c r="U61" s="6"/>
      <c r="V61" s="6"/>
      <c r="W61" s="6"/>
      <c r="X61" s="26"/>
    </row>
    <row r="62" spans="1:24">
      <c r="A62" s="2">
        <f t="shared" si="1"/>
        <v>48</v>
      </c>
      <c r="B62" s="22" t="s">
        <v>67</v>
      </c>
      <c r="C62" s="22" t="s">
        <v>137</v>
      </c>
      <c r="D62" s="22" t="s">
        <v>11</v>
      </c>
      <c r="E62" s="23" t="s">
        <v>138</v>
      </c>
      <c r="F62" s="24">
        <v>-32699.67</v>
      </c>
      <c r="G62" s="24">
        <v>284146.59999999998</v>
      </c>
      <c r="H62" s="24">
        <v>428727.33</v>
      </c>
      <c r="I62" s="24">
        <v>-104115</v>
      </c>
      <c r="J62" s="24">
        <v>654967.05000000005</v>
      </c>
      <c r="K62" s="24">
        <v>39350.070000000203</v>
      </c>
      <c r="L62" s="24">
        <v>45820.140000000203</v>
      </c>
      <c r="M62" s="24">
        <v>55770.240000000202</v>
      </c>
      <c r="N62" s="24">
        <v>36821.320000000203</v>
      </c>
      <c r="O62" s="24">
        <v>-809181.28</v>
      </c>
      <c r="P62" s="24">
        <v>140132.54</v>
      </c>
      <c r="Q62" s="24">
        <v>-33062.399999999798</v>
      </c>
      <c r="R62" s="24">
        <v>945100.14</v>
      </c>
      <c r="S62" s="25">
        <f t="shared" si="0"/>
        <v>-809181.28</v>
      </c>
      <c r="T62" s="5"/>
      <c r="U62" s="6">
        <f t="shared" ref="U62:U73" si="11">+S62</f>
        <v>-809181.28</v>
      </c>
      <c r="V62" s="6"/>
      <c r="W62" s="6"/>
      <c r="X62" s="26"/>
    </row>
    <row r="63" spans="1:24">
      <c r="A63" s="2">
        <f t="shared" si="1"/>
        <v>49</v>
      </c>
      <c r="B63" s="22" t="s">
        <v>139</v>
      </c>
      <c r="C63" s="22" t="s">
        <v>137</v>
      </c>
      <c r="D63" s="22" t="s">
        <v>11</v>
      </c>
      <c r="E63" s="23" t="s">
        <v>140</v>
      </c>
      <c r="F63" s="24">
        <v>2835993.36</v>
      </c>
      <c r="G63" s="24">
        <v>4090258.85</v>
      </c>
      <c r="H63" s="24">
        <v>3097363.41</v>
      </c>
      <c r="I63" s="24">
        <v>3966179.72</v>
      </c>
      <c r="J63" s="24">
        <v>2729190.11</v>
      </c>
      <c r="K63" s="24">
        <v>1507978.1</v>
      </c>
      <c r="L63" s="24">
        <v>838109.84999999905</v>
      </c>
      <c r="M63" s="24">
        <v>209053.75999999899</v>
      </c>
      <c r="N63" s="24">
        <v>-104040.680000001</v>
      </c>
      <c r="O63" s="24">
        <v>-265867.140000001</v>
      </c>
      <c r="P63" s="24">
        <v>53120.499999999403</v>
      </c>
      <c r="Q63" s="24">
        <v>571152.98999999894</v>
      </c>
      <c r="R63" s="24">
        <v>2449138.14</v>
      </c>
      <c r="S63" s="25">
        <f t="shared" si="0"/>
        <v>-265867.140000001</v>
      </c>
      <c r="T63" s="5"/>
      <c r="U63" s="6">
        <f t="shared" si="11"/>
        <v>-265867.140000001</v>
      </c>
      <c r="V63" s="6"/>
      <c r="W63" s="6"/>
      <c r="X63" s="26"/>
    </row>
    <row r="64" spans="1:24">
      <c r="A64" s="2">
        <f t="shared" si="1"/>
        <v>50</v>
      </c>
      <c r="B64" s="22" t="s">
        <v>141</v>
      </c>
      <c r="C64" s="22" t="s">
        <v>137</v>
      </c>
      <c r="D64" s="22" t="s">
        <v>11</v>
      </c>
      <c r="E64" s="23" t="s">
        <v>140</v>
      </c>
      <c r="F64" s="24">
        <v>9640875.9800000004</v>
      </c>
      <c r="G64" s="24">
        <v>15211074.449999999</v>
      </c>
      <c r="H64" s="24">
        <v>12142832.08</v>
      </c>
      <c r="I64" s="24">
        <v>14657314.109999999</v>
      </c>
      <c r="J64" s="24">
        <v>10870701.210000001</v>
      </c>
      <c r="K64" s="24">
        <v>6281840.2000000002</v>
      </c>
      <c r="L64" s="24">
        <v>4086632.3</v>
      </c>
      <c r="M64" s="24">
        <v>1626340.06</v>
      </c>
      <c r="N64" s="24">
        <v>423547.82999999699</v>
      </c>
      <c r="O64" s="24">
        <v>70082.039999997301</v>
      </c>
      <c r="P64" s="24">
        <v>326053.78999999701</v>
      </c>
      <c r="Q64" s="24">
        <v>1819455.15</v>
      </c>
      <c r="R64" s="24">
        <v>7070459.8200000003</v>
      </c>
      <c r="S64" s="25">
        <f t="shared" si="0"/>
        <v>70082.039999997301</v>
      </c>
      <c r="T64" s="5"/>
      <c r="U64" s="6">
        <f t="shared" si="11"/>
        <v>70082.039999997301</v>
      </c>
      <c r="V64" s="6"/>
      <c r="W64" s="6"/>
      <c r="X64" s="26"/>
    </row>
    <row r="65" spans="1:24">
      <c r="A65" s="2">
        <f t="shared" si="1"/>
        <v>51</v>
      </c>
      <c r="B65" s="22" t="s">
        <v>139</v>
      </c>
      <c r="C65" s="22" t="s">
        <v>137</v>
      </c>
      <c r="D65" s="22" t="s">
        <v>12</v>
      </c>
      <c r="E65" s="23" t="s">
        <v>142</v>
      </c>
      <c r="F65" s="24">
        <v>-8386.8500000000095</v>
      </c>
      <c r="G65" s="24">
        <v>35640.559999999998</v>
      </c>
      <c r="H65" s="24">
        <v>24896</v>
      </c>
      <c r="I65" s="24">
        <v>183937.79</v>
      </c>
      <c r="J65" s="24">
        <v>47582.27</v>
      </c>
      <c r="K65" s="24">
        <v>30323.85</v>
      </c>
      <c r="L65" s="24">
        <v>18262.11</v>
      </c>
      <c r="M65" s="24">
        <v>58462.66</v>
      </c>
      <c r="N65" s="24">
        <v>23924.43</v>
      </c>
      <c r="O65" s="24">
        <v>50253.01</v>
      </c>
      <c r="P65" s="24">
        <v>21029.56</v>
      </c>
      <c r="Q65" s="24">
        <v>43394.400000000001</v>
      </c>
      <c r="R65" s="24">
        <v>161397.89000000001</v>
      </c>
      <c r="S65" s="25">
        <f t="shared" si="0"/>
        <v>50253.01</v>
      </c>
      <c r="T65" s="5"/>
      <c r="U65" s="6">
        <f t="shared" si="11"/>
        <v>50253.01</v>
      </c>
      <c r="V65" s="6"/>
      <c r="W65" s="6"/>
      <c r="X65" s="26"/>
    </row>
    <row r="66" spans="1:24">
      <c r="A66" s="2">
        <f t="shared" si="1"/>
        <v>52</v>
      </c>
      <c r="B66" s="22" t="s">
        <v>141</v>
      </c>
      <c r="C66" s="22" t="s">
        <v>137</v>
      </c>
      <c r="D66" s="22" t="s">
        <v>12</v>
      </c>
      <c r="E66" s="23" t="s">
        <v>142</v>
      </c>
      <c r="F66" s="24">
        <v>113632.21</v>
      </c>
      <c r="G66" s="24">
        <v>97300.26</v>
      </c>
      <c r="H66" s="24">
        <v>405618.96</v>
      </c>
      <c r="I66" s="24">
        <v>231617.08</v>
      </c>
      <c r="J66" s="24">
        <v>352326.3</v>
      </c>
      <c r="K66" s="24">
        <v>76231.600000000006</v>
      </c>
      <c r="L66" s="24">
        <v>235283.31</v>
      </c>
      <c r="M66" s="24">
        <v>9825.9500000000407</v>
      </c>
      <c r="N66" s="24">
        <v>42721.3</v>
      </c>
      <c r="O66" s="24">
        <v>1058551.52</v>
      </c>
      <c r="P66" s="24">
        <v>95859.53</v>
      </c>
      <c r="Q66" s="24">
        <v>389537.99</v>
      </c>
      <c r="R66" s="24">
        <v>150854.79</v>
      </c>
      <c r="S66" s="25">
        <f t="shared" si="0"/>
        <v>1058551.52</v>
      </c>
      <c r="T66" s="5"/>
      <c r="U66" s="6">
        <f t="shared" si="11"/>
        <v>1058551.52</v>
      </c>
      <c r="V66" s="6"/>
      <c r="W66" s="6"/>
      <c r="X66" s="26"/>
    </row>
    <row r="67" spans="1:24">
      <c r="A67" s="2">
        <f t="shared" si="1"/>
        <v>53</v>
      </c>
      <c r="B67" s="22" t="s">
        <v>139</v>
      </c>
      <c r="C67" s="22" t="s">
        <v>137</v>
      </c>
      <c r="D67" s="22" t="s">
        <v>14</v>
      </c>
      <c r="E67" s="23" t="s">
        <v>143</v>
      </c>
      <c r="F67" s="24">
        <v>1256279.2</v>
      </c>
      <c r="G67" s="24">
        <v>949324.88</v>
      </c>
      <c r="H67" s="24">
        <v>860646.37</v>
      </c>
      <c r="I67" s="24">
        <v>692162.99</v>
      </c>
      <c r="J67" s="24">
        <v>681410.04</v>
      </c>
      <c r="K67" s="24">
        <v>796488.24</v>
      </c>
      <c r="L67" s="24">
        <v>973382.76</v>
      </c>
      <c r="M67" s="24">
        <v>1186726.51</v>
      </c>
      <c r="N67" s="24">
        <v>1406361.31</v>
      </c>
      <c r="O67" s="24">
        <v>1607889.07</v>
      </c>
      <c r="P67" s="24">
        <v>1768131.37</v>
      </c>
      <c r="Q67" s="24">
        <v>1767276.97</v>
      </c>
      <c r="R67" s="24">
        <v>1518612.94</v>
      </c>
      <c r="S67" s="25">
        <f t="shared" si="0"/>
        <v>1607889.07</v>
      </c>
      <c r="T67" s="5"/>
      <c r="U67" s="6">
        <f t="shared" si="11"/>
        <v>1607889.07</v>
      </c>
      <c r="V67" s="6"/>
      <c r="W67" s="6"/>
      <c r="X67" s="26"/>
    </row>
    <row r="68" spans="1:24">
      <c r="A68" s="2">
        <f t="shared" si="1"/>
        <v>54</v>
      </c>
      <c r="B68" s="22" t="s">
        <v>141</v>
      </c>
      <c r="C68" s="22" t="s">
        <v>137</v>
      </c>
      <c r="D68" s="22" t="s">
        <v>14</v>
      </c>
      <c r="E68" s="23" t="s">
        <v>143</v>
      </c>
      <c r="F68" s="24">
        <v>4254314.09</v>
      </c>
      <c r="G68" s="24">
        <v>2993607.32</v>
      </c>
      <c r="H68" s="24">
        <v>2514876.98</v>
      </c>
      <c r="I68" s="24">
        <v>2017059.67</v>
      </c>
      <c r="J68" s="24">
        <v>1920120.96</v>
      </c>
      <c r="K68" s="24">
        <v>2201078.2799999998</v>
      </c>
      <c r="L68" s="24">
        <v>2678159.34</v>
      </c>
      <c r="M68" s="24">
        <v>3385501.36</v>
      </c>
      <c r="N68" s="24">
        <v>4123740.92</v>
      </c>
      <c r="O68" s="24">
        <v>4879511.5</v>
      </c>
      <c r="P68" s="24">
        <v>5690834.7599999998</v>
      </c>
      <c r="Q68" s="24">
        <v>5972637.8499999996</v>
      </c>
      <c r="R68" s="24">
        <v>5330310.5</v>
      </c>
      <c r="S68" s="25">
        <f t="shared" si="0"/>
        <v>4879511.5</v>
      </c>
      <c r="T68" s="5"/>
      <c r="U68" s="6">
        <f t="shared" si="11"/>
        <v>4879511.5</v>
      </c>
      <c r="V68" s="6"/>
      <c r="W68" s="6"/>
      <c r="X68" s="26"/>
    </row>
    <row r="69" spans="1:24">
      <c r="A69" s="2">
        <f t="shared" si="1"/>
        <v>55</v>
      </c>
      <c r="B69" s="22" t="s">
        <v>67</v>
      </c>
      <c r="C69" s="22" t="s">
        <v>144</v>
      </c>
      <c r="D69" s="22" t="s">
        <v>145</v>
      </c>
      <c r="E69" s="23" t="s">
        <v>146</v>
      </c>
      <c r="F69" s="24">
        <v>139413.53</v>
      </c>
      <c r="G69" s="24">
        <v>146253.79</v>
      </c>
      <c r="H69" s="24">
        <v>177095.55</v>
      </c>
      <c r="I69" s="24">
        <v>1500323.46</v>
      </c>
      <c r="J69" s="24">
        <v>199216.04</v>
      </c>
      <c r="K69" s="24">
        <v>429255.56</v>
      </c>
      <c r="L69" s="24">
        <v>296036.5</v>
      </c>
      <c r="M69" s="24">
        <v>286762.89</v>
      </c>
      <c r="N69" s="24">
        <v>1296809.08</v>
      </c>
      <c r="O69" s="24">
        <v>518771.56</v>
      </c>
      <c r="P69" s="24">
        <v>1815453.45</v>
      </c>
      <c r="Q69" s="24">
        <v>805976.77</v>
      </c>
      <c r="R69" s="24">
        <v>1902279.41</v>
      </c>
      <c r="S69" s="25">
        <f t="shared" si="0"/>
        <v>518771.56</v>
      </c>
      <c r="T69" s="5"/>
      <c r="U69" s="6">
        <f t="shared" si="11"/>
        <v>518771.56</v>
      </c>
      <c r="V69" s="6"/>
      <c r="W69" s="6"/>
      <c r="X69" s="26"/>
    </row>
    <row r="70" spans="1:24">
      <c r="A70" s="2">
        <f t="shared" si="1"/>
        <v>56</v>
      </c>
      <c r="B70" s="22" t="s">
        <v>67</v>
      </c>
      <c r="C70" s="22" t="s">
        <v>144</v>
      </c>
      <c r="D70" s="22" t="s">
        <v>97</v>
      </c>
      <c r="E70" s="23" t="s">
        <v>147</v>
      </c>
      <c r="F70" s="24">
        <v>15</v>
      </c>
      <c r="G70" s="24">
        <v>0</v>
      </c>
      <c r="H70" s="24">
        <v>0</v>
      </c>
      <c r="I70" s="24">
        <v>0</v>
      </c>
      <c r="J70" s="24">
        <v>0</v>
      </c>
      <c r="K70" s="24">
        <v>-10030.18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17.760000000000002</v>
      </c>
      <c r="R70" s="24">
        <v>0</v>
      </c>
      <c r="S70" s="25">
        <f t="shared" si="0"/>
        <v>0</v>
      </c>
      <c r="T70" s="5"/>
      <c r="U70" s="6">
        <f t="shared" si="11"/>
        <v>0</v>
      </c>
      <c r="V70" s="6"/>
      <c r="W70" s="6"/>
      <c r="X70" s="26"/>
    </row>
    <row r="71" spans="1:24">
      <c r="A71" s="2">
        <f t="shared" si="1"/>
        <v>57</v>
      </c>
      <c r="B71" s="22" t="s">
        <v>67</v>
      </c>
      <c r="C71" s="22" t="s">
        <v>144</v>
      </c>
      <c r="D71" s="22" t="s">
        <v>148</v>
      </c>
      <c r="E71" s="23" t="s">
        <v>149</v>
      </c>
      <c r="F71" s="24">
        <v>370.83</v>
      </c>
      <c r="G71" s="24">
        <v>288.22000000000003</v>
      </c>
      <c r="H71" s="24">
        <v>190.62</v>
      </c>
      <c r="I71" s="24">
        <v>484.82</v>
      </c>
      <c r="J71" s="24">
        <v>346.5</v>
      </c>
      <c r="K71" s="24">
        <v>368.46</v>
      </c>
      <c r="L71" s="24">
        <v>228.98</v>
      </c>
      <c r="M71" s="24">
        <v>27619.9</v>
      </c>
      <c r="N71" s="24">
        <v>11302.74</v>
      </c>
      <c r="O71" s="24">
        <v>362.51999999999902</v>
      </c>
      <c r="P71" s="24">
        <v>400.83999999999901</v>
      </c>
      <c r="Q71" s="24">
        <v>417.43999999999897</v>
      </c>
      <c r="R71" s="24">
        <v>359.95999999999901</v>
      </c>
      <c r="S71" s="25">
        <f t="shared" si="0"/>
        <v>362.51999999999902</v>
      </c>
      <c r="T71" s="5"/>
      <c r="U71" s="6">
        <f t="shared" si="11"/>
        <v>362.51999999999902</v>
      </c>
      <c r="V71" s="6"/>
      <c r="W71" s="6"/>
      <c r="X71" s="26"/>
    </row>
    <row r="72" spans="1:24">
      <c r="A72" s="2">
        <f t="shared" si="1"/>
        <v>58</v>
      </c>
      <c r="B72" s="22" t="s">
        <v>67</v>
      </c>
      <c r="C72" s="22" t="s">
        <v>144</v>
      </c>
      <c r="D72" s="22" t="s">
        <v>101</v>
      </c>
      <c r="E72" s="23" t="s">
        <v>150</v>
      </c>
      <c r="F72" s="24">
        <v>2115987.9</v>
      </c>
      <c r="G72" s="24">
        <v>2177234.81</v>
      </c>
      <c r="H72" s="24">
        <v>1837716.61</v>
      </c>
      <c r="I72" s="24">
        <v>1886078.7</v>
      </c>
      <c r="J72" s="24">
        <v>1935681</v>
      </c>
      <c r="K72" s="24">
        <v>1984043.09</v>
      </c>
      <c r="L72" s="24">
        <v>2035189.96</v>
      </c>
      <c r="M72" s="24">
        <v>2083604.36</v>
      </c>
      <c r="N72" s="24">
        <v>2131966.4500000002</v>
      </c>
      <c r="O72" s="24">
        <v>2180328.54</v>
      </c>
      <c r="P72" s="24">
        <v>2228832.44</v>
      </c>
      <c r="Q72" s="24">
        <v>2277316.44</v>
      </c>
      <c r="R72" s="24">
        <v>257648.3</v>
      </c>
      <c r="S72" s="25">
        <f t="shared" si="0"/>
        <v>2180328.54</v>
      </c>
      <c r="T72" s="5"/>
      <c r="U72" s="6">
        <f t="shared" si="11"/>
        <v>2180328.54</v>
      </c>
      <c r="V72" s="6"/>
      <c r="W72" s="6"/>
      <c r="X72" s="26"/>
    </row>
    <row r="73" spans="1:24">
      <c r="A73" s="2">
        <f t="shared" si="1"/>
        <v>59</v>
      </c>
      <c r="B73" s="22" t="s">
        <v>67</v>
      </c>
      <c r="C73" s="22" t="s">
        <v>151</v>
      </c>
      <c r="D73" s="22"/>
      <c r="E73" s="23" t="s">
        <v>152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25">
        <f t="shared" si="0"/>
        <v>0</v>
      </c>
      <c r="T73" s="5"/>
      <c r="U73" s="6">
        <f t="shared" si="11"/>
        <v>0</v>
      </c>
      <c r="V73" s="6"/>
      <c r="W73" s="6"/>
      <c r="X73" s="26"/>
    </row>
    <row r="74" spans="1:24">
      <c r="A74" s="2">
        <f t="shared" si="1"/>
        <v>60</v>
      </c>
      <c r="B74" s="2"/>
      <c r="C74" s="2"/>
      <c r="D74" s="2"/>
      <c r="E74" s="50" t="s">
        <v>153</v>
      </c>
      <c r="F74" s="24">
        <f>SUM(F62:F73)</f>
        <v>20315795.579999998</v>
      </c>
      <c r="G74" s="24">
        <f t="shared" ref="G74:R74" si="12">SUM(G62:G73)</f>
        <v>25985129.739999995</v>
      </c>
      <c r="H74" s="24">
        <f t="shared" si="12"/>
        <v>21489963.910000004</v>
      </c>
      <c r="I74" s="24">
        <f t="shared" si="12"/>
        <v>25031043.339999992</v>
      </c>
      <c r="J74" s="24">
        <f t="shared" si="12"/>
        <v>19391541.48</v>
      </c>
      <c r="K74" s="24">
        <f t="shared" si="12"/>
        <v>13336927.270000001</v>
      </c>
      <c r="L74" s="24">
        <f t="shared" si="12"/>
        <v>11207105.25</v>
      </c>
      <c r="M74" s="24">
        <f t="shared" si="12"/>
        <v>8929667.6899999995</v>
      </c>
      <c r="N74" s="24">
        <f t="shared" si="12"/>
        <v>9393154.6999999955</v>
      </c>
      <c r="O74" s="24">
        <f t="shared" si="12"/>
        <v>9290701.3399999961</v>
      </c>
      <c r="P74" s="24">
        <f t="shared" si="12"/>
        <v>12139848.779999996</v>
      </c>
      <c r="Q74" s="24">
        <f t="shared" si="12"/>
        <v>13614121.359999998</v>
      </c>
      <c r="R74" s="24">
        <f t="shared" si="12"/>
        <v>19786161.890000001</v>
      </c>
      <c r="S74" s="25">
        <f t="shared" si="0"/>
        <v>9290701.3399999961</v>
      </c>
      <c r="T74" s="5"/>
      <c r="U74" s="6"/>
      <c r="V74" s="6"/>
      <c r="W74" s="6"/>
      <c r="X74" s="26"/>
    </row>
    <row r="75" spans="1:24">
      <c r="A75" s="2">
        <f t="shared" si="1"/>
        <v>61</v>
      </c>
      <c r="B75" s="2"/>
      <c r="C75" s="2"/>
      <c r="D75" s="2"/>
      <c r="E75" s="50" t="s">
        <v>154</v>
      </c>
      <c r="F75" s="24"/>
      <c r="G75" s="73"/>
      <c r="H75" s="74"/>
      <c r="I75" s="74"/>
      <c r="J75" s="75"/>
      <c r="K75" s="76"/>
      <c r="L75" s="77"/>
      <c r="M75" s="78"/>
      <c r="N75" s="79"/>
      <c r="O75" s="42"/>
      <c r="P75" s="80"/>
      <c r="Q75" s="81"/>
      <c r="R75" s="24"/>
      <c r="S75" s="25">
        <f t="shared" si="0"/>
        <v>0</v>
      </c>
      <c r="T75" s="5"/>
      <c r="U75" s="6"/>
      <c r="V75" s="6"/>
      <c r="W75" s="6"/>
      <c r="X75" s="26"/>
    </row>
    <row r="76" spans="1:24">
      <c r="A76" s="2">
        <f t="shared" si="1"/>
        <v>62</v>
      </c>
      <c r="B76" s="22" t="s">
        <v>67</v>
      </c>
      <c r="C76" s="22" t="s">
        <v>155</v>
      </c>
      <c r="D76" s="22" t="s">
        <v>156</v>
      </c>
      <c r="E76" s="50" t="s">
        <v>157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5">
        <f t="shared" si="0"/>
        <v>0</v>
      </c>
      <c r="T76" s="5"/>
      <c r="U76" s="6">
        <f>+S76</f>
        <v>0</v>
      </c>
      <c r="V76" s="6"/>
      <c r="W76" s="6"/>
      <c r="X76" s="26"/>
    </row>
    <row r="77" spans="1:24">
      <c r="A77" s="2">
        <f t="shared" si="1"/>
        <v>63</v>
      </c>
      <c r="B77" s="22" t="s">
        <v>67</v>
      </c>
      <c r="C77" s="22" t="s">
        <v>155</v>
      </c>
      <c r="D77" s="22" t="s">
        <v>158</v>
      </c>
      <c r="E77" s="50" t="s">
        <v>159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5">
        <f t="shared" si="0"/>
        <v>0</v>
      </c>
      <c r="T77" s="5"/>
      <c r="U77" s="6">
        <f>+S77</f>
        <v>0</v>
      </c>
      <c r="V77" s="6"/>
      <c r="W77" s="6"/>
      <c r="X77" s="26"/>
    </row>
    <row r="78" spans="1:24">
      <c r="A78" s="2">
        <f t="shared" si="1"/>
        <v>64</v>
      </c>
      <c r="B78" s="2"/>
      <c r="C78" s="2"/>
      <c r="D78" s="2"/>
      <c r="E78" s="50"/>
      <c r="F78" s="24"/>
      <c r="G78" s="73"/>
      <c r="H78" s="74"/>
      <c r="I78" s="74"/>
      <c r="J78" s="75"/>
      <c r="K78" s="76"/>
      <c r="L78" s="77"/>
      <c r="M78" s="78"/>
      <c r="N78" s="79"/>
      <c r="O78" s="42"/>
      <c r="P78" s="80"/>
      <c r="Q78" s="81"/>
      <c r="R78" s="24"/>
      <c r="S78" s="25">
        <f t="shared" si="0"/>
        <v>0</v>
      </c>
      <c r="T78" s="5"/>
      <c r="U78" s="6"/>
      <c r="V78" s="6"/>
      <c r="W78" s="6"/>
      <c r="X78" s="26">
        <f t="shared" ref="X78:X88" si="13">+S78</f>
        <v>0</v>
      </c>
    </row>
    <row r="79" spans="1:24">
      <c r="A79" s="2">
        <f t="shared" si="1"/>
        <v>65</v>
      </c>
      <c r="B79" s="22" t="s">
        <v>67</v>
      </c>
      <c r="C79" s="22" t="s">
        <v>160</v>
      </c>
      <c r="D79" s="22" t="s">
        <v>161</v>
      </c>
      <c r="E79" s="50" t="s">
        <v>162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109738.76</v>
      </c>
      <c r="S79" s="25">
        <f t="shared" si="0"/>
        <v>0</v>
      </c>
      <c r="T79" s="5"/>
      <c r="U79" s="6"/>
      <c r="V79" s="6"/>
      <c r="W79" s="6"/>
      <c r="X79" s="26">
        <f t="shared" si="13"/>
        <v>0</v>
      </c>
    </row>
    <row r="80" spans="1:24">
      <c r="A80" s="2">
        <f t="shared" si="1"/>
        <v>66</v>
      </c>
      <c r="B80" s="22" t="s">
        <v>67</v>
      </c>
      <c r="C80" s="22" t="s">
        <v>160</v>
      </c>
      <c r="D80" s="22" t="s">
        <v>163</v>
      </c>
      <c r="E80" s="50" t="s">
        <v>164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5">
        <f t="shared" ref="S80:S143" si="14">+O80</f>
        <v>0</v>
      </c>
      <c r="T80" s="5"/>
      <c r="U80" s="6"/>
      <c r="V80" s="6"/>
      <c r="W80" s="6"/>
      <c r="X80" s="26">
        <f t="shared" si="13"/>
        <v>0</v>
      </c>
    </row>
    <row r="81" spans="1:24">
      <c r="A81" s="2">
        <f t="shared" ref="A81:A144" si="15">+A80+1</f>
        <v>67</v>
      </c>
      <c r="B81" s="22" t="s">
        <v>67</v>
      </c>
      <c r="C81" s="22" t="s">
        <v>160</v>
      </c>
      <c r="D81" s="22" t="s">
        <v>165</v>
      </c>
      <c r="E81" s="50" t="s">
        <v>166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19792.61</v>
      </c>
      <c r="S81" s="25">
        <f t="shared" si="14"/>
        <v>0</v>
      </c>
      <c r="T81" s="5"/>
      <c r="U81" s="6"/>
      <c r="V81" s="6"/>
      <c r="W81" s="6"/>
      <c r="X81" s="26">
        <f t="shared" si="13"/>
        <v>0</v>
      </c>
    </row>
    <row r="82" spans="1:24">
      <c r="A82" s="2">
        <f t="shared" si="15"/>
        <v>68</v>
      </c>
      <c r="B82" s="22" t="s">
        <v>67</v>
      </c>
      <c r="C82" s="22" t="s">
        <v>160</v>
      </c>
      <c r="D82" s="22" t="s">
        <v>167</v>
      </c>
      <c r="E82" s="50" t="s">
        <v>168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3300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5">
        <f t="shared" si="14"/>
        <v>0</v>
      </c>
      <c r="T82" s="5"/>
      <c r="U82" s="6"/>
      <c r="V82" s="6"/>
      <c r="W82" s="6"/>
      <c r="X82" s="26">
        <f t="shared" si="13"/>
        <v>0</v>
      </c>
    </row>
    <row r="83" spans="1:24">
      <c r="A83" s="2">
        <f t="shared" si="15"/>
        <v>69</v>
      </c>
      <c r="B83" s="22" t="s">
        <v>67</v>
      </c>
      <c r="C83" s="22" t="s">
        <v>160</v>
      </c>
      <c r="D83" s="22" t="s">
        <v>169</v>
      </c>
      <c r="E83" s="50" t="s">
        <v>170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5">
        <f t="shared" si="14"/>
        <v>0</v>
      </c>
      <c r="T83" s="5"/>
      <c r="U83" s="6"/>
      <c r="V83" s="6"/>
      <c r="W83" s="6"/>
      <c r="X83" s="26">
        <f t="shared" si="13"/>
        <v>0</v>
      </c>
    </row>
    <row r="84" spans="1:24">
      <c r="A84" s="2">
        <f t="shared" si="15"/>
        <v>70</v>
      </c>
      <c r="B84" s="22" t="s">
        <v>67</v>
      </c>
      <c r="C84" s="22" t="s">
        <v>160</v>
      </c>
      <c r="D84" s="22" t="s">
        <v>171</v>
      </c>
      <c r="E84" s="50" t="s">
        <v>172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5">
        <f t="shared" si="14"/>
        <v>0</v>
      </c>
      <c r="T84" s="5"/>
      <c r="U84" s="6"/>
      <c r="V84" s="6"/>
      <c r="W84" s="6"/>
      <c r="X84" s="26">
        <f t="shared" si="13"/>
        <v>0</v>
      </c>
    </row>
    <row r="85" spans="1:24">
      <c r="A85" s="2">
        <f t="shared" si="15"/>
        <v>71</v>
      </c>
      <c r="B85" s="22" t="s">
        <v>67</v>
      </c>
      <c r="C85" s="22" t="s">
        <v>160</v>
      </c>
      <c r="D85" s="22" t="s">
        <v>173</v>
      </c>
      <c r="E85" s="50" t="s">
        <v>174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5">
        <f t="shared" si="14"/>
        <v>0</v>
      </c>
      <c r="T85" s="5"/>
      <c r="U85" s="6"/>
      <c r="V85" s="6"/>
      <c r="W85" s="6"/>
      <c r="X85" s="26">
        <f t="shared" si="13"/>
        <v>0</v>
      </c>
    </row>
    <row r="86" spans="1:24">
      <c r="A86" s="2">
        <f t="shared" si="15"/>
        <v>72</v>
      </c>
      <c r="B86" s="22" t="s">
        <v>67</v>
      </c>
      <c r="C86" s="22" t="s">
        <v>160</v>
      </c>
      <c r="D86" s="22" t="s">
        <v>175</v>
      </c>
      <c r="E86" s="50" t="s">
        <v>176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5">
        <f t="shared" si="14"/>
        <v>0</v>
      </c>
      <c r="T86" s="5"/>
      <c r="U86" s="6"/>
      <c r="V86" s="6"/>
      <c r="W86" s="6"/>
      <c r="X86" s="26">
        <f t="shared" si="13"/>
        <v>0</v>
      </c>
    </row>
    <row r="87" spans="1:24">
      <c r="A87" s="2">
        <f t="shared" si="15"/>
        <v>73</v>
      </c>
      <c r="B87" s="22" t="s">
        <v>67</v>
      </c>
      <c r="C87" s="22" t="s">
        <v>160</v>
      </c>
      <c r="D87" s="22" t="s">
        <v>177</v>
      </c>
      <c r="E87" s="50" t="s">
        <v>178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5">
        <f t="shared" si="14"/>
        <v>0</v>
      </c>
      <c r="T87" s="5"/>
      <c r="U87" s="6"/>
      <c r="V87" s="6"/>
      <c r="W87" s="6"/>
      <c r="X87" s="26">
        <f t="shared" si="13"/>
        <v>0</v>
      </c>
    </row>
    <row r="88" spans="1:24">
      <c r="A88" s="2">
        <f t="shared" si="15"/>
        <v>74</v>
      </c>
      <c r="B88" s="22" t="s">
        <v>67</v>
      </c>
      <c r="C88" s="22" t="s">
        <v>160</v>
      </c>
      <c r="D88" s="22" t="s">
        <v>179</v>
      </c>
      <c r="E88" s="50" t="s">
        <v>180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171.65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17559.13</v>
      </c>
      <c r="R88" s="43">
        <v>0</v>
      </c>
      <c r="S88" s="25">
        <f t="shared" si="14"/>
        <v>0</v>
      </c>
      <c r="T88" s="5"/>
      <c r="U88" s="6"/>
      <c r="V88" s="6"/>
      <c r="W88" s="6"/>
      <c r="X88" s="26">
        <f t="shared" si="13"/>
        <v>0</v>
      </c>
    </row>
    <row r="89" spans="1:24">
      <c r="A89" s="2">
        <f t="shared" si="15"/>
        <v>75</v>
      </c>
      <c r="B89" s="2"/>
      <c r="C89" s="2"/>
      <c r="D89" s="2"/>
      <c r="E89" s="50" t="s">
        <v>181</v>
      </c>
      <c r="F89" s="28">
        <f>SUM(F76:F88)</f>
        <v>0</v>
      </c>
      <c r="G89" s="28">
        <f t="shared" ref="G89:R89" si="16">SUM(G76:G88)</f>
        <v>0</v>
      </c>
      <c r="H89" s="28">
        <f t="shared" si="16"/>
        <v>0</v>
      </c>
      <c r="I89" s="28">
        <f t="shared" si="16"/>
        <v>0</v>
      </c>
      <c r="J89" s="28">
        <f t="shared" si="16"/>
        <v>0</v>
      </c>
      <c r="K89" s="28">
        <f t="shared" si="16"/>
        <v>171.65</v>
      </c>
      <c r="L89" s="28">
        <f t="shared" si="16"/>
        <v>3300</v>
      </c>
      <c r="M89" s="28">
        <f t="shared" si="16"/>
        <v>0</v>
      </c>
      <c r="N89" s="28">
        <f t="shared" si="16"/>
        <v>0</v>
      </c>
      <c r="O89" s="28">
        <f t="shared" si="16"/>
        <v>0</v>
      </c>
      <c r="P89" s="28">
        <f t="shared" si="16"/>
        <v>0</v>
      </c>
      <c r="Q89" s="28">
        <f t="shared" si="16"/>
        <v>17559.13</v>
      </c>
      <c r="R89" s="28">
        <f t="shared" si="16"/>
        <v>129531.37</v>
      </c>
      <c r="S89" s="25">
        <f t="shared" si="14"/>
        <v>0</v>
      </c>
      <c r="T89" s="5"/>
      <c r="U89" s="6"/>
      <c r="V89" s="6"/>
      <c r="W89" s="6"/>
      <c r="X89" s="26"/>
    </row>
    <row r="90" spans="1:24">
      <c r="A90" s="2">
        <f t="shared" si="15"/>
        <v>76</v>
      </c>
      <c r="B90" s="2"/>
      <c r="C90" s="2"/>
      <c r="D90" s="2"/>
      <c r="E90" s="50"/>
      <c r="F90" s="24"/>
      <c r="G90" s="73"/>
      <c r="H90" s="74"/>
      <c r="I90" s="74"/>
      <c r="J90" s="75"/>
      <c r="K90" s="76"/>
      <c r="L90" s="77"/>
      <c r="M90" s="78"/>
      <c r="N90" s="79"/>
      <c r="O90" s="87"/>
      <c r="P90" s="80"/>
      <c r="Q90" s="81"/>
      <c r="R90" s="24"/>
      <c r="S90" s="25">
        <f t="shared" si="14"/>
        <v>0</v>
      </c>
      <c r="T90" s="5"/>
      <c r="U90" s="6"/>
      <c r="V90" s="6"/>
      <c r="W90" s="6"/>
      <c r="X90" s="26"/>
    </row>
    <row r="91" spans="1:24">
      <c r="A91" s="2">
        <f t="shared" si="15"/>
        <v>77</v>
      </c>
      <c r="B91" s="22" t="s">
        <v>67</v>
      </c>
      <c r="C91" s="22" t="s">
        <v>182</v>
      </c>
      <c r="D91" s="2"/>
      <c r="E91" s="50" t="s">
        <v>183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5">
        <f t="shared" si="14"/>
        <v>0</v>
      </c>
      <c r="T91" s="5"/>
      <c r="U91" s="6"/>
      <c r="V91" s="6"/>
      <c r="W91" s="6"/>
      <c r="X91" s="26"/>
    </row>
    <row r="92" spans="1:24">
      <c r="A92" s="2">
        <f t="shared" si="15"/>
        <v>78</v>
      </c>
      <c r="B92" s="2"/>
      <c r="C92" s="2"/>
      <c r="D92" s="2"/>
      <c r="E92" s="50"/>
      <c r="F92" s="24"/>
      <c r="G92" s="73"/>
      <c r="H92" s="74"/>
      <c r="I92" s="74"/>
      <c r="J92" s="75"/>
      <c r="K92" s="76"/>
      <c r="L92" s="77"/>
      <c r="M92" s="78"/>
      <c r="N92" s="79"/>
      <c r="O92" s="42"/>
      <c r="P92" s="80"/>
      <c r="Q92" s="81"/>
      <c r="R92" s="24"/>
      <c r="S92" s="25">
        <f t="shared" si="14"/>
        <v>0</v>
      </c>
      <c r="T92" s="5"/>
      <c r="U92" s="6"/>
      <c r="V92" s="6"/>
      <c r="W92" s="6"/>
      <c r="X92" s="26"/>
    </row>
    <row r="93" spans="1:24">
      <c r="A93" s="2">
        <f t="shared" si="15"/>
        <v>79</v>
      </c>
      <c r="B93" s="2"/>
      <c r="C93" s="2"/>
      <c r="D93" s="2"/>
      <c r="E93" s="50" t="s">
        <v>184</v>
      </c>
      <c r="F93" s="24">
        <f>+F91+F89+F74</f>
        <v>20315795.579999998</v>
      </c>
      <c r="G93" s="24">
        <f t="shared" ref="G93:R93" si="17">+G91+G89+G74</f>
        <v>25985129.739999995</v>
      </c>
      <c r="H93" s="24">
        <f t="shared" si="17"/>
        <v>21489963.910000004</v>
      </c>
      <c r="I93" s="24">
        <f t="shared" si="17"/>
        <v>25031043.339999992</v>
      </c>
      <c r="J93" s="24">
        <f t="shared" si="17"/>
        <v>19391541.48</v>
      </c>
      <c r="K93" s="24">
        <f t="shared" si="17"/>
        <v>13337098.920000002</v>
      </c>
      <c r="L93" s="24">
        <f t="shared" si="17"/>
        <v>11210405.25</v>
      </c>
      <c r="M93" s="24">
        <f t="shared" si="17"/>
        <v>8929667.6899999995</v>
      </c>
      <c r="N93" s="24">
        <f t="shared" si="17"/>
        <v>9393154.6999999955</v>
      </c>
      <c r="O93" s="24">
        <f t="shared" si="17"/>
        <v>9290701.3399999961</v>
      </c>
      <c r="P93" s="24">
        <f t="shared" si="17"/>
        <v>12139848.779999996</v>
      </c>
      <c r="Q93" s="24">
        <f t="shared" si="17"/>
        <v>13631680.489999998</v>
      </c>
      <c r="R93" s="24">
        <f t="shared" si="17"/>
        <v>19915693.260000002</v>
      </c>
      <c r="S93" s="25">
        <f t="shared" si="14"/>
        <v>9290701.3399999961</v>
      </c>
      <c r="T93" s="5"/>
      <c r="U93" s="6"/>
      <c r="V93" s="6"/>
      <c r="W93" s="6"/>
      <c r="X93" s="26"/>
    </row>
    <row r="94" spans="1:24">
      <c r="A94" s="2">
        <f t="shared" si="15"/>
        <v>80</v>
      </c>
      <c r="B94" s="2"/>
      <c r="C94" s="2"/>
      <c r="D94" s="2"/>
      <c r="E94" s="50"/>
      <c r="F94" s="24"/>
      <c r="G94" s="73"/>
      <c r="H94" s="74"/>
      <c r="I94" s="74"/>
      <c r="J94" s="75"/>
      <c r="K94" s="76"/>
      <c r="L94" s="77"/>
      <c r="M94" s="78"/>
      <c r="N94" s="79"/>
      <c r="O94" s="42"/>
      <c r="P94" s="80"/>
      <c r="Q94" s="81"/>
      <c r="R94" s="24"/>
      <c r="S94" s="25">
        <f t="shared" si="14"/>
        <v>0</v>
      </c>
      <c r="T94" s="5"/>
      <c r="U94" s="6"/>
      <c r="V94" s="6"/>
      <c r="W94" s="6"/>
      <c r="X94" s="26"/>
    </row>
    <row r="95" spans="1:24">
      <c r="A95" s="2">
        <f t="shared" si="15"/>
        <v>81</v>
      </c>
      <c r="B95" s="22" t="s">
        <v>139</v>
      </c>
      <c r="C95" s="22" t="s">
        <v>185</v>
      </c>
      <c r="D95" s="22" t="s">
        <v>161</v>
      </c>
      <c r="E95" s="23" t="s">
        <v>186</v>
      </c>
      <c r="F95" s="24">
        <v>-94848.38</v>
      </c>
      <c r="G95" s="24">
        <v>-122637.92</v>
      </c>
      <c r="H95" s="24">
        <v>-122637.92</v>
      </c>
      <c r="I95" s="24">
        <v>-122637.92</v>
      </c>
      <c r="J95" s="24">
        <v>-122637.92</v>
      </c>
      <c r="K95" s="24">
        <v>-122637.92</v>
      </c>
      <c r="L95" s="24">
        <v>-122637.92</v>
      </c>
      <c r="M95" s="24">
        <v>-122637.92</v>
      </c>
      <c r="N95" s="24">
        <v>-122637.92</v>
      </c>
      <c r="O95" s="24">
        <v>-122637.92</v>
      </c>
      <c r="P95" s="24">
        <v>-122637.92</v>
      </c>
      <c r="Q95" s="24">
        <v>-122637.92</v>
      </c>
      <c r="R95" s="24">
        <v>-122637.92</v>
      </c>
      <c r="S95" s="25">
        <f t="shared" si="14"/>
        <v>-122637.92</v>
      </c>
      <c r="T95" s="5"/>
      <c r="U95" s="6">
        <f t="shared" ref="U95:U113" si="18">+S95</f>
        <v>-122637.92</v>
      </c>
      <c r="V95" s="6"/>
      <c r="W95" s="6"/>
      <c r="X95" s="26"/>
    </row>
    <row r="96" spans="1:24">
      <c r="A96" s="2">
        <f t="shared" si="15"/>
        <v>82</v>
      </c>
      <c r="B96" s="22" t="s">
        <v>141</v>
      </c>
      <c r="C96" s="22" t="s">
        <v>185</v>
      </c>
      <c r="D96" s="22" t="s">
        <v>161</v>
      </c>
      <c r="E96" s="23" t="s">
        <v>186</v>
      </c>
      <c r="F96" s="24">
        <v>-317289.09999999998</v>
      </c>
      <c r="G96" s="24">
        <v>-288682.78000000003</v>
      </c>
      <c r="H96" s="24">
        <v>-288682.78000000003</v>
      </c>
      <c r="I96" s="24">
        <v>-288682.78000000003</v>
      </c>
      <c r="J96" s="24">
        <v>-288682.78000000003</v>
      </c>
      <c r="K96" s="24">
        <v>-288682.78000000003</v>
      </c>
      <c r="L96" s="24">
        <v>-288682.78000000003</v>
      </c>
      <c r="M96" s="24">
        <v>-288682.78000000003</v>
      </c>
      <c r="N96" s="24">
        <v>-288682.78000000003</v>
      </c>
      <c r="O96" s="24">
        <v>-288682.78000000003</v>
      </c>
      <c r="P96" s="24">
        <v>-288682.78000000003</v>
      </c>
      <c r="Q96" s="24">
        <v>-288682.78000000003</v>
      </c>
      <c r="R96" s="24">
        <v>-288682.78000000003</v>
      </c>
      <c r="S96" s="25">
        <f t="shared" si="14"/>
        <v>-288682.78000000003</v>
      </c>
      <c r="T96" s="5"/>
      <c r="U96" s="6">
        <f t="shared" si="18"/>
        <v>-288682.78000000003</v>
      </c>
      <c r="V96" s="6"/>
      <c r="W96" s="6"/>
      <c r="X96" s="26"/>
    </row>
    <row r="97" spans="1:24">
      <c r="A97" s="2">
        <f t="shared" si="15"/>
        <v>83</v>
      </c>
      <c r="B97" s="22" t="s">
        <v>139</v>
      </c>
      <c r="C97" s="22" t="s">
        <v>185</v>
      </c>
      <c r="D97" s="22" t="s">
        <v>187</v>
      </c>
      <c r="E97" s="23" t="s">
        <v>188</v>
      </c>
      <c r="F97" s="24">
        <v>345553.89</v>
      </c>
      <c r="G97" s="24">
        <v>15362.43</v>
      </c>
      <c r="H97" s="24">
        <v>33142.53</v>
      </c>
      <c r="I97" s="24">
        <v>46697.9</v>
      </c>
      <c r="J97" s="24">
        <v>61337.08</v>
      </c>
      <c r="K97" s="24">
        <v>85720.86</v>
      </c>
      <c r="L97" s="24">
        <v>112989.68</v>
      </c>
      <c r="M97" s="24">
        <v>164502.28</v>
      </c>
      <c r="N97" s="24">
        <v>198391.42</v>
      </c>
      <c r="O97" s="24">
        <v>221597.04</v>
      </c>
      <c r="P97" s="24">
        <v>240541.85</v>
      </c>
      <c r="Q97" s="24">
        <v>262407.96999999997</v>
      </c>
      <c r="R97" s="24">
        <v>282955.15999999997</v>
      </c>
      <c r="S97" s="25">
        <f t="shared" si="14"/>
        <v>221597.04</v>
      </c>
      <c r="T97" s="5"/>
      <c r="U97" s="6">
        <f t="shared" si="18"/>
        <v>221597.04</v>
      </c>
      <c r="V97" s="6"/>
      <c r="W97" s="6"/>
      <c r="X97" s="26"/>
    </row>
    <row r="98" spans="1:24">
      <c r="A98" s="2">
        <f t="shared" si="15"/>
        <v>84</v>
      </c>
      <c r="B98" s="22" t="s">
        <v>141</v>
      </c>
      <c r="C98" s="22" t="s">
        <v>185</v>
      </c>
      <c r="D98" s="22" t="s">
        <v>187</v>
      </c>
      <c r="E98" s="23" t="s">
        <v>188</v>
      </c>
      <c r="F98" s="24">
        <v>1418482.93</v>
      </c>
      <c r="G98" s="24">
        <v>48231.389999999898</v>
      </c>
      <c r="H98" s="24">
        <v>107283.19</v>
      </c>
      <c r="I98" s="24">
        <v>161755.82</v>
      </c>
      <c r="J98" s="24">
        <v>216474.08</v>
      </c>
      <c r="K98" s="24">
        <v>349034.42</v>
      </c>
      <c r="L98" s="24">
        <v>468110.54</v>
      </c>
      <c r="M98" s="24">
        <v>651131.96</v>
      </c>
      <c r="N98" s="24">
        <v>790973.85</v>
      </c>
      <c r="O98" s="24">
        <v>867900.66</v>
      </c>
      <c r="P98" s="24">
        <v>978123.51</v>
      </c>
      <c r="Q98" s="24">
        <v>1038216.36</v>
      </c>
      <c r="R98" s="24">
        <v>1101392.3700000001</v>
      </c>
      <c r="S98" s="25">
        <f t="shared" si="14"/>
        <v>867900.66</v>
      </c>
      <c r="T98" s="5"/>
      <c r="U98" s="6">
        <f t="shared" si="18"/>
        <v>867900.66</v>
      </c>
      <c r="V98" s="6"/>
      <c r="W98" s="6"/>
      <c r="X98" s="26"/>
    </row>
    <row r="99" spans="1:24">
      <c r="A99" s="2">
        <f t="shared" si="15"/>
        <v>85</v>
      </c>
      <c r="B99" s="22" t="s">
        <v>139</v>
      </c>
      <c r="C99" s="22" t="s">
        <v>185</v>
      </c>
      <c r="D99" s="22" t="s">
        <v>189</v>
      </c>
      <c r="E99" s="23" t="s">
        <v>190</v>
      </c>
      <c r="F99" s="24">
        <v>-129027.36</v>
      </c>
      <c r="G99" s="24">
        <v>-9203.8799999999992</v>
      </c>
      <c r="H99" s="24">
        <v>-12406.59</v>
      </c>
      <c r="I99" s="24">
        <v>-14849.66</v>
      </c>
      <c r="J99" s="24">
        <v>-35891.57</v>
      </c>
      <c r="K99" s="24">
        <v>-43807.8</v>
      </c>
      <c r="L99" s="24">
        <v>-50628.68</v>
      </c>
      <c r="M99" s="24">
        <v>-56337.94</v>
      </c>
      <c r="N99" s="24">
        <v>-66415.97</v>
      </c>
      <c r="O99" s="24">
        <v>-77389.289999999994</v>
      </c>
      <c r="P99" s="24">
        <v>-88841.62</v>
      </c>
      <c r="Q99" s="24">
        <v>-100565.67</v>
      </c>
      <c r="R99" s="24">
        <v>-109625.87</v>
      </c>
      <c r="S99" s="25">
        <f t="shared" si="14"/>
        <v>-77389.289999999994</v>
      </c>
      <c r="T99" s="5"/>
      <c r="U99" s="6">
        <f t="shared" si="18"/>
        <v>-77389.289999999994</v>
      </c>
      <c r="V99" s="6"/>
      <c r="W99" s="6"/>
      <c r="X99" s="26"/>
    </row>
    <row r="100" spans="1:24">
      <c r="A100" s="2">
        <f t="shared" si="15"/>
        <v>86</v>
      </c>
      <c r="B100" s="22" t="s">
        <v>141</v>
      </c>
      <c r="C100" s="22" t="s">
        <v>185</v>
      </c>
      <c r="D100" s="22" t="s">
        <v>189</v>
      </c>
      <c r="E100" s="23" t="s">
        <v>190</v>
      </c>
      <c r="F100" s="24">
        <v>-409179.2</v>
      </c>
      <c r="G100" s="24">
        <v>-38857.26</v>
      </c>
      <c r="H100" s="24">
        <v>-75548.570000000007</v>
      </c>
      <c r="I100" s="24">
        <v>-118364.87</v>
      </c>
      <c r="J100" s="24">
        <v>-155856.04</v>
      </c>
      <c r="K100" s="24">
        <v>-187677.54</v>
      </c>
      <c r="L100" s="24">
        <v>-218968.6</v>
      </c>
      <c r="M100" s="24">
        <v>-263414.53000000003</v>
      </c>
      <c r="N100" s="24">
        <v>-291171.01</v>
      </c>
      <c r="O100" s="24">
        <v>-319504.53000000003</v>
      </c>
      <c r="P100" s="24">
        <v>-362877.37</v>
      </c>
      <c r="Q100" s="24">
        <v>-389299.99</v>
      </c>
      <c r="R100" s="24">
        <v>-420596.92</v>
      </c>
      <c r="S100" s="25">
        <f t="shared" si="14"/>
        <v>-319504.53000000003</v>
      </c>
      <c r="T100" s="5"/>
      <c r="U100" s="6">
        <f t="shared" si="18"/>
        <v>-319504.53000000003</v>
      </c>
      <c r="V100" s="6"/>
      <c r="W100" s="6"/>
      <c r="X100" s="26"/>
    </row>
    <row r="101" spans="1:24">
      <c r="A101" s="2">
        <f t="shared" si="15"/>
        <v>87</v>
      </c>
      <c r="B101" s="22" t="s">
        <v>139</v>
      </c>
      <c r="C101" s="22" t="s">
        <v>185</v>
      </c>
      <c r="D101" s="22" t="s">
        <v>191</v>
      </c>
      <c r="E101" s="23" t="s">
        <v>192</v>
      </c>
      <c r="F101" s="24">
        <v>-244316.07</v>
      </c>
      <c r="G101" s="24">
        <v>-20802.740000000002</v>
      </c>
      <c r="H101" s="24">
        <v>-45559.19</v>
      </c>
      <c r="I101" s="24">
        <v>-61251.71</v>
      </c>
      <c r="J101" s="24">
        <v>-52213.09</v>
      </c>
      <c r="K101" s="24">
        <v>-55951.17</v>
      </c>
      <c r="L101" s="24">
        <v>-75609.23</v>
      </c>
      <c r="M101" s="24">
        <v>-98255.679999999993</v>
      </c>
      <c r="N101" s="24">
        <v>-108596.5</v>
      </c>
      <c r="O101" s="24">
        <v>-111599</v>
      </c>
      <c r="P101" s="24">
        <v>-119201.21</v>
      </c>
      <c r="Q101" s="24">
        <v>-135475.43</v>
      </c>
      <c r="R101" s="24">
        <v>-175003.87</v>
      </c>
      <c r="S101" s="25">
        <f t="shared" si="14"/>
        <v>-111599</v>
      </c>
      <c r="T101" s="5"/>
      <c r="U101" s="6">
        <f t="shared" si="18"/>
        <v>-111599</v>
      </c>
      <c r="V101" s="6"/>
      <c r="W101" s="6"/>
      <c r="X101" s="26"/>
    </row>
    <row r="102" spans="1:24">
      <c r="A102" s="2">
        <f t="shared" si="15"/>
        <v>88</v>
      </c>
      <c r="B102" s="22" t="s">
        <v>141</v>
      </c>
      <c r="C102" s="22" t="s">
        <v>185</v>
      </c>
      <c r="D102" s="22" t="s">
        <v>191</v>
      </c>
      <c r="E102" s="23" t="s">
        <v>192</v>
      </c>
      <c r="F102" s="24">
        <v>-980697.41</v>
      </c>
      <c r="G102" s="24">
        <v>-113721.83</v>
      </c>
      <c r="H102" s="24">
        <v>-104709.64</v>
      </c>
      <c r="I102" s="24">
        <v>-177212.69</v>
      </c>
      <c r="J102" s="24">
        <v>-180637.28</v>
      </c>
      <c r="K102" s="24">
        <v>-229152.02</v>
      </c>
      <c r="L102" s="24">
        <v>-246722.22</v>
      </c>
      <c r="M102" s="24">
        <v>-342059.09</v>
      </c>
      <c r="N102" s="24">
        <v>-395620.39</v>
      </c>
      <c r="O102" s="24">
        <v>-434698.23999999999</v>
      </c>
      <c r="P102" s="24">
        <v>-493305.3</v>
      </c>
      <c r="Q102" s="24">
        <v>-555221.80000000005</v>
      </c>
      <c r="R102" s="24">
        <v>-678722.01</v>
      </c>
      <c r="S102" s="25">
        <f t="shared" si="14"/>
        <v>-434698.23999999999</v>
      </c>
      <c r="T102" s="5"/>
      <c r="U102" s="6">
        <f t="shared" si="18"/>
        <v>-434698.23999999999</v>
      </c>
      <c r="V102" s="6"/>
      <c r="W102" s="6"/>
      <c r="X102" s="26"/>
    </row>
    <row r="103" spans="1:24">
      <c r="A103" s="2">
        <f t="shared" si="15"/>
        <v>89</v>
      </c>
      <c r="B103" s="22" t="s">
        <v>139</v>
      </c>
      <c r="C103" s="22" t="s">
        <v>193</v>
      </c>
      <c r="D103" s="22" t="s">
        <v>161</v>
      </c>
      <c r="E103" s="23" t="s">
        <v>194</v>
      </c>
      <c r="F103" s="24">
        <v>-9892</v>
      </c>
      <c r="G103" s="24">
        <v>-40000</v>
      </c>
      <c r="H103" s="24">
        <v>-40000</v>
      </c>
      <c r="I103" s="24">
        <v>-40000</v>
      </c>
      <c r="J103" s="24">
        <v>-40000</v>
      </c>
      <c r="K103" s="24">
        <v>-40000</v>
      </c>
      <c r="L103" s="24">
        <v>-9984</v>
      </c>
      <c r="M103" s="24">
        <v>-9984</v>
      </c>
      <c r="N103" s="24">
        <v>-9984</v>
      </c>
      <c r="O103" s="24">
        <v>-9984</v>
      </c>
      <c r="P103" s="24">
        <v>-9984</v>
      </c>
      <c r="Q103" s="24">
        <v>-9984</v>
      </c>
      <c r="R103" s="24">
        <v>-9984</v>
      </c>
      <c r="S103" s="25">
        <f t="shared" si="14"/>
        <v>-9984</v>
      </c>
      <c r="T103" s="5"/>
      <c r="U103" s="6">
        <f t="shared" si="18"/>
        <v>-9984</v>
      </c>
      <c r="V103" s="6"/>
      <c r="W103" s="6"/>
      <c r="X103" s="26"/>
    </row>
    <row r="104" spans="1:24">
      <c r="A104" s="2">
        <f t="shared" si="15"/>
        <v>90</v>
      </c>
      <c r="B104" s="22" t="s">
        <v>141</v>
      </c>
      <c r="C104" s="22" t="s">
        <v>193</v>
      </c>
      <c r="D104" s="22" t="s">
        <v>161</v>
      </c>
      <c r="E104" s="23" t="s">
        <v>194</v>
      </c>
      <c r="F104" s="24">
        <v>-30108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-30016</v>
      </c>
      <c r="M104" s="24">
        <v>-30016</v>
      </c>
      <c r="N104" s="24">
        <v>-30016</v>
      </c>
      <c r="O104" s="24">
        <v>-30016</v>
      </c>
      <c r="P104" s="24">
        <v>-30016</v>
      </c>
      <c r="Q104" s="24">
        <v>-30016</v>
      </c>
      <c r="R104" s="24">
        <v>-30016</v>
      </c>
      <c r="S104" s="25">
        <f t="shared" si="14"/>
        <v>-30016</v>
      </c>
      <c r="T104" s="5"/>
      <c r="U104" s="6">
        <f t="shared" si="18"/>
        <v>-30016</v>
      </c>
      <c r="V104" s="6"/>
      <c r="W104" s="6"/>
      <c r="X104" s="26"/>
    </row>
    <row r="105" spans="1:24">
      <c r="A105" s="2">
        <f t="shared" si="15"/>
        <v>91</v>
      </c>
      <c r="B105" s="22" t="s">
        <v>139</v>
      </c>
      <c r="C105" s="22" t="s">
        <v>193</v>
      </c>
      <c r="D105" s="22" t="s">
        <v>187</v>
      </c>
      <c r="E105" s="23" t="s">
        <v>195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5">
        <f t="shared" si="14"/>
        <v>0</v>
      </c>
      <c r="T105" s="5"/>
      <c r="U105" s="6">
        <f t="shared" si="18"/>
        <v>0</v>
      </c>
      <c r="V105" s="6"/>
      <c r="W105" s="6"/>
      <c r="X105" s="26"/>
    </row>
    <row r="106" spans="1:24">
      <c r="A106" s="2">
        <f t="shared" si="15"/>
        <v>92</v>
      </c>
      <c r="B106" s="22" t="s">
        <v>141</v>
      </c>
      <c r="C106" s="22" t="s">
        <v>193</v>
      </c>
      <c r="D106" s="22" t="s">
        <v>187</v>
      </c>
      <c r="E106" s="23" t="s">
        <v>195</v>
      </c>
      <c r="F106" s="24">
        <v>0.48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5">
        <f t="shared" si="14"/>
        <v>0</v>
      </c>
      <c r="T106" s="5"/>
      <c r="U106" s="6">
        <f t="shared" si="18"/>
        <v>0</v>
      </c>
      <c r="V106" s="6"/>
      <c r="W106" s="6"/>
      <c r="X106" s="26"/>
    </row>
    <row r="107" spans="1:24">
      <c r="A107" s="2">
        <f t="shared" si="15"/>
        <v>93</v>
      </c>
      <c r="B107" s="22" t="s">
        <v>141</v>
      </c>
      <c r="C107" s="22" t="s">
        <v>193</v>
      </c>
      <c r="D107" s="22" t="s">
        <v>189</v>
      </c>
      <c r="E107" s="23" t="s">
        <v>196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5">
        <f t="shared" si="14"/>
        <v>0</v>
      </c>
      <c r="T107" s="5"/>
      <c r="U107" s="6">
        <f t="shared" si="18"/>
        <v>0</v>
      </c>
      <c r="V107" s="6"/>
      <c r="W107" s="6"/>
      <c r="X107" s="26"/>
    </row>
    <row r="108" spans="1:24">
      <c r="A108" s="2">
        <f t="shared" si="15"/>
        <v>94</v>
      </c>
      <c r="B108" s="22" t="s">
        <v>139</v>
      </c>
      <c r="C108" s="22" t="s">
        <v>193</v>
      </c>
      <c r="D108" s="22" t="s">
        <v>191</v>
      </c>
      <c r="E108" s="23" t="s">
        <v>197</v>
      </c>
      <c r="F108" s="24">
        <v>-92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-76</v>
      </c>
      <c r="S108" s="25">
        <f t="shared" si="14"/>
        <v>0</v>
      </c>
      <c r="T108" s="5"/>
      <c r="U108" s="6">
        <f t="shared" si="18"/>
        <v>0</v>
      </c>
      <c r="V108" s="6"/>
      <c r="W108" s="6"/>
      <c r="X108" s="26"/>
    </row>
    <row r="109" spans="1:24">
      <c r="A109" s="2">
        <f t="shared" si="15"/>
        <v>95</v>
      </c>
      <c r="B109" s="22" t="s">
        <v>141</v>
      </c>
      <c r="C109" s="22" t="s">
        <v>193</v>
      </c>
      <c r="D109" s="22" t="s">
        <v>191</v>
      </c>
      <c r="E109" s="23" t="s">
        <v>197</v>
      </c>
      <c r="F109" s="24">
        <v>91.52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76</v>
      </c>
      <c r="S109" s="25">
        <f t="shared" si="14"/>
        <v>0</v>
      </c>
      <c r="T109" s="5"/>
      <c r="U109" s="6">
        <f t="shared" si="18"/>
        <v>0</v>
      </c>
      <c r="V109" s="6"/>
      <c r="W109" s="6"/>
      <c r="X109" s="26"/>
    </row>
    <row r="110" spans="1:24">
      <c r="A110" s="2">
        <f t="shared" si="15"/>
        <v>96</v>
      </c>
      <c r="B110" s="22" t="s">
        <v>67</v>
      </c>
      <c r="C110" s="22" t="s">
        <v>198</v>
      </c>
      <c r="D110" s="22" t="s">
        <v>161</v>
      </c>
      <c r="E110" s="23" t="s">
        <v>199</v>
      </c>
      <c r="F110" s="24">
        <v>-19013.580000000002</v>
      </c>
      <c r="G110" s="24">
        <v>-20000</v>
      </c>
      <c r="H110" s="24">
        <v>-20000</v>
      </c>
      <c r="I110" s="24">
        <v>-20000</v>
      </c>
      <c r="J110" s="24">
        <v>-20000</v>
      </c>
      <c r="K110" s="24">
        <v>-20000</v>
      </c>
      <c r="L110" s="24">
        <v>-20000</v>
      </c>
      <c r="M110" s="24">
        <v>-20000</v>
      </c>
      <c r="N110" s="24">
        <v>-20000</v>
      </c>
      <c r="O110" s="24">
        <v>-20000</v>
      </c>
      <c r="P110" s="24">
        <v>-20000</v>
      </c>
      <c r="Q110" s="24">
        <v>-20000</v>
      </c>
      <c r="R110" s="24">
        <v>-20000</v>
      </c>
      <c r="S110" s="25">
        <f t="shared" si="14"/>
        <v>-20000</v>
      </c>
      <c r="T110" s="5"/>
      <c r="U110" s="6">
        <f t="shared" si="18"/>
        <v>-20000</v>
      </c>
      <c r="V110" s="6"/>
      <c r="W110" s="6"/>
      <c r="X110" s="26"/>
    </row>
    <row r="111" spans="1:24">
      <c r="A111" s="2">
        <f t="shared" si="15"/>
        <v>97</v>
      </c>
      <c r="B111" s="22" t="s">
        <v>67</v>
      </c>
      <c r="C111" s="22" t="s">
        <v>198</v>
      </c>
      <c r="D111" s="22" t="s">
        <v>187</v>
      </c>
      <c r="E111" s="23" t="s">
        <v>200</v>
      </c>
      <c r="F111" s="24">
        <v>14497.01</v>
      </c>
      <c r="G111" s="24">
        <v>0</v>
      </c>
      <c r="H111" s="24">
        <v>1183.81</v>
      </c>
      <c r="I111" s="24">
        <v>16269.23</v>
      </c>
      <c r="J111" s="24">
        <v>16269.23</v>
      </c>
      <c r="K111" s="24">
        <v>16269.24</v>
      </c>
      <c r="L111" s="24">
        <v>16373.34</v>
      </c>
      <c r="M111" s="24">
        <v>16373.34</v>
      </c>
      <c r="N111" s="24">
        <v>25437.4</v>
      </c>
      <c r="O111" s="24">
        <v>25437.4</v>
      </c>
      <c r="P111" s="24">
        <v>25942.12</v>
      </c>
      <c r="Q111" s="24">
        <v>32877.919999999998</v>
      </c>
      <c r="R111" s="24">
        <v>32877.919999999998</v>
      </c>
      <c r="S111" s="25">
        <f t="shared" si="14"/>
        <v>25437.4</v>
      </c>
      <c r="T111" s="5"/>
      <c r="U111" s="6">
        <f t="shared" si="18"/>
        <v>25437.4</v>
      </c>
      <c r="V111" s="6"/>
      <c r="W111" s="6"/>
      <c r="X111" s="26"/>
    </row>
    <row r="112" spans="1:24">
      <c r="A112" s="2">
        <f t="shared" si="15"/>
        <v>98</v>
      </c>
      <c r="B112" s="22" t="s">
        <v>67</v>
      </c>
      <c r="C112" s="22" t="s">
        <v>198</v>
      </c>
      <c r="D112" s="22" t="s">
        <v>189</v>
      </c>
      <c r="E112" s="23" t="s">
        <v>201</v>
      </c>
      <c r="F112" s="24">
        <v>-2213.4</v>
      </c>
      <c r="G112" s="24">
        <v>0</v>
      </c>
      <c r="H112" s="24">
        <v>0</v>
      </c>
      <c r="I112" s="24">
        <v>-100</v>
      </c>
      <c r="J112" s="24">
        <v>-100</v>
      </c>
      <c r="K112" s="24">
        <v>-646.26</v>
      </c>
      <c r="L112" s="24">
        <v>-646.26</v>
      </c>
      <c r="M112" s="24">
        <v>-646.26</v>
      </c>
      <c r="N112" s="24">
        <v>-646.26</v>
      </c>
      <c r="O112" s="24">
        <v>-916.75</v>
      </c>
      <c r="P112" s="24">
        <v>-916.75</v>
      </c>
      <c r="Q112" s="24">
        <v>-916.75</v>
      </c>
      <c r="R112" s="24">
        <v>-916.75</v>
      </c>
      <c r="S112" s="25">
        <f t="shared" si="14"/>
        <v>-916.75</v>
      </c>
      <c r="T112" s="5"/>
      <c r="U112" s="6">
        <f t="shared" si="18"/>
        <v>-916.75</v>
      </c>
      <c r="V112" s="6"/>
      <c r="W112" s="6"/>
      <c r="X112" s="26"/>
    </row>
    <row r="113" spans="1:24">
      <c r="A113" s="2">
        <f t="shared" si="15"/>
        <v>99</v>
      </c>
      <c r="B113" s="22" t="s">
        <v>67</v>
      </c>
      <c r="C113" s="22" t="s">
        <v>198</v>
      </c>
      <c r="D113" s="22" t="s">
        <v>191</v>
      </c>
      <c r="E113" s="23" t="s">
        <v>202</v>
      </c>
      <c r="F113" s="43">
        <v>-13270.03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-15025</v>
      </c>
      <c r="Q113" s="43">
        <v>-15025</v>
      </c>
      <c r="R113" s="43">
        <v>-21961.17</v>
      </c>
      <c r="S113" s="25">
        <f t="shared" si="14"/>
        <v>0</v>
      </c>
      <c r="T113" s="5"/>
      <c r="U113" s="6">
        <f t="shared" si="18"/>
        <v>0</v>
      </c>
      <c r="V113" s="6"/>
      <c r="W113" s="6"/>
      <c r="X113" s="26"/>
    </row>
    <row r="114" spans="1:24">
      <c r="A114" s="2">
        <f t="shared" si="15"/>
        <v>100</v>
      </c>
      <c r="B114" s="2"/>
      <c r="C114" s="2"/>
      <c r="D114" s="2"/>
      <c r="E114" s="50" t="s">
        <v>203</v>
      </c>
      <c r="F114" s="88">
        <f t="shared" ref="F114:R114" si="19">SUM(F95:F113)</f>
        <v>-471320.70000000036</v>
      </c>
      <c r="G114" s="88">
        <f t="shared" si="19"/>
        <v>-590312.59000000008</v>
      </c>
      <c r="H114" s="88">
        <f t="shared" si="19"/>
        <v>-567935.16</v>
      </c>
      <c r="I114" s="88">
        <f t="shared" si="19"/>
        <v>-618376.68000000005</v>
      </c>
      <c r="J114" s="88">
        <f t="shared" si="19"/>
        <v>-601938.29</v>
      </c>
      <c r="K114" s="88">
        <f t="shared" si="19"/>
        <v>-537530.97000000009</v>
      </c>
      <c r="L114" s="88">
        <f t="shared" si="19"/>
        <v>-466422.13000000006</v>
      </c>
      <c r="M114" s="88">
        <f t="shared" si="19"/>
        <v>-400026.62000000011</v>
      </c>
      <c r="N114" s="88">
        <f t="shared" si="19"/>
        <v>-318968.16000000003</v>
      </c>
      <c r="O114" s="88">
        <f t="shared" si="19"/>
        <v>-300493.41000000003</v>
      </c>
      <c r="P114" s="88">
        <f t="shared" si="19"/>
        <v>-306880.46999999997</v>
      </c>
      <c r="Q114" s="88">
        <f t="shared" si="19"/>
        <v>-334323.0900000002</v>
      </c>
      <c r="R114" s="88">
        <f t="shared" si="19"/>
        <v>-460921.83999999991</v>
      </c>
      <c r="S114" s="25">
        <f t="shared" si="14"/>
        <v>-300493.41000000003</v>
      </c>
      <c r="T114" s="5"/>
      <c r="U114" s="6"/>
      <c r="V114" s="6"/>
      <c r="W114" s="6"/>
      <c r="X114" s="26"/>
    </row>
    <row r="115" spans="1:24">
      <c r="A115" s="2">
        <f t="shared" si="15"/>
        <v>101</v>
      </c>
      <c r="B115" s="2"/>
      <c r="C115" s="2"/>
      <c r="D115" s="2"/>
      <c r="E115" s="5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25">
        <f t="shared" si="14"/>
        <v>0</v>
      </c>
      <c r="T115" s="5"/>
      <c r="U115" s="6"/>
      <c r="V115" s="6"/>
      <c r="W115" s="6"/>
      <c r="X115" s="26"/>
    </row>
    <row r="116" spans="1:24">
      <c r="A116" s="2">
        <f t="shared" si="15"/>
        <v>102</v>
      </c>
      <c r="B116" s="2"/>
      <c r="C116" s="2"/>
      <c r="D116" s="2"/>
      <c r="E116" s="50" t="s">
        <v>204</v>
      </c>
      <c r="F116" s="28">
        <f t="shared" ref="F116:R116" si="20">+F93+F114</f>
        <v>19844474.879999999</v>
      </c>
      <c r="G116" s="28">
        <f t="shared" si="20"/>
        <v>25394817.149999995</v>
      </c>
      <c r="H116" s="28">
        <f t="shared" si="20"/>
        <v>20922028.750000004</v>
      </c>
      <c r="I116" s="28">
        <f t="shared" si="20"/>
        <v>24412666.659999993</v>
      </c>
      <c r="J116" s="28">
        <f t="shared" si="20"/>
        <v>18789603.190000001</v>
      </c>
      <c r="K116" s="28">
        <f t="shared" si="20"/>
        <v>12799567.950000001</v>
      </c>
      <c r="L116" s="28">
        <f t="shared" si="20"/>
        <v>10743983.119999999</v>
      </c>
      <c r="M116" s="28">
        <f t="shared" si="20"/>
        <v>8529641.0700000003</v>
      </c>
      <c r="N116" s="28">
        <f t="shared" si="20"/>
        <v>9074186.5399999954</v>
      </c>
      <c r="O116" s="28">
        <f t="shared" si="20"/>
        <v>8990207.929999996</v>
      </c>
      <c r="P116" s="28">
        <f t="shared" si="20"/>
        <v>11832968.309999995</v>
      </c>
      <c r="Q116" s="28">
        <f t="shared" si="20"/>
        <v>13297357.399999999</v>
      </c>
      <c r="R116" s="28">
        <f t="shared" si="20"/>
        <v>19454771.420000002</v>
      </c>
      <c r="S116" s="25">
        <f t="shared" si="14"/>
        <v>8990207.929999996</v>
      </c>
      <c r="T116" s="5"/>
      <c r="U116" s="6"/>
      <c r="V116" s="6"/>
      <c r="W116" s="6"/>
      <c r="X116" s="26"/>
    </row>
    <row r="117" spans="1:24">
      <c r="A117" s="2">
        <f t="shared" si="15"/>
        <v>103</v>
      </c>
      <c r="B117" s="2"/>
      <c r="C117" s="2"/>
      <c r="D117" s="2"/>
      <c r="E117" s="50"/>
      <c r="F117" s="24"/>
      <c r="G117" s="73"/>
      <c r="H117" s="74"/>
      <c r="I117" s="74"/>
      <c r="J117" s="75"/>
      <c r="K117" s="76"/>
      <c r="L117" s="77"/>
      <c r="M117" s="78"/>
      <c r="N117" s="79"/>
      <c r="O117" s="42"/>
      <c r="P117" s="80"/>
      <c r="Q117" s="81"/>
      <c r="R117" s="24"/>
      <c r="S117" s="25">
        <f t="shared" si="14"/>
        <v>0</v>
      </c>
      <c r="T117" s="5"/>
      <c r="U117" s="6"/>
      <c r="V117" s="6"/>
      <c r="W117" s="6"/>
      <c r="X117" s="26"/>
    </row>
    <row r="118" spans="1:24">
      <c r="A118" s="2">
        <f t="shared" si="15"/>
        <v>104</v>
      </c>
      <c r="B118" s="22" t="s">
        <v>67</v>
      </c>
      <c r="C118" s="22" t="s">
        <v>205</v>
      </c>
      <c r="D118" s="22" t="s">
        <v>206</v>
      </c>
      <c r="E118" s="23" t="s">
        <v>207</v>
      </c>
      <c r="F118" s="24">
        <v>3473198.58</v>
      </c>
      <c r="G118" s="24">
        <v>3210319.47</v>
      </c>
      <c r="H118" s="24">
        <v>3374186.25</v>
      </c>
      <c r="I118" s="24">
        <v>3259038.79</v>
      </c>
      <c r="J118" s="24">
        <v>3145382.33</v>
      </c>
      <c r="K118" s="24">
        <v>3238196.5</v>
      </c>
      <c r="L118" s="24">
        <v>1380363.71</v>
      </c>
      <c r="M118" s="24">
        <v>1404064.13</v>
      </c>
      <c r="N118" s="24">
        <v>1319282.52</v>
      </c>
      <c r="O118" s="24">
        <v>1364670.94</v>
      </c>
      <c r="P118" s="24">
        <v>1386556.59</v>
      </c>
      <c r="Q118" s="24">
        <v>1400426.14</v>
      </c>
      <c r="R118" s="24">
        <v>1148188.3600000001</v>
      </c>
      <c r="S118" s="25">
        <f t="shared" si="14"/>
        <v>1364670.94</v>
      </c>
      <c r="T118" s="5"/>
      <c r="U118" s="6">
        <f t="shared" ref="U118:U141" si="21">+S118</f>
        <v>1364670.94</v>
      </c>
      <c r="V118" s="6"/>
      <c r="W118" s="6"/>
      <c r="X118" s="26"/>
    </row>
    <row r="119" spans="1:24">
      <c r="A119" s="2">
        <f t="shared" si="15"/>
        <v>105</v>
      </c>
      <c r="B119" s="22" t="s">
        <v>208</v>
      </c>
      <c r="C119" s="22" t="s">
        <v>205</v>
      </c>
      <c r="D119" s="22" t="s">
        <v>206</v>
      </c>
      <c r="E119" s="23" t="s">
        <v>209</v>
      </c>
      <c r="F119" s="24">
        <v>252366.78</v>
      </c>
      <c r="G119" s="24">
        <v>247004.7</v>
      </c>
      <c r="H119" s="24">
        <v>241029.93</v>
      </c>
      <c r="I119" s="24">
        <v>228793.99</v>
      </c>
      <c r="J119" s="24">
        <v>280594.05</v>
      </c>
      <c r="K119" s="24">
        <v>279621.8</v>
      </c>
      <c r="L119" s="24">
        <v>304856.15000000002</v>
      </c>
      <c r="M119" s="24">
        <v>418983.04</v>
      </c>
      <c r="N119" s="24">
        <v>429373.2</v>
      </c>
      <c r="O119" s="24">
        <v>402422.78</v>
      </c>
      <c r="P119" s="24">
        <v>398855.72</v>
      </c>
      <c r="Q119" s="24">
        <v>398580.93</v>
      </c>
      <c r="R119" s="24">
        <v>286270.45</v>
      </c>
      <c r="S119" s="25">
        <f t="shared" si="14"/>
        <v>402422.78</v>
      </c>
      <c r="T119" s="5"/>
      <c r="U119" s="6">
        <f t="shared" si="21"/>
        <v>402422.78</v>
      </c>
      <c r="V119" s="6"/>
      <c r="W119" s="6"/>
      <c r="X119" s="26"/>
    </row>
    <row r="120" spans="1:24">
      <c r="A120" s="2">
        <f t="shared" si="15"/>
        <v>106</v>
      </c>
      <c r="B120" s="22" t="s">
        <v>210</v>
      </c>
      <c r="C120" s="22" t="s">
        <v>205</v>
      </c>
      <c r="D120" s="22" t="s">
        <v>206</v>
      </c>
      <c r="E120" s="23" t="s">
        <v>211</v>
      </c>
      <c r="F120" s="24">
        <v>362383.7</v>
      </c>
      <c r="G120" s="24">
        <v>404250.48</v>
      </c>
      <c r="H120" s="24">
        <v>396975.01</v>
      </c>
      <c r="I120" s="24">
        <v>399217.88</v>
      </c>
      <c r="J120" s="24">
        <v>399398.45</v>
      </c>
      <c r="K120" s="24">
        <v>408687.18</v>
      </c>
      <c r="L120" s="24">
        <v>418029.17</v>
      </c>
      <c r="M120" s="24">
        <v>447093.77</v>
      </c>
      <c r="N120" s="24">
        <v>488896.92</v>
      </c>
      <c r="O120" s="24">
        <v>528773.81000000006</v>
      </c>
      <c r="P120" s="24">
        <v>501152.11</v>
      </c>
      <c r="Q120" s="24">
        <v>563864.93000000005</v>
      </c>
      <c r="R120" s="24">
        <v>565509.80000000005</v>
      </c>
      <c r="S120" s="25">
        <f t="shared" si="14"/>
        <v>528773.81000000006</v>
      </c>
      <c r="T120" s="5"/>
      <c r="U120" s="6">
        <f t="shared" si="21"/>
        <v>528773.81000000006</v>
      </c>
      <c r="V120" s="6"/>
      <c r="W120" s="6"/>
      <c r="X120" s="26"/>
    </row>
    <row r="121" spans="1:24">
      <c r="A121" s="2">
        <f t="shared" si="15"/>
        <v>107</v>
      </c>
      <c r="B121" s="22" t="s">
        <v>212</v>
      </c>
      <c r="C121" s="22" t="s">
        <v>205</v>
      </c>
      <c r="D121" s="22" t="s">
        <v>206</v>
      </c>
      <c r="E121" s="23" t="s">
        <v>213</v>
      </c>
      <c r="F121" s="24">
        <v>939016.6</v>
      </c>
      <c r="G121" s="24">
        <v>977112.36</v>
      </c>
      <c r="H121" s="24">
        <v>982579.67</v>
      </c>
      <c r="I121" s="24">
        <v>1010570.95</v>
      </c>
      <c r="J121" s="24">
        <v>952927.99</v>
      </c>
      <c r="K121" s="24">
        <v>952524.73</v>
      </c>
      <c r="L121" s="24">
        <v>934968.62</v>
      </c>
      <c r="M121" s="24">
        <v>1277673.82</v>
      </c>
      <c r="N121" s="24">
        <v>1466708.96</v>
      </c>
      <c r="O121" s="24">
        <v>1537238.83</v>
      </c>
      <c r="P121" s="24">
        <v>1605513.41</v>
      </c>
      <c r="Q121" s="24">
        <v>1654212.31</v>
      </c>
      <c r="R121" s="24">
        <v>487398.36</v>
      </c>
      <c r="S121" s="25">
        <f t="shared" si="14"/>
        <v>1537238.83</v>
      </c>
      <c r="T121" s="5"/>
      <c r="U121" s="6">
        <f t="shared" si="21"/>
        <v>1537238.83</v>
      </c>
      <c r="V121" s="6"/>
      <c r="W121" s="6"/>
      <c r="X121" s="26"/>
    </row>
    <row r="122" spans="1:24">
      <c r="A122" s="2">
        <f t="shared" si="15"/>
        <v>108</v>
      </c>
      <c r="B122" s="22" t="s">
        <v>214</v>
      </c>
      <c r="C122" s="22" t="s">
        <v>205</v>
      </c>
      <c r="D122" s="22" t="s">
        <v>206</v>
      </c>
      <c r="E122" s="23" t="s">
        <v>215</v>
      </c>
      <c r="F122" s="24">
        <v>354519.33</v>
      </c>
      <c r="G122" s="24">
        <v>382321.05</v>
      </c>
      <c r="H122" s="24">
        <v>365645.62</v>
      </c>
      <c r="I122" s="24">
        <v>397713</v>
      </c>
      <c r="J122" s="24">
        <v>382999</v>
      </c>
      <c r="K122" s="24">
        <v>356449.44</v>
      </c>
      <c r="L122" s="24">
        <v>390456.57</v>
      </c>
      <c r="M122" s="24">
        <v>397955.95</v>
      </c>
      <c r="N122" s="24">
        <v>442767.97</v>
      </c>
      <c r="O122" s="24">
        <v>445007.9</v>
      </c>
      <c r="P122" s="24">
        <v>441134.93</v>
      </c>
      <c r="Q122" s="24">
        <v>390781.38</v>
      </c>
      <c r="R122" s="24">
        <v>407258.54</v>
      </c>
      <c r="S122" s="25">
        <f t="shared" si="14"/>
        <v>445007.9</v>
      </c>
      <c r="T122" s="5"/>
      <c r="U122" s="6">
        <f t="shared" si="21"/>
        <v>445007.9</v>
      </c>
      <c r="V122" s="6"/>
      <c r="W122" s="6"/>
      <c r="X122" s="26"/>
    </row>
    <row r="123" spans="1:24">
      <c r="A123" s="2">
        <f t="shared" si="15"/>
        <v>109</v>
      </c>
      <c r="B123" s="22" t="s">
        <v>216</v>
      </c>
      <c r="C123" s="22" t="s">
        <v>205</v>
      </c>
      <c r="D123" s="22" t="s">
        <v>206</v>
      </c>
      <c r="E123" s="23" t="s">
        <v>217</v>
      </c>
      <c r="F123" s="24">
        <v>122283.69</v>
      </c>
      <c r="G123" s="24">
        <v>127931.93</v>
      </c>
      <c r="H123" s="24">
        <v>127821.28</v>
      </c>
      <c r="I123" s="24">
        <v>122349.8</v>
      </c>
      <c r="J123" s="24">
        <v>121868.3</v>
      </c>
      <c r="K123" s="24">
        <v>122154.07</v>
      </c>
      <c r="L123" s="24">
        <v>118798.31</v>
      </c>
      <c r="M123" s="24">
        <v>119996.89</v>
      </c>
      <c r="N123" s="24">
        <v>128332.5</v>
      </c>
      <c r="O123" s="24">
        <v>125008.2</v>
      </c>
      <c r="P123" s="24">
        <v>141767.95000000001</v>
      </c>
      <c r="Q123" s="24">
        <v>136810.29</v>
      </c>
      <c r="R123" s="24">
        <v>135918.65</v>
      </c>
      <c r="S123" s="25">
        <f t="shared" si="14"/>
        <v>125008.2</v>
      </c>
      <c r="T123" s="5"/>
      <c r="U123" s="6">
        <f t="shared" si="21"/>
        <v>125008.2</v>
      </c>
      <c r="V123" s="6"/>
      <c r="W123" s="6"/>
      <c r="X123" s="26"/>
    </row>
    <row r="124" spans="1:24">
      <c r="A124" s="2">
        <f t="shared" si="15"/>
        <v>110</v>
      </c>
      <c r="B124" s="22" t="s">
        <v>218</v>
      </c>
      <c r="C124" s="22" t="s">
        <v>205</v>
      </c>
      <c r="D124" s="22" t="s">
        <v>206</v>
      </c>
      <c r="E124" s="23" t="s">
        <v>219</v>
      </c>
      <c r="F124" s="24">
        <v>276519.57</v>
      </c>
      <c r="G124" s="24">
        <v>353580.11</v>
      </c>
      <c r="H124" s="24">
        <v>356884.81</v>
      </c>
      <c r="I124" s="24">
        <v>300749.46000000002</v>
      </c>
      <c r="J124" s="24">
        <v>305478.3</v>
      </c>
      <c r="K124" s="24">
        <v>289910.8</v>
      </c>
      <c r="L124" s="24">
        <v>324038.75</v>
      </c>
      <c r="M124" s="24">
        <v>323795.17</v>
      </c>
      <c r="N124" s="24">
        <v>332856.62</v>
      </c>
      <c r="O124" s="24">
        <v>316824.92</v>
      </c>
      <c r="P124" s="24">
        <v>297682.26</v>
      </c>
      <c r="Q124" s="24">
        <v>303434.05</v>
      </c>
      <c r="R124" s="24">
        <v>291155.42</v>
      </c>
      <c r="S124" s="25">
        <f t="shared" si="14"/>
        <v>316824.92</v>
      </c>
      <c r="T124" s="5"/>
      <c r="U124" s="6">
        <f t="shared" si="21"/>
        <v>316824.92</v>
      </c>
      <c r="V124" s="6"/>
      <c r="W124" s="6"/>
      <c r="X124" s="26"/>
    </row>
    <row r="125" spans="1:24">
      <c r="A125" s="2">
        <f t="shared" si="15"/>
        <v>111</v>
      </c>
      <c r="B125" s="22" t="s">
        <v>220</v>
      </c>
      <c r="C125" s="22" t="s">
        <v>205</v>
      </c>
      <c r="D125" s="22" t="s">
        <v>206</v>
      </c>
      <c r="E125" s="23" t="s">
        <v>221</v>
      </c>
      <c r="F125" s="24">
        <v>600329.80000000005</v>
      </c>
      <c r="G125" s="24">
        <v>298306.21999999997</v>
      </c>
      <c r="H125" s="24">
        <v>279450.96000000002</v>
      </c>
      <c r="I125" s="24">
        <v>285472.36</v>
      </c>
      <c r="J125" s="24">
        <v>282045.49</v>
      </c>
      <c r="K125" s="24">
        <v>372115.19</v>
      </c>
      <c r="L125" s="24">
        <v>639607.56000000006</v>
      </c>
      <c r="M125" s="24">
        <v>853365.79</v>
      </c>
      <c r="N125" s="24">
        <v>920988.37</v>
      </c>
      <c r="O125" s="24">
        <v>903138.88</v>
      </c>
      <c r="P125" s="24">
        <v>439229.59</v>
      </c>
      <c r="Q125" s="24">
        <v>360839.12</v>
      </c>
      <c r="R125" s="24">
        <v>363923.37</v>
      </c>
      <c r="S125" s="25">
        <f t="shared" si="14"/>
        <v>903138.88</v>
      </c>
      <c r="T125" s="5"/>
      <c r="U125" s="6">
        <f t="shared" si="21"/>
        <v>903138.88</v>
      </c>
      <c r="V125" s="6"/>
      <c r="W125" s="6"/>
      <c r="X125" s="26"/>
    </row>
    <row r="126" spans="1:24">
      <c r="A126" s="2">
        <f t="shared" si="15"/>
        <v>112</v>
      </c>
      <c r="B126" s="22" t="s">
        <v>222</v>
      </c>
      <c r="C126" s="22" t="s">
        <v>205</v>
      </c>
      <c r="D126" s="22" t="s">
        <v>206</v>
      </c>
      <c r="E126" s="23" t="s">
        <v>223</v>
      </c>
      <c r="F126" s="24">
        <v>73075.679999999993</v>
      </c>
      <c r="G126" s="24">
        <v>83102.490000000005</v>
      </c>
      <c r="H126" s="24">
        <v>81541.89</v>
      </c>
      <c r="I126" s="24">
        <v>81531.960000000006</v>
      </c>
      <c r="J126" s="24">
        <v>77017.37</v>
      </c>
      <c r="K126" s="24">
        <v>91129.29</v>
      </c>
      <c r="L126" s="24">
        <v>105350.95</v>
      </c>
      <c r="M126" s="24">
        <v>84949.06</v>
      </c>
      <c r="N126" s="24">
        <v>333621.46999999997</v>
      </c>
      <c r="O126" s="24">
        <v>630525.85</v>
      </c>
      <c r="P126" s="24">
        <v>71089.59</v>
      </c>
      <c r="Q126" s="24">
        <v>75960.42</v>
      </c>
      <c r="R126" s="24">
        <v>75781.679999999993</v>
      </c>
      <c r="S126" s="25">
        <f t="shared" si="14"/>
        <v>630525.85</v>
      </c>
      <c r="T126" s="5"/>
      <c r="U126" s="6">
        <f t="shared" si="21"/>
        <v>630525.85</v>
      </c>
      <c r="V126" s="6"/>
      <c r="W126" s="6"/>
      <c r="X126" s="26"/>
    </row>
    <row r="127" spans="1:24">
      <c r="A127" s="2">
        <f t="shared" si="15"/>
        <v>113</v>
      </c>
      <c r="B127" s="22" t="s">
        <v>224</v>
      </c>
      <c r="C127" s="22" t="s">
        <v>205</v>
      </c>
      <c r="D127" s="22" t="s">
        <v>206</v>
      </c>
      <c r="E127" s="23" t="s">
        <v>225</v>
      </c>
      <c r="F127" s="24">
        <v>352232.57</v>
      </c>
      <c r="G127" s="24">
        <v>339058.76</v>
      </c>
      <c r="H127" s="24">
        <v>440588.5</v>
      </c>
      <c r="I127" s="24">
        <v>409712.54</v>
      </c>
      <c r="J127" s="24">
        <v>408026.33</v>
      </c>
      <c r="K127" s="24">
        <v>447504.68</v>
      </c>
      <c r="L127" s="24">
        <v>371134.11</v>
      </c>
      <c r="M127" s="24">
        <v>390789.3</v>
      </c>
      <c r="N127" s="24">
        <v>406154.61</v>
      </c>
      <c r="O127" s="24">
        <v>405331.83</v>
      </c>
      <c r="P127" s="24">
        <v>448514.58</v>
      </c>
      <c r="Q127" s="24">
        <v>451748.39</v>
      </c>
      <c r="R127" s="24">
        <v>476417.96</v>
      </c>
      <c r="S127" s="25">
        <f t="shared" si="14"/>
        <v>405331.83</v>
      </c>
      <c r="T127" s="5"/>
      <c r="U127" s="6">
        <f t="shared" si="21"/>
        <v>405331.83</v>
      </c>
      <c r="V127" s="6"/>
      <c r="W127" s="6"/>
      <c r="X127" s="26"/>
    </row>
    <row r="128" spans="1:24">
      <c r="A128" s="2">
        <f t="shared" si="15"/>
        <v>114</v>
      </c>
      <c r="B128" s="22" t="s">
        <v>226</v>
      </c>
      <c r="C128" s="22" t="s">
        <v>205</v>
      </c>
      <c r="D128" s="22" t="s">
        <v>206</v>
      </c>
      <c r="E128" s="23" t="s">
        <v>227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2668.92</v>
      </c>
      <c r="O128" s="24">
        <v>134.05000000000001</v>
      </c>
      <c r="P128" s="24">
        <v>-9.9999999998203696E-3</v>
      </c>
      <c r="Q128" s="24">
        <v>450.53</v>
      </c>
      <c r="R128" s="24">
        <v>536.36</v>
      </c>
      <c r="S128" s="25">
        <f t="shared" si="14"/>
        <v>134.05000000000001</v>
      </c>
      <c r="T128" s="5"/>
      <c r="U128" s="6">
        <f t="shared" si="21"/>
        <v>134.05000000000001</v>
      </c>
      <c r="V128" s="6"/>
      <c r="W128" s="6"/>
      <c r="X128" s="26"/>
    </row>
    <row r="129" spans="1:24">
      <c r="A129" s="2">
        <f t="shared" si="15"/>
        <v>115</v>
      </c>
      <c r="B129" s="22" t="s">
        <v>228</v>
      </c>
      <c r="C129" s="22" t="s">
        <v>205</v>
      </c>
      <c r="D129" s="22" t="s">
        <v>206</v>
      </c>
      <c r="E129" s="23" t="s">
        <v>229</v>
      </c>
      <c r="F129" s="24">
        <v>271710.74</v>
      </c>
      <c r="G129" s="24">
        <v>295389.45</v>
      </c>
      <c r="H129" s="24">
        <v>292044.76</v>
      </c>
      <c r="I129" s="24">
        <v>303858.11</v>
      </c>
      <c r="J129" s="24">
        <v>291143.33</v>
      </c>
      <c r="K129" s="24">
        <v>316800.38</v>
      </c>
      <c r="L129" s="24">
        <v>319072.57</v>
      </c>
      <c r="M129" s="24">
        <v>314886.2</v>
      </c>
      <c r="N129" s="24">
        <v>305596.7</v>
      </c>
      <c r="O129" s="24">
        <v>314139.73</v>
      </c>
      <c r="P129" s="24">
        <v>316022</v>
      </c>
      <c r="Q129" s="24">
        <v>321616.5</v>
      </c>
      <c r="R129" s="24">
        <v>307766.09000000003</v>
      </c>
      <c r="S129" s="25">
        <f t="shared" si="14"/>
        <v>314139.73</v>
      </c>
      <c r="T129" s="5"/>
      <c r="U129" s="6">
        <f t="shared" si="21"/>
        <v>314139.73</v>
      </c>
      <c r="V129" s="6"/>
      <c r="W129" s="6"/>
      <c r="X129" s="26"/>
    </row>
    <row r="130" spans="1:24">
      <c r="A130" s="2">
        <f t="shared" si="15"/>
        <v>116</v>
      </c>
      <c r="B130" s="22" t="s">
        <v>230</v>
      </c>
      <c r="C130" s="22" t="s">
        <v>205</v>
      </c>
      <c r="D130" s="22" t="s">
        <v>206</v>
      </c>
      <c r="E130" s="23" t="s">
        <v>231</v>
      </c>
      <c r="F130" s="24">
        <v>273162.12</v>
      </c>
      <c r="G130" s="24">
        <v>268217.84999999998</v>
      </c>
      <c r="H130" s="24">
        <v>265948.15000000002</v>
      </c>
      <c r="I130" s="24">
        <v>261451.99</v>
      </c>
      <c r="J130" s="24">
        <v>266922.15999999997</v>
      </c>
      <c r="K130" s="24">
        <v>260898.61</v>
      </c>
      <c r="L130" s="24">
        <v>226023.92</v>
      </c>
      <c r="M130" s="24">
        <v>239959.6</v>
      </c>
      <c r="N130" s="24">
        <v>244013.76</v>
      </c>
      <c r="O130" s="24">
        <v>246417.76</v>
      </c>
      <c r="P130" s="24">
        <v>318330.71999999997</v>
      </c>
      <c r="Q130" s="24">
        <v>343817.71</v>
      </c>
      <c r="R130" s="24">
        <v>348930.45</v>
      </c>
      <c r="S130" s="25">
        <f t="shared" si="14"/>
        <v>246417.76</v>
      </c>
      <c r="T130" s="5"/>
      <c r="U130" s="6">
        <f t="shared" si="21"/>
        <v>246417.76</v>
      </c>
      <c r="V130" s="6"/>
      <c r="W130" s="6"/>
      <c r="X130" s="26"/>
    </row>
    <row r="131" spans="1:24">
      <c r="A131" s="2">
        <f t="shared" si="15"/>
        <v>117</v>
      </c>
      <c r="B131" s="22" t="s">
        <v>232</v>
      </c>
      <c r="C131" s="22" t="s">
        <v>205</v>
      </c>
      <c r="D131" s="22" t="s">
        <v>206</v>
      </c>
      <c r="E131" s="23" t="s">
        <v>233</v>
      </c>
      <c r="F131" s="24">
        <v>110546.26</v>
      </c>
      <c r="G131" s="24">
        <v>117445.28</v>
      </c>
      <c r="H131" s="24">
        <v>112615.92</v>
      </c>
      <c r="I131" s="24">
        <v>131843.76999999999</v>
      </c>
      <c r="J131" s="24">
        <v>126076.99</v>
      </c>
      <c r="K131" s="24">
        <v>129632.57</v>
      </c>
      <c r="L131" s="24">
        <v>126112.49</v>
      </c>
      <c r="M131" s="24">
        <v>140946.16</v>
      </c>
      <c r="N131" s="24">
        <v>145445.68</v>
      </c>
      <c r="O131" s="24">
        <v>145413.57</v>
      </c>
      <c r="P131" s="24">
        <v>156039.95000000001</v>
      </c>
      <c r="Q131" s="24">
        <v>154707.26</v>
      </c>
      <c r="R131" s="24">
        <v>144477.1</v>
      </c>
      <c r="S131" s="25">
        <f t="shared" si="14"/>
        <v>145413.57</v>
      </c>
      <c r="T131" s="5"/>
      <c r="U131" s="6">
        <f t="shared" si="21"/>
        <v>145413.57</v>
      </c>
      <c r="V131" s="6"/>
      <c r="W131" s="6"/>
      <c r="X131" s="26"/>
    </row>
    <row r="132" spans="1:24">
      <c r="A132" s="2">
        <f t="shared" si="15"/>
        <v>118</v>
      </c>
      <c r="B132" s="22" t="s">
        <v>234</v>
      </c>
      <c r="C132" s="22" t="s">
        <v>205</v>
      </c>
      <c r="D132" s="22" t="s">
        <v>206</v>
      </c>
      <c r="E132" s="23" t="s">
        <v>235</v>
      </c>
      <c r="F132" s="24">
        <v>59820.46</v>
      </c>
      <c r="G132" s="24">
        <v>72000.45</v>
      </c>
      <c r="H132" s="24">
        <v>68805.41</v>
      </c>
      <c r="I132" s="24">
        <v>65465.39</v>
      </c>
      <c r="J132" s="24">
        <v>63651.12</v>
      </c>
      <c r="K132" s="24">
        <v>61316.67</v>
      </c>
      <c r="L132" s="24">
        <v>66738.67</v>
      </c>
      <c r="M132" s="24">
        <v>78090.89</v>
      </c>
      <c r="N132" s="24">
        <v>76847.039999999994</v>
      </c>
      <c r="O132" s="24">
        <v>71256.88</v>
      </c>
      <c r="P132" s="24">
        <v>61211.199999999997</v>
      </c>
      <c r="Q132" s="24">
        <v>59806.65</v>
      </c>
      <c r="R132" s="24">
        <v>58203.88</v>
      </c>
      <c r="S132" s="25">
        <f t="shared" si="14"/>
        <v>71256.88</v>
      </c>
      <c r="T132" s="5"/>
      <c r="U132" s="6">
        <f t="shared" si="21"/>
        <v>71256.88</v>
      </c>
      <c r="V132" s="6"/>
      <c r="W132" s="6"/>
      <c r="X132" s="26"/>
    </row>
    <row r="133" spans="1:24">
      <c r="A133" s="2">
        <f t="shared" si="15"/>
        <v>119</v>
      </c>
      <c r="B133" s="22" t="s">
        <v>236</v>
      </c>
      <c r="C133" s="22" t="s">
        <v>205</v>
      </c>
      <c r="D133" s="22" t="s">
        <v>206</v>
      </c>
      <c r="E133" s="23" t="s">
        <v>237</v>
      </c>
      <c r="F133" s="24">
        <v>167455.42000000001</v>
      </c>
      <c r="G133" s="24">
        <v>173736.81</v>
      </c>
      <c r="H133" s="24">
        <v>178490.54</v>
      </c>
      <c r="I133" s="24">
        <v>137608.20000000001</v>
      </c>
      <c r="J133" s="24">
        <v>163000.07</v>
      </c>
      <c r="K133" s="24">
        <v>156634.38</v>
      </c>
      <c r="L133" s="24">
        <v>200353.41</v>
      </c>
      <c r="M133" s="24">
        <v>197281.96</v>
      </c>
      <c r="N133" s="24">
        <v>205986.73</v>
      </c>
      <c r="O133" s="24">
        <v>196836.96</v>
      </c>
      <c r="P133" s="24">
        <v>320493.99</v>
      </c>
      <c r="Q133" s="24">
        <v>289163.17</v>
      </c>
      <c r="R133" s="24">
        <v>255478.3</v>
      </c>
      <c r="S133" s="25">
        <f t="shared" si="14"/>
        <v>196836.96</v>
      </c>
      <c r="T133" s="5"/>
      <c r="U133" s="6">
        <f t="shared" si="21"/>
        <v>196836.96</v>
      </c>
      <c r="V133" s="6"/>
      <c r="W133" s="6"/>
      <c r="X133" s="26"/>
    </row>
    <row r="134" spans="1:24">
      <c r="A134" s="2">
        <f t="shared" si="15"/>
        <v>120</v>
      </c>
      <c r="B134" s="22" t="s">
        <v>238</v>
      </c>
      <c r="C134" s="22" t="s">
        <v>205</v>
      </c>
      <c r="D134" s="22" t="s">
        <v>206</v>
      </c>
      <c r="E134" s="23" t="s">
        <v>239</v>
      </c>
      <c r="F134" s="24">
        <v>0</v>
      </c>
      <c r="G134" s="24">
        <v>0</v>
      </c>
      <c r="H134" s="24">
        <v>0</v>
      </c>
      <c r="I134" s="24">
        <v>0</v>
      </c>
      <c r="J134" s="24">
        <v>0.01</v>
      </c>
      <c r="K134" s="24">
        <v>0.01</v>
      </c>
      <c r="L134" s="24">
        <v>26.31</v>
      </c>
      <c r="M134" s="24">
        <v>3.5527136788005001E-15</v>
      </c>
      <c r="N134" s="24">
        <v>57.5</v>
      </c>
      <c r="O134" s="24">
        <v>0</v>
      </c>
      <c r="P134" s="24">
        <v>0</v>
      </c>
      <c r="Q134" s="24">
        <v>-0.01</v>
      </c>
      <c r="R134" s="24">
        <v>-1541.61</v>
      </c>
      <c r="S134" s="25">
        <f t="shared" si="14"/>
        <v>0</v>
      </c>
      <c r="T134" s="5"/>
      <c r="U134" s="6">
        <f t="shared" si="21"/>
        <v>0</v>
      </c>
      <c r="V134" s="6"/>
      <c r="W134" s="6"/>
      <c r="X134" s="26"/>
    </row>
    <row r="135" spans="1:24">
      <c r="A135" s="2">
        <f t="shared" si="15"/>
        <v>121</v>
      </c>
      <c r="B135" s="22" t="s">
        <v>67</v>
      </c>
      <c r="C135" s="22" t="s">
        <v>205</v>
      </c>
      <c r="D135" s="22" t="s">
        <v>240</v>
      </c>
      <c r="E135" s="23" t="s">
        <v>241</v>
      </c>
      <c r="F135" s="24">
        <v>337913.42</v>
      </c>
      <c r="G135" s="24">
        <v>276976.78999999998</v>
      </c>
      <c r="H135" s="24">
        <v>276976.78999999998</v>
      </c>
      <c r="I135" s="24">
        <v>276976.78999999998</v>
      </c>
      <c r="J135" s="24">
        <v>338550.75</v>
      </c>
      <c r="K135" s="24">
        <v>338550.75</v>
      </c>
      <c r="L135" s="24">
        <v>339075.46</v>
      </c>
      <c r="M135" s="24">
        <v>339075.46</v>
      </c>
      <c r="N135" s="24">
        <v>293322.5</v>
      </c>
      <c r="O135" s="24">
        <v>293322.5</v>
      </c>
      <c r="P135" s="24">
        <v>406216.49</v>
      </c>
      <c r="Q135" s="24">
        <v>342609.97</v>
      </c>
      <c r="R135" s="24">
        <v>342609.97</v>
      </c>
      <c r="S135" s="25">
        <f t="shared" si="14"/>
        <v>293322.5</v>
      </c>
      <c r="T135" s="5"/>
      <c r="U135" s="6">
        <f t="shared" si="21"/>
        <v>293322.5</v>
      </c>
      <c r="V135" s="6"/>
      <c r="W135" s="6"/>
      <c r="X135" s="26"/>
    </row>
    <row r="136" spans="1:24">
      <c r="A136" s="2">
        <f t="shared" si="15"/>
        <v>122</v>
      </c>
      <c r="B136" s="22" t="s">
        <v>67</v>
      </c>
      <c r="C136" s="22" t="s">
        <v>242</v>
      </c>
      <c r="D136" s="22" t="s">
        <v>243</v>
      </c>
      <c r="E136" s="23" t="s">
        <v>244</v>
      </c>
      <c r="F136" s="24">
        <v>0</v>
      </c>
      <c r="G136" s="24">
        <v>14115.84</v>
      </c>
      <c r="H136" s="24">
        <v>27723.01</v>
      </c>
      <c r="I136" s="24">
        <v>38382.980000000003</v>
      </c>
      <c r="J136" s="24">
        <v>41380.26</v>
      </c>
      <c r="K136" s="24">
        <v>45441.46</v>
      </c>
      <c r="L136" s="24">
        <v>46421.39</v>
      </c>
      <c r="M136" s="24">
        <v>50172.69</v>
      </c>
      <c r="N136" s="24">
        <v>56540.59</v>
      </c>
      <c r="O136" s="24">
        <v>57145.05</v>
      </c>
      <c r="P136" s="24">
        <v>63328.51</v>
      </c>
      <c r="Q136" s="24">
        <v>64410.47</v>
      </c>
      <c r="R136" s="24">
        <v>0</v>
      </c>
      <c r="S136" s="25">
        <f t="shared" si="14"/>
        <v>57145.05</v>
      </c>
      <c r="T136" s="5"/>
      <c r="U136" s="6">
        <f t="shared" si="21"/>
        <v>57145.05</v>
      </c>
      <c r="V136" s="6"/>
      <c r="W136" s="6"/>
      <c r="X136" s="26"/>
    </row>
    <row r="137" spans="1:24">
      <c r="A137" s="2">
        <f t="shared" si="15"/>
        <v>123</v>
      </c>
      <c r="B137" s="22" t="s">
        <v>67</v>
      </c>
      <c r="C137" s="22" t="s">
        <v>242</v>
      </c>
      <c r="D137" s="22" t="s">
        <v>245</v>
      </c>
      <c r="E137" s="23" t="s">
        <v>246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74.27</v>
      </c>
      <c r="N137" s="24">
        <v>74.27</v>
      </c>
      <c r="O137" s="24">
        <v>0</v>
      </c>
      <c r="P137" s="24">
        <v>0</v>
      </c>
      <c r="Q137" s="24">
        <v>0</v>
      </c>
      <c r="R137" s="24">
        <v>0</v>
      </c>
      <c r="S137" s="25">
        <f t="shared" si="14"/>
        <v>0</v>
      </c>
      <c r="T137" s="5"/>
      <c r="U137" s="6">
        <f t="shared" si="21"/>
        <v>0</v>
      </c>
      <c r="V137" s="6"/>
      <c r="W137" s="6"/>
      <c r="X137" s="26"/>
    </row>
    <row r="138" spans="1:24">
      <c r="A138" s="2">
        <f t="shared" si="15"/>
        <v>124</v>
      </c>
      <c r="B138" s="22" t="s">
        <v>67</v>
      </c>
      <c r="C138" s="22" t="s">
        <v>242</v>
      </c>
      <c r="D138" s="22" t="s">
        <v>247</v>
      </c>
      <c r="E138" s="23" t="s">
        <v>248</v>
      </c>
      <c r="F138" s="24">
        <v>0</v>
      </c>
      <c r="G138" s="24">
        <v>-817.17</v>
      </c>
      <c r="H138" s="24">
        <v>-764.65</v>
      </c>
      <c r="I138" s="24">
        <v>-1705.06</v>
      </c>
      <c r="J138" s="24">
        <v>-1790.76</v>
      </c>
      <c r="K138" s="24">
        <v>-4802.1000000000004</v>
      </c>
      <c r="L138" s="24">
        <v>16267.13</v>
      </c>
      <c r="M138" s="24">
        <v>17429.32</v>
      </c>
      <c r="N138" s="24">
        <v>16527.71</v>
      </c>
      <c r="O138" s="24">
        <v>16512</v>
      </c>
      <c r="P138" s="24">
        <v>36876.36</v>
      </c>
      <c r="Q138" s="24">
        <v>71496.98</v>
      </c>
      <c r="R138" s="24">
        <v>1.45519152283669E-11</v>
      </c>
      <c r="S138" s="25">
        <f t="shared" si="14"/>
        <v>16512</v>
      </c>
      <c r="T138" s="5"/>
      <c r="U138" s="6">
        <f t="shared" si="21"/>
        <v>16512</v>
      </c>
      <c r="V138" s="6"/>
      <c r="W138" s="6"/>
      <c r="X138" s="26"/>
    </row>
    <row r="139" spans="1:24">
      <c r="A139" s="2">
        <f t="shared" si="15"/>
        <v>125</v>
      </c>
      <c r="B139" s="22" t="s">
        <v>67</v>
      </c>
      <c r="C139" s="22" t="s">
        <v>249</v>
      </c>
      <c r="D139" s="22" t="s">
        <v>99</v>
      </c>
      <c r="E139" s="23" t="s">
        <v>250</v>
      </c>
      <c r="F139" s="24">
        <v>522921.19</v>
      </c>
      <c r="G139" s="24">
        <v>644089.07999999996</v>
      </c>
      <c r="H139" s="24">
        <v>288856.43</v>
      </c>
      <c r="I139" s="24">
        <v>368439.49</v>
      </c>
      <c r="J139" s="24">
        <v>257947.12</v>
      </c>
      <c r="K139" s="24">
        <v>492801.14</v>
      </c>
      <c r="L139" s="24">
        <v>233564.83</v>
      </c>
      <c r="M139" s="24">
        <v>432600.05</v>
      </c>
      <c r="N139" s="24">
        <v>414354.45</v>
      </c>
      <c r="O139" s="24">
        <v>831230.57</v>
      </c>
      <c r="P139" s="24">
        <v>351251.11</v>
      </c>
      <c r="Q139" s="24">
        <v>641888.24</v>
      </c>
      <c r="R139" s="24">
        <v>299383.02</v>
      </c>
      <c r="S139" s="25">
        <f t="shared" si="14"/>
        <v>831230.57</v>
      </c>
      <c r="T139" s="5"/>
      <c r="U139" s="6">
        <f t="shared" si="21"/>
        <v>831230.57</v>
      </c>
      <c r="V139" s="6"/>
      <c r="W139" s="6"/>
      <c r="X139" s="26"/>
    </row>
    <row r="140" spans="1:24">
      <c r="A140" s="2">
        <f t="shared" si="15"/>
        <v>126</v>
      </c>
      <c r="B140" s="22" t="s">
        <v>67</v>
      </c>
      <c r="C140" s="22" t="s">
        <v>249</v>
      </c>
      <c r="D140" s="22" t="s">
        <v>101</v>
      </c>
      <c r="E140" s="23" t="s">
        <v>251</v>
      </c>
      <c r="F140" s="24">
        <v>64607.37</v>
      </c>
      <c r="G140" s="24">
        <v>91551.43</v>
      </c>
      <c r="H140" s="24">
        <v>78291.8</v>
      </c>
      <c r="I140" s="24">
        <v>107285.46</v>
      </c>
      <c r="J140" s="24">
        <v>71546.37</v>
      </c>
      <c r="K140" s="24">
        <v>102732.94</v>
      </c>
      <c r="L140" s="24">
        <v>99423.78</v>
      </c>
      <c r="M140" s="24">
        <v>131121.12</v>
      </c>
      <c r="N140" s="24">
        <v>174000.83</v>
      </c>
      <c r="O140" s="24">
        <v>10428.200000000001</v>
      </c>
      <c r="P140" s="24">
        <v>47318.239999999998</v>
      </c>
      <c r="Q140" s="24">
        <v>77846.460000000006</v>
      </c>
      <c r="R140" s="24">
        <v>97275.8</v>
      </c>
      <c r="S140" s="25">
        <f t="shared" si="14"/>
        <v>10428.200000000001</v>
      </c>
      <c r="T140" s="5"/>
      <c r="U140" s="6">
        <f t="shared" si="21"/>
        <v>10428.200000000001</v>
      </c>
      <c r="V140" s="6"/>
      <c r="W140" s="6"/>
      <c r="X140" s="26"/>
    </row>
    <row r="141" spans="1:24">
      <c r="A141" s="2">
        <f t="shared" si="15"/>
        <v>127</v>
      </c>
      <c r="B141" s="22" t="s">
        <v>67</v>
      </c>
      <c r="C141" s="22" t="s">
        <v>252</v>
      </c>
      <c r="D141" s="22" t="s">
        <v>97</v>
      </c>
      <c r="E141" s="23" t="s">
        <v>253</v>
      </c>
      <c r="F141" s="24">
        <v>2230775.2400000002</v>
      </c>
      <c r="G141" s="24">
        <v>2203831.1800000002</v>
      </c>
      <c r="H141" s="24">
        <v>1826120.92</v>
      </c>
      <c r="I141" s="24">
        <v>1797127.26</v>
      </c>
      <c r="J141" s="24">
        <v>1849029.45</v>
      </c>
      <c r="K141" s="24">
        <v>1817842.88</v>
      </c>
      <c r="L141" s="24">
        <v>1989314.22</v>
      </c>
      <c r="M141" s="24">
        <v>2137293.75</v>
      </c>
      <c r="N141" s="24">
        <v>2094414.04</v>
      </c>
      <c r="O141" s="24">
        <v>2299995.2999999998</v>
      </c>
      <c r="P141" s="24">
        <v>1990506.19</v>
      </c>
      <c r="Q141" s="24">
        <v>1959977.97</v>
      </c>
      <c r="R141" s="24">
        <v>1940548.63</v>
      </c>
      <c r="S141" s="25">
        <f t="shared" si="14"/>
        <v>2299995.2999999998</v>
      </c>
      <c r="T141" s="5"/>
      <c r="U141" s="6">
        <f t="shared" si="21"/>
        <v>2299995.2999999998</v>
      </c>
      <c r="V141" s="6"/>
      <c r="W141" s="6"/>
      <c r="X141" s="26"/>
    </row>
    <row r="142" spans="1:24">
      <c r="A142" s="2">
        <f t="shared" si="15"/>
        <v>128</v>
      </c>
      <c r="B142" s="2"/>
      <c r="C142" s="2"/>
      <c r="D142" s="2"/>
      <c r="E142" s="23" t="s">
        <v>254</v>
      </c>
      <c r="F142" s="28">
        <f t="shared" ref="F142:R142" si="22">SUM(F118:F141)</f>
        <v>10844838.52</v>
      </c>
      <c r="G142" s="28">
        <f t="shared" si="22"/>
        <v>10579524.560000001</v>
      </c>
      <c r="H142" s="28">
        <f t="shared" si="22"/>
        <v>10061813</v>
      </c>
      <c r="I142" s="28">
        <f t="shared" si="22"/>
        <v>9981885.1100000013</v>
      </c>
      <c r="J142" s="28">
        <f t="shared" si="22"/>
        <v>9823194.4800000004</v>
      </c>
      <c r="K142" s="28">
        <f t="shared" si="22"/>
        <v>10276143.370000001</v>
      </c>
      <c r="L142" s="28">
        <f t="shared" si="22"/>
        <v>8649998.0800000001</v>
      </c>
      <c r="M142" s="28">
        <f t="shared" si="22"/>
        <v>9797598.3900000006</v>
      </c>
      <c r="N142" s="28">
        <f t="shared" si="22"/>
        <v>10298833.859999999</v>
      </c>
      <c r="O142" s="28">
        <f t="shared" si="22"/>
        <v>11141776.509999998</v>
      </c>
      <c r="P142" s="28">
        <f t="shared" si="22"/>
        <v>9799091.4800000004</v>
      </c>
      <c r="Q142" s="28">
        <f t="shared" si="22"/>
        <v>10064449.860000001</v>
      </c>
      <c r="R142" s="28">
        <f t="shared" si="22"/>
        <v>8031490.5800000001</v>
      </c>
      <c r="S142" s="25">
        <f t="shared" si="14"/>
        <v>11141776.509999998</v>
      </c>
      <c r="T142" s="5"/>
      <c r="U142" s="6"/>
      <c r="V142" s="6"/>
      <c r="W142" s="6"/>
      <c r="X142" s="26"/>
    </row>
    <row r="143" spans="1:24">
      <c r="A143" s="2">
        <f t="shared" si="15"/>
        <v>129</v>
      </c>
      <c r="B143" s="2"/>
      <c r="C143" s="2"/>
      <c r="D143" s="2"/>
      <c r="E143" s="50"/>
      <c r="F143" s="24"/>
      <c r="G143" s="73"/>
      <c r="H143" s="74"/>
      <c r="I143" s="74"/>
      <c r="J143" s="75"/>
      <c r="K143" s="76"/>
      <c r="L143" s="77"/>
      <c r="M143" s="78"/>
      <c r="N143" s="79"/>
      <c r="O143" s="42"/>
      <c r="P143" s="80"/>
      <c r="Q143" s="81"/>
      <c r="R143" s="24"/>
      <c r="S143" s="25">
        <f t="shared" si="14"/>
        <v>0</v>
      </c>
      <c r="T143" s="5"/>
      <c r="U143" s="6"/>
      <c r="V143" s="6"/>
      <c r="W143" s="6"/>
      <c r="X143" s="26"/>
    </row>
    <row r="144" spans="1:24">
      <c r="A144" s="2">
        <f t="shared" si="15"/>
        <v>130</v>
      </c>
      <c r="B144" s="22" t="s">
        <v>67</v>
      </c>
      <c r="C144" s="22" t="s">
        <v>255</v>
      </c>
      <c r="D144" s="22" t="s">
        <v>21</v>
      </c>
      <c r="E144" s="23" t="s">
        <v>256</v>
      </c>
      <c r="F144" s="24">
        <v>128413.63</v>
      </c>
      <c r="G144" s="24">
        <v>1052456.98</v>
      </c>
      <c r="H144" s="24">
        <v>1031822.14</v>
      </c>
      <c r="I144" s="24">
        <v>935485.93</v>
      </c>
      <c r="J144" s="24">
        <v>820828.49</v>
      </c>
      <c r="K144" s="24">
        <v>707803.42</v>
      </c>
      <c r="L144" s="24">
        <v>636224.74</v>
      </c>
      <c r="M144" s="24">
        <v>521520.67</v>
      </c>
      <c r="N144" s="24">
        <v>406816.57</v>
      </c>
      <c r="O144" s="24">
        <v>335237.84999999998</v>
      </c>
      <c r="P144" s="24">
        <v>215587.38</v>
      </c>
      <c r="Q144" s="24">
        <v>250565.11</v>
      </c>
      <c r="R144" s="24">
        <v>130504.06</v>
      </c>
      <c r="S144" s="25">
        <f t="shared" ref="S144:S207" si="23">+O144</f>
        <v>335237.84999999998</v>
      </c>
      <c r="T144" s="5"/>
      <c r="U144" s="6">
        <f t="shared" ref="U144:U159" si="24">+S144</f>
        <v>335237.84999999998</v>
      </c>
      <c r="V144" s="6"/>
      <c r="W144" s="6"/>
      <c r="X144" s="26"/>
    </row>
    <row r="145" spans="1:24">
      <c r="A145" s="2">
        <f t="shared" ref="A145:A208" si="25">+A144+1</f>
        <v>131</v>
      </c>
      <c r="B145" s="22" t="s">
        <v>67</v>
      </c>
      <c r="C145" s="22" t="s">
        <v>257</v>
      </c>
      <c r="D145" s="22" t="s">
        <v>258</v>
      </c>
      <c r="E145" s="90" t="s">
        <v>259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310453.84000000003</v>
      </c>
      <c r="P145" s="24">
        <v>141534.04</v>
      </c>
      <c r="Q145" s="24">
        <v>854368.04</v>
      </c>
      <c r="R145" s="24">
        <v>10266422.640000001</v>
      </c>
      <c r="S145" s="25">
        <f t="shared" si="23"/>
        <v>310453.84000000003</v>
      </c>
      <c r="T145" s="5"/>
      <c r="U145" s="6">
        <f t="shared" si="24"/>
        <v>310453.84000000003</v>
      </c>
      <c r="V145" s="6"/>
      <c r="W145" s="6"/>
      <c r="X145" s="26"/>
    </row>
    <row r="146" spans="1:24">
      <c r="A146" s="2">
        <f t="shared" si="25"/>
        <v>132</v>
      </c>
      <c r="B146" s="22" t="s">
        <v>139</v>
      </c>
      <c r="C146" s="22" t="s">
        <v>257</v>
      </c>
      <c r="D146" s="22" t="s">
        <v>260</v>
      </c>
      <c r="E146" s="90" t="s">
        <v>261</v>
      </c>
      <c r="F146" s="24">
        <v>83220.22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413690.29</v>
      </c>
      <c r="P146" s="24">
        <v>399581.88</v>
      </c>
      <c r="Q146" s="24">
        <v>476882.1</v>
      </c>
      <c r="R146" s="24">
        <v>810941.04</v>
      </c>
      <c r="S146" s="25">
        <f t="shared" si="23"/>
        <v>413690.29</v>
      </c>
      <c r="T146" s="5"/>
      <c r="U146" s="6">
        <f t="shared" si="24"/>
        <v>413690.29</v>
      </c>
      <c r="V146" s="6"/>
      <c r="W146" s="6"/>
      <c r="X146" s="26"/>
    </row>
    <row r="147" spans="1:24">
      <c r="A147" s="2">
        <f t="shared" si="25"/>
        <v>133</v>
      </c>
      <c r="B147" s="22" t="s">
        <v>67</v>
      </c>
      <c r="C147" s="22" t="s">
        <v>257</v>
      </c>
      <c r="D147" s="22" t="s">
        <v>262</v>
      </c>
      <c r="E147" s="90" t="s">
        <v>263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-71714</v>
      </c>
      <c r="P147" s="24">
        <v>-71714</v>
      </c>
      <c r="Q147" s="24">
        <v>-71714</v>
      </c>
      <c r="R147" s="24">
        <v>-71714</v>
      </c>
      <c r="S147" s="25">
        <f t="shared" si="23"/>
        <v>-71714</v>
      </c>
      <c r="T147" s="5"/>
      <c r="U147" s="6">
        <f t="shared" si="24"/>
        <v>-71714</v>
      </c>
      <c r="V147" s="6"/>
      <c r="W147" s="6"/>
      <c r="X147" s="26"/>
    </row>
    <row r="148" spans="1:24">
      <c r="A148" s="2">
        <f t="shared" si="25"/>
        <v>134</v>
      </c>
      <c r="B148" s="22" t="s">
        <v>67</v>
      </c>
      <c r="C148" s="22" t="s">
        <v>257</v>
      </c>
      <c r="D148" s="22" t="s">
        <v>264</v>
      </c>
      <c r="E148" s="90" t="s">
        <v>265</v>
      </c>
      <c r="F148" s="24">
        <v>1971399.05</v>
      </c>
      <c r="G148" s="24">
        <v>2962710.32</v>
      </c>
      <c r="H148" s="24">
        <v>647202.37</v>
      </c>
      <c r="I148" s="24">
        <v>188714.35</v>
      </c>
      <c r="J148" s="24">
        <v>470491.34</v>
      </c>
      <c r="K148" s="24">
        <v>879768.72</v>
      </c>
      <c r="L148" s="24">
        <v>1223820.28</v>
      </c>
      <c r="M148" s="24">
        <v>1629060.58</v>
      </c>
      <c r="N148" s="24">
        <v>2308285.12</v>
      </c>
      <c r="O148" s="24">
        <v>2511603.88</v>
      </c>
      <c r="P148" s="24">
        <v>2397214.88</v>
      </c>
      <c r="Q148" s="24">
        <v>2454257.0299999998</v>
      </c>
      <c r="R148" s="24">
        <v>3059262.74</v>
      </c>
      <c r="S148" s="25">
        <f t="shared" si="23"/>
        <v>2511603.88</v>
      </c>
      <c r="T148" s="5"/>
      <c r="U148" s="6">
        <f t="shared" si="24"/>
        <v>2511603.88</v>
      </c>
      <c r="V148" s="6"/>
      <c r="W148" s="6"/>
      <c r="X148" s="26"/>
    </row>
    <row r="149" spans="1:24">
      <c r="A149" s="2">
        <f t="shared" si="25"/>
        <v>135</v>
      </c>
      <c r="B149" s="22" t="s">
        <v>67</v>
      </c>
      <c r="C149" s="22" t="s">
        <v>257</v>
      </c>
      <c r="D149" s="22" t="s">
        <v>266</v>
      </c>
      <c r="E149" s="90" t="s">
        <v>267</v>
      </c>
      <c r="F149" s="24">
        <v>159100</v>
      </c>
      <c r="G149" s="24">
        <v>159100</v>
      </c>
      <c r="H149" s="24">
        <v>159100</v>
      </c>
      <c r="I149" s="24">
        <v>159100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44569.33</v>
      </c>
      <c r="Q149" s="24">
        <v>44569.33</v>
      </c>
      <c r="R149" s="24">
        <v>218269.33</v>
      </c>
      <c r="S149" s="25">
        <f t="shared" si="23"/>
        <v>0</v>
      </c>
      <c r="T149" s="5"/>
      <c r="U149" s="6">
        <f t="shared" si="24"/>
        <v>0</v>
      </c>
      <c r="V149" s="6"/>
      <c r="W149" s="6"/>
      <c r="X149" s="26"/>
    </row>
    <row r="150" spans="1:24">
      <c r="A150" s="2">
        <f t="shared" si="25"/>
        <v>136</v>
      </c>
      <c r="B150" s="22" t="s">
        <v>67</v>
      </c>
      <c r="C150" s="22" t="s">
        <v>257</v>
      </c>
      <c r="D150" s="22" t="s">
        <v>268</v>
      </c>
      <c r="E150" s="23" t="s">
        <v>269</v>
      </c>
      <c r="F150" s="24">
        <v>152494.82999999999</v>
      </c>
      <c r="G150" s="24">
        <v>21391.5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123904.67</v>
      </c>
      <c r="R150" s="24">
        <v>157660.22</v>
      </c>
      <c r="S150" s="25">
        <f t="shared" si="23"/>
        <v>0</v>
      </c>
      <c r="T150" s="5"/>
      <c r="U150" s="6">
        <f t="shared" si="24"/>
        <v>0</v>
      </c>
      <c r="V150" s="6"/>
      <c r="W150" s="6"/>
      <c r="X150" s="26"/>
    </row>
    <row r="151" spans="1:24">
      <c r="A151" s="2">
        <f t="shared" si="25"/>
        <v>137</v>
      </c>
      <c r="B151" s="22" t="s">
        <v>67</v>
      </c>
      <c r="C151" s="22" t="s">
        <v>257</v>
      </c>
      <c r="D151" s="22" t="s">
        <v>270</v>
      </c>
      <c r="E151" s="23" t="s">
        <v>271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6000000</v>
      </c>
      <c r="R151" s="24">
        <v>0</v>
      </c>
      <c r="S151" s="25">
        <f t="shared" si="23"/>
        <v>0</v>
      </c>
      <c r="T151" s="5"/>
      <c r="U151" s="6">
        <f t="shared" si="24"/>
        <v>0</v>
      </c>
      <c r="V151" s="6"/>
      <c r="W151" s="6"/>
      <c r="X151" s="26"/>
    </row>
    <row r="152" spans="1:24">
      <c r="A152" s="2">
        <f t="shared" si="25"/>
        <v>138</v>
      </c>
      <c r="B152" s="22" t="s">
        <v>139</v>
      </c>
      <c r="C152" s="22" t="s">
        <v>257</v>
      </c>
      <c r="D152" s="22" t="s">
        <v>97</v>
      </c>
      <c r="E152" s="23" t="s">
        <v>272</v>
      </c>
      <c r="F152" s="24">
        <v>2.5465851649642E-11</v>
      </c>
      <c r="G152" s="24">
        <v>-16034.56</v>
      </c>
      <c r="H152" s="24">
        <v>-32069.119999999999</v>
      </c>
      <c r="I152" s="24">
        <v>144679.67999999999</v>
      </c>
      <c r="J152" s="24">
        <v>128604.16</v>
      </c>
      <c r="K152" s="24">
        <v>112528.64</v>
      </c>
      <c r="L152" s="24">
        <v>96453.119999999995</v>
      </c>
      <c r="M152" s="24">
        <v>80377.600000000006</v>
      </c>
      <c r="N152" s="24">
        <v>64302.080000000002</v>
      </c>
      <c r="O152" s="24">
        <v>48226.559999999998</v>
      </c>
      <c r="P152" s="24">
        <v>32151.040000000001</v>
      </c>
      <c r="Q152" s="24">
        <v>16075.52</v>
      </c>
      <c r="R152" s="24">
        <v>-3.2741809263825397E-11</v>
      </c>
      <c r="S152" s="25">
        <f t="shared" si="23"/>
        <v>48226.559999999998</v>
      </c>
      <c r="T152" s="5"/>
      <c r="U152" s="6">
        <f t="shared" si="24"/>
        <v>48226.559999999998</v>
      </c>
      <c r="V152" s="6"/>
      <c r="W152" s="6"/>
      <c r="X152" s="26"/>
    </row>
    <row r="153" spans="1:24">
      <c r="A153" s="2">
        <f t="shared" si="25"/>
        <v>139</v>
      </c>
      <c r="B153" s="22" t="s">
        <v>139</v>
      </c>
      <c r="C153" s="22" t="s">
        <v>257</v>
      </c>
      <c r="D153" s="22" t="s">
        <v>99</v>
      </c>
      <c r="E153" s="23" t="s">
        <v>273</v>
      </c>
      <c r="F153" s="24">
        <v>36718.199999999997</v>
      </c>
      <c r="G153" s="24">
        <v>29374.560000000001</v>
      </c>
      <c r="H153" s="24">
        <v>22030.92</v>
      </c>
      <c r="I153" s="24">
        <v>14687.28</v>
      </c>
      <c r="J153" s="24">
        <v>7343.64</v>
      </c>
      <c r="K153" s="24">
        <v>82771</v>
      </c>
      <c r="L153" s="24">
        <v>75873.38</v>
      </c>
      <c r="M153" s="24">
        <v>68975.8</v>
      </c>
      <c r="N153" s="24">
        <v>62078.22</v>
      </c>
      <c r="O153" s="24">
        <v>55180.639999999999</v>
      </c>
      <c r="P153" s="24">
        <v>48283.06</v>
      </c>
      <c r="Q153" s="24">
        <v>41385.480000000003</v>
      </c>
      <c r="R153" s="24">
        <v>34487.9</v>
      </c>
      <c r="S153" s="25">
        <f t="shared" si="23"/>
        <v>55180.639999999999</v>
      </c>
      <c r="T153" s="5"/>
      <c r="U153" s="6">
        <f t="shared" si="24"/>
        <v>55180.639999999999</v>
      </c>
      <c r="V153" s="6"/>
      <c r="W153" s="6"/>
      <c r="X153" s="26"/>
    </row>
    <row r="154" spans="1:24">
      <c r="A154" s="2">
        <f t="shared" si="25"/>
        <v>140</v>
      </c>
      <c r="B154" s="22" t="s">
        <v>139</v>
      </c>
      <c r="C154" s="22" t="s">
        <v>257</v>
      </c>
      <c r="D154" s="22" t="s">
        <v>148</v>
      </c>
      <c r="E154" s="23" t="s">
        <v>274</v>
      </c>
      <c r="F154" s="24">
        <v>774342</v>
      </c>
      <c r="G154" s="24">
        <v>645285</v>
      </c>
      <c r="H154" s="24">
        <v>516228</v>
      </c>
      <c r="I154" s="24">
        <v>387171</v>
      </c>
      <c r="J154" s="24">
        <v>258114</v>
      </c>
      <c r="K154" s="24">
        <v>129057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983619</v>
      </c>
      <c r="R154" s="24">
        <v>843102</v>
      </c>
      <c r="S154" s="25">
        <f t="shared" si="23"/>
        <v>0</v>
      </c>
      <c r="T154" s="5"/>
      <c r="U154" s="6">
        <f t="shared" si="24"/>
        <v>0</v>
      </c>
      <c r="V154" s="6"/>
      <c r="W154" s="6"/>
      <c r="X154" s="26"/>
    </row>
    <row r="155" spans="1:24">
      <c r="A155" s="2">
        <f t="shared" si="25"/>
        <v>141</v>
      </c>
      <c r="B155" s="22" t="s">
        <v>67</v>
      </c>
      <c r="C155" s="22" t="s">
        <v>257</v>
      </c>
      <c r="D155" s="22" t="s">
        <v>101</v>
      </c>
      <c r="E155" s="23" t="s">
        <v>275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54001.75</v>
      </c>
      <c r="R155" s="24">
        <v>54001.75</v>
      </c>
      <c r="S155" s="25">
        <f t="shared" si="23"/>
        <v>0</v>
      </c>
      <c r="T155" s="5"/>
      <c r="U155" s="6">
        <f t="shared" si="24"/>
        <v>0</v>
      </c>
      <c r="V155" s="6"/>
      <c r="W155" s="6"/>
      <c r="X155" s="26"/>
    </row>
    <row r="156" spans="1:24">
      <c r="A156" s="2">
        <f t="shared" si="25"/>
        <v>142</v>
      </c>
      <c r="B156" s="22" t="s">
        <v>139</v>
      </c>
      <c r="C156" s="22" t="s">
        <v>276</v>
      </c>
      <c r="D156" s="22" t="s">
        <v>277</v>
      </c>
      <c r="E156" s="23" t="s">
        <v>278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5">
        <f t="shared" si="23"/>
        <v>0</v>
      </c>
      <c r="T156" s="5"/>
      <c r="U156" s="6">
        <f t="shared" si="24"/>
        <v>0</v>
      </c>
      <c r="V156" s="6"/>
      <c r="W156" s="6"/>
      <c r="X156" s="26"/>
    </row>
    <row r="157" spans="1:24">
      <c r="A157" s="2">
        <f t="shared" si="25"/>
        <v>143</v>
      </c>
      <c r="B157" s="22" t="s">
        <v>141</v>
      </c>
      <c r="C157" s="22" t="s">
        <v>276</v>
      </c>
      <c r="D157" s="22" t="s">
        <v>279</v>
      </c>
      <c r="E157" s="23" t="s">
        <v>278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5">
        <f t="shared" si="23"/>
        <v>0</v>
      </c>
      <c r="T157" s="5"/>
      <c r="U157" s="6">
        <f t="shared" si="24"/>
        <v>0</v>
      </c>
      <c r="V157" s="6"/>
      <c r="W157" s="6"/>
      <c r="X157" s="26"/>
    </row>
    <row r="158" spans="1:24">
      <c r="A158" s="2">
        <f t="shared" si="25"/>
        <v>144</v>
      </c>
      <c r="B158" s="22" t="s">
        <v>67</v>
      </c>
      <c r="C158" s="22" t="s">
        <v>280</v>
      </c>
      <c r="D158" s="22" t="s">
        <v>97</v>
      </c>
      <c r="E158" s="23" t="s">
        <v>281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5">
        <f t="shared" si="23"/>
        <v>0</v>
      </c>
      <c r="T158" s="5"/>
      <c r="U158" s="6">
        <f t="shared" si="24"/>
        <v>0</v>
      </c>
      <c r="V158" s="6"/>
      <c r="W158" s="6"/>
      <c r="X158" s="26"/>
    </row>
    <row r="159" spans="1:24">
      <c r="A159" s="2">
        <f t="shared" si="25"/>
        <v>145</v>
      </c>
      <c r="B159" s="22" t="s">
        <v>67</v>
      </c>
      <c r="C159" s="22" t="s">
        <v>282</v>
      </c>
      <c r="D159" s="22" t="s">
        <v>97</v>
      </c>
      <c r="E159" s="23" t="s">
        <v>283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5">
        <f t="shared" si="23"/>
        <v>0</v>
      </c>
      <c r="T159" s="5"/>
      <c r="U159" s="6">
        <f t="shared" si="24"/>
        <v>0</v>
      </c>
      <c r="V159" s="6"/>
      <c r="W159" s="6"/>
      <c r="X159" s="26"/>
    </row>
    <row r="160" spans="1:24">
      <c r="A160" s="2">
        <f t="shared" si="25"/>
        <v>146</v>
      </c>
      <c r="B160" s="2"/>
      <c r="C160" s="2"/>
      <c r="D160" s="2"/>
      <c r="E160" s="23" t="s">
        <v>284</v>
      </c>
      <c r="F160" s="28">
        <f t="shared" ref="F160:R160" si="26">SUM(F144:F159)</f>
        <v>3305687.93</v>
      </c>
      <c r="G160" s="28">
        <f t="shared" si="26"/>
        <v>4854283.8</v>
      </c>
      <c r="H160" s="28">
        <f t="shared" si="26"/>
        <v>2344314.3099999996</v>
      </c>
      <c r="I160" s="28">
        <f t="shared" si="26"/>
        <v>1829838.24</v>
      </c>
      <c r="J160" s="28">
        <f t="shared" si="26"/>
        <v>1685381.63</v>
      </c>
      <c r="K160" s="28">
        <f t="shared" si="26"/>
        <v>1911928.78</v>
      </c>
      <c r="L160" s="28">
        <f t="shared" si="26"/>
        <v>2032371.52</v>
      </c>
      <c r="M160" s="28">
        <f t="shared" si="26"/>
        <v>2299934.65</v>
      </c>
      <c r="N160" s="28">
        <f t="shared" si="26"/>
        <v>2841481.99</v>
      </c>
      <c r="O160" s="28">
        <f t="shared" si="26"/>
        <v>3602679.06</v>
      </c>
      <c r="P160" s="28">
        <f t="shared" si="26"/>
        <v>3207207.61</v>
      </c>
      <c r="Q160" s="28">
        <f t="shared" si="26"/>
        <v>11227914.029999999</v>
      </c>
      <c r="R160" s="28">
        <f t="shared" si="26"/>
        <v>15502937.680000003</v>
      </c>
      <c r="S160" s="25">
        <f t="shared" si="23"/>
        <v>3602679.06</v>
      </c>
      <c r="T160" s="5"/>
      <c r="U160" s="6"/>
      <c r="V160" s="6"/>
      <c r="W160" s="6"/>
      <c r="X160" s="26"/>
    </row>
    <row r="161" spans="1:24">
      <c r="A161" s="2">
        <f t="shared" si="25"/>
        <v>147</v>
      </c>
      <c r="B161" s="2"/>
      <c r="C161" s="2"/>
      <c r="D161" s="2"/>
      <c r="E161" s="50"/>
      <c r="F161" s="24"/>
      <c r="G161" s="91"/>
      <c r="H161" s="74"/>
      <c r="I161" s="74"/>
      <c r="J161" s="75"/>
      <c r="K161" s="76"/>
      <c r="L161" s="77"/>
      <c r="M161" s="78"/>
      <c r="N161" s="79"/>
      <c r="O161" s="42"/>
      <c r="P161" s="80"/>
      <c r="Q161" s="92"/>
      <c r="R161" s="24"/>
      <c r="S161" s="25">
        <f t="shared" si="23"/>
        <v>0</v>
      </c>
      <c r="T161" s="5"/>
      <c r="U161" s="6"/>
      <c r="V161" s="6"/>
      <c r="W161" s="6"/>
      <c r="X161" s="26"/>
    </row>
    <row r="162" spans="1:24">
      <c r="A162" s="2">
        <f t="shared" si="25"/>
        <v>148</v>
      </c>
      <c r="B162" s="22" t="s">
        <v>139</v>
      </c>
      <c r="C162" s="22" t="s">
        <v>285</v>
      </c>
      <c r="D162" s="22" t="s">
        <v>97</v>
      </c>
      <c r="E162" s="23" t="s">
        <v>286</v>
      </c>
      <c r="F162" s="24">
        <v>4401632.0599999996</v>
      </c>
      <c r="G162" s="24">
        <v>3104501.12</v>
      </c>
      <c r="H162" s="24">
        <v>3857826.72</v>
      </c>
      <c r="I162" s="24">
        <v>2689509.74</v>
      </c>
      <c r="J162" s="24">
        <v>1823247.53</v>
      </c>
      <c r="K162" s="24">
        <v>886772.31</v>
      </c>
      <c r="L162" s="24">
        <v>738260.57</v>
      </c>
      <c r="M162" s="24">
        <v>652416.31000000006</v>
      </c>
      <c r="N162" s="24">
        <v>295167.88</v>
      </c>
      <c r="O162" s="24">
        <v>568386.06000000006</v>
      </c>
      <c r="P162" s="24">
        <v>1527498.31</v>
      </c>
      <c r="Q162" s="24">
        <v>3399844.74</v>
      </c>
      <c r="R162" s="24">
        <v>3996207.51</v>
      </c>
      <c r="S162" s="25">
        <f t="shared" si="23"/>
        <v>568386.06000000006</v>
      </c>
      <c r="T162" s="5"/>
      <c r="U162" s="6">
        <f t="shared" ref="U162:U171" si="27">+S162</f>
        <v>568386.06000000006</v>
      </c>
      <c r="V162" s="6"/>
      <c r="W162" s="6"/>
      <c r="X162" s="26"/>
    </row>
    <row r="163" spans="1:24">
      <c r="A163" s="2">
        <f t="shared" si="25"/>
        <v>149</v>
      </c>
      <c r="B163" s="22" t="s">
        <v>141</v>
      </c>
      <c r="C163" s="22" t="s">
        <v>285</v>
      </c>
      <c r="D163" s="22" t="s">
        <v>97</v>
      </c>
      <c r="E163" s="23" t="s">
        <v>286</v>
      </c>
      <c r="F163" s="24">
        <v>13598415.529999999</v>
      </c>
      <c r="G163" s="24">
        <v>10397422.24</v>
      </c>
      <c r="H163" s="24">
        <v>11904607.039999999</v>
      </c>
      <c r="I163" s="24">
        <v>8197233.3899999997</v>
      </c>
      <c r="J163" s="24">
        <v>5388538.0099999998</v>
      </c>
      <c r="K163" s="24">
        <v>2567903.9700000002</v>
      </c>
      <c r="L163" s="24">
        <v>2204908.29</v>
      </c>
      <c r="M163" s="24">
        <v>1993803.28</v>
      </c>
      <c r="N163" s="24">
        <v>849822.63999999897</v>
      </c>
      <c r="O163" s="24">
        <v>1584716.52</v>
      </c>
      <c r="P163" s="24">
        <v>3781695.35</v>
      </c>
      <c r="Q163" s="24">
        <v>8107576.8200000003</v>
      </c>
      <c r="R163" s="24">
        <v>9812907.4100000001</v>
      </c>
      <c r="S163" s="25">
        <f t="shared" si="23"/>
        <v>1584716.52</v>
      </c>
      <c r="T163" s="5"/>
      <c r="U163" s="6">
        <f t="shared" si="27"/>
        <v>1584716.52</v>
      </c>
      <c r="V163" s="6"/>
      <c r="W163" s="6"/>
      <c r="X163" s="26"/>
    </row>
    <row r="164" spans="1:24">
      <c r="A164" s="2">
        <f t="shared" si="25"/>
        <v>150</v>
      </c>
      <c r="B164" s="22" t="s">
        <v>139</v>
      </c>
      <c r="C164" s="22" t="s">
        <v>285</v>
      </c>
      <c r="D164" s="22" t="s">
        <v>99</v>
      </c>
      <c r="E164" s="23" t="s">
        <v>287</v>
      </c>
      <c r="F164" s="24">
        <v>2424546.58</v>
      </c>
      <c r="G164" s="24">
        <v>1824715.45</v>
      </c>
      <c r="H164" s="24">
        <v>1993243.19</v>
      </c>
      <c r="I164" s="24">
        <v>1432195</v>
      </c>
      <c r="J164" s="24">
        <v>932777.02</v>
      </c>
      <c r="K164" s="24">
        <v>487110.29</v>
      </c>
      <c r="L164" s="24">
        <v>473421.44</v>
      </c>
      <c r="M164" s="24">
        <v>467229.31</v>
      </c>
      <c r="N164" s="24">
        <v>225728.08</v>
      </c>
      <c r="O164" s="24">
        <v>425466.04</v>
      </c>
      <c r="P164" s="24">
        <v>853827.67</v>
      </c>
      <c r="Q164" s="24">
        <v>1668358.96</v>
      </c>
      <c r="R164" s="24">
        <v>2076923.47</v>
      </c>
      <c r="S164" s="25">
        <f t="shared" si="23"/>
        <v>425466.04</v>
      </c>
      <c r="T164" s="5"/>
      <c r="U164" s="6">
        <f t="shared" si="27"/>
        <v>425466.04</v>
      </c>
      <c r="V164" s="6"/>
      <c r="W164" s="6"/>
      <c r="X164" s="26"/>
    </row>
    <row r="165" spans="1:24">
      <c r="A165" s="2">
        <f t="shared" si="25"/>
        <v>151</v>
      </c>
      <c r="B165" s="22" t="s">
        <v>141</v>
      </c>
      <c r="C165" s="22" t="s">
        <v>285</v>
      </c>
      <c r="D165" s="22" t="s">
        <v>99</v>
      </c>
      <c r="E165" s="23" t="s">
        <v>287</v>
      </c>
      <c r="F165" s="24">
        <v>9109751.1199999992</v>
      </c>
      <c r="G165" s="24">
        <v>7043710.7000000002</v>
      </c>
      <c r="H165" s="24">
        <v>8226382.8300000001</v>
      </c>
      <c r="I165" s="24">
        <v>5525729.21</v>
      </c>
      <c r="J165" s="24">
        <v>3820235.27</v>
      </c>
      <c r="K165" s="24">
        <v>1955324.15</v>
      </c>
      <c r="L165" s="24">
        <v>1934275.19</v>
      </c>
      <c r="M165" s="24">
        <v>1889968.93</v>
      </c>
      <c r="N165" s="24">
        <v>916788.11999999895</v>
      </c>
      <c r="O165" s="24">
        <v>1642628.83</v>
      </c>
      <c r="P165" s="24">
        <v>3243168.02</v>
      </c>
      <c r="Q165" s="24">
        <v>5604087.7400000002</v>
      </c>
      <c r="R165" s="24">
        <v>6666508.6600000001</v>
      </c>
      <c r="S165" s="25">
        <f t="shared" si="23"/>
        <v>1642628.83</v>
      </c>
      <c r="T165" s="5"/>
      <c r="U165" s="6">
        <f t="shared" si="27"/>
        <v>1642628.83</v>
      </c>
      <c r="V165" s="6"/>
      <c r="W165" s="6"/>
      <c r="X165" s="26"/>
    </row>
    <row r="166" spans="1:24">
      <c r="A166" s="2">
        <f t="shared" si="25"/>
        <v>152</v>
      </c>
      <c r="B166" s="22" t="s">
        <v>139</v>
      </c>
      <c r="C166" s="22" t="s">
        <v>285</v>
      </c>
      <c r="D166" s="22" t="s">
        <v>148</v>
      </c>
      <c r="E166" s="23" t="s">
        <v>288</v>
      </c>
      <c r="F166" s="24">
        <v>200362.5</v>
      </c>
      <c r="G166" s="24">
        <v>172112.63</v>
      </c>
      <c r="H166" s="24">
        <v>150662.35999999999</v>
      </c>
      <c r="I166" s="24">
        <v>146668.04999999999</v>
      </c>
      <c r="J166" s="24">
        <v>104848.91</v>
      </c>
      <c r="K166" s="24">
        <v>71829.33</v>
      </c>
      <c r="L166" s="24">
        <v>64329.89</v>
      </c>
      <c r="M166" s="24">
        <v>61020.97</v>
      </c>
      <c r="N166" s="24">
        <v>60851.040000000001</v>
      </c>
      <c r="O166" s="24">
        <v>65777.23</v>
      </c>
      <c r="P166" s="24">
        <v>98711.75</v>
      </c>
      <c r="Q166" s="24">
        <v>133943.29</v>
      </c>
      <c r="R166" s="24">
        <v>160375.5</v>
      </c>
      <c r="S166" s="25">
        <f t="shared" si="23"/>
        <v>65777.23</v>
      </c>
      <c r="T166" s="5"/>
      <c r="U166" s="6">
        <f t="shared" si="27"/>
        <v>65777.23</v>
      </c>
      <c r="V166" s="6"/>
      <c r="W166" s="6"/>
      <c r="X166" s="26"/>
    </row>
    <row r="167" spans="1:24">
      <c r="A167" s="2">
        <f t="shared" si="25"/>
        <v>153</v>
      </c>
      <c r="B167" s="22" t="s">
        <v>141</v>
      </c>
      <c r="C167" s="22" t="s">
        <v>285</v>
      </c>
      <c r="D167" s="22" t="s">
        <v>148</v>
      </c>
      <c r="E167" s="23" t="s">
        <v>288</v>
      </c>
      <c r="F167" s="24">
        <v>148832.14000000001</v>
      </c>
      <c r="G167" s="24">
        <v>144737.93</v>
      </c>
      <c r="H167" s="24">
        <v>141837.28</v>
      </c>
      <c r="I167" s="24">
        <v>139757.45000000001</v>
      </c>
      <c r="J167" s="24">
        <v>116519.88</v>
      </c>
      <c r="K167" s="24">
        <v>84025.44</v>
      </c>
      <c r="L167" s="24">
        <v>68236</v>
      </c>
      <c r="M167" s="24">
        <v>68133.440000000002</v>
      </c>
      <c r="N167" s="24">
        <v>54560.23</v>
      </c>
      <c r="O167" s="24">
        <v>68674.52</v>
      </c>
      <c r="P167" s="24">
        <v>114021.23</v>
      </c>
      <c r="Q167" s="24">
        <v>114717.81</v>
      </c>
      <c r="R167" s="24">
        <v>136949.03</v>
      </c>
      <c r="S167" s="25">
        <f t="shared" si="23"/>
        <v>68674.52</v>
      </c>
      <c r="T167" s="5"/>
      <c r="U167" s="6">
        <f t="shared" si="27"/>
        <v>68674.52</v>
      </c>
      <c r="V167" s="6"/>
      <c r="W167" s="6"/>
      <c r="X167" s="26"/>
    </row>
    <row r="168" spans="1:24">
      <c r="A168" s="2">
        <f t="shared" si="25"/>
        <v>154</v>
      </c>
      <c r="B168" s="22" t="s">
        <v>139</v>
      </c>
      <c r="C168" s="22" t="s">
        <v>289</v>
      </c>
      <c r="D168" s="22" t="s">
        <v>148</v>
      </c>
      <c r="E168" s="23" t="s">
        <v>290</v>
      </c>
      <c r="F168" s="24">
        <v>231987</v>
      </c>
      <c r="G168" s="24">
        <v>240372.53</v>
      </c>
      <c r="H168" s="24">
        <v>217823.55</v>
      </c>
      <c r="I168" s="24">
        <v>247404.18</v>
      </c>
      <c r="J168" s="24">
        <v>223525.17</v>
      </c>
      <c r="K168" s="24">
        <v>211946.4</v>
      </c>
      <c r="L168" s="24">
        <v>229911.47</v>
      </c>
      <c r="M168" s="24">
        <v>217608.49</v>
      </c>
      <c r="N168" s="24">
        <v>214807.84</v>
      </c>
      <c r="O168" s="24">
        <v>231118.6</v>
      </c>
      <c r="P168" s="24">
        <v>246144.58</v>
      </c>
      <c r="Q168" s="24">
        <v>226944.61</v>
      </c>
      <c r="R168" s="24">
        <v>217372.61</v>
      </c>
      <c r="S168" s="25">
        <f t="shared" si="23"/>
        <v>231118.6</v>
      </c>
      <c r="T168" s="5"/>
      <c r="U168" s="6">
        <f t="shared" si="27"/>
        <v>231118.6</v>
      </c>
      <c r="V168" s="6"/>
      <c r="W168" s="6"/>
      <c r="X168" s="26"/>
    </row>
    <row r="169" spans="1:24">
      <c r="A169" s="2">
        <f t="shared" si="25"/>
        <v>155</v>
      </c>
      <c r="B169" s="22" t="s">
        <v>141</v>
      </c>
      <c r="C169" s="22" t="s">
        <v>289</v>
      </c>
      <c r="D169" s="85" t="s">
        <v>148</v>
      </c>
      <c r="E169" s="23" t="s">
        <v>290</v>
      </c>
      <c r="F169" s="24">
        <v>1398404.85</v>
      </c>
      <c r="G169" s="24">
        <v>1400543.83</v>
      </c>
      <c r="H169" s="24">
        <v>1334781.53</v>
      </c>
      <c r="I169" s="24">
        <v>1353081.2</v>
      </c>
      <c r="J169" s="24">
        <v>1270634.6399999999</v>
      </c>
      <c r="K169" s="24">
        <v>1233259.5</v>
      </c>
      <c r="L169" s="24">
        <v>1214311.67</v>
      </c>
      <c r="M169" s="24">
        <v>1198223.68</v>
      </c>
      <c r="N169" s="24">
        <v>1162851.3700000001</v>
      </c>
      <c r="O169" s="24">
        <v>1292835.99</v>
      </c>
      <c r="P169" s="24">
        <v>1349922.41</v>
      </c>
      <c r="Q169" s="24">
        <v>1255888.28</v>
      </c>
      <c r="R169" s="24">
        <v>1287630.96</v>
      </c>
      <c r="S169" s="25">
        <f t="shared" si="23"/>
        <v>1292835.99</v>
      </c>
      <c r="T169" s="5"/>
      <c r="U169" s="6">
        <f t="shared" si="27"/>
        <v>1292835.99</v>
      </c>
      <c r="V169" s="6"/>
      <c r="W169" s="6"/>
      <c r="X169" s="26"/>
    </row>
    <row r="170" spans="1:24">
      <c r="A170" s="2">
        <f t="shared" si="25"/>
        <v>156</v>
      </c>
      <c r="B170" s="22" t="s">
        <v>139</v>
      </c>
      <c r="C170" s="22" t="s">
        <v>289</v>
      </c>
      <c r="D170" s="22" t="s">
        <v>101</v>
      </c>
      <c r="E170" s="23" t="s">
        <v>291</v>
      </c>
      <c r="F170" s="24">
        <v>125987.21</v>
      </c>
      <c r="G170" s="24">
        <v>112053.59</v>
      </c>
      <c r="H170" s="24">
        <v>111900.71</v>
      </c>
      <c r="I170" s="24">
        <v>111718.95</v>
      </c>
      <c r="J170" s="24">
        <v>114559.89</v>
      </c>
      <c r="K170" s="24">
        <v>104016.08</v>
      </c>
      <c r="L170" s="24">
        <v>102566.75</v>
      </c>
      <c r="M170" s="24">
        <v>127776.94</v>
      </c>
      <c r="N170" s="24">
        <v>130661.24</v>
      </c>
      <c r="O170" s="24">
        <v>130849.44</v>
      </c>
      <c r="P170" s="24">
        <v>124977.43</v>
      </c>
      <c r="Q170" s="24">
        <v>126594.12</v>
      </c>
      <c r="R170" s="24">
        <v>131375.94</v>
      </c>
      <c r="S170" s="25">
        <f t="shared" si="23"/>
        <v>130849.44</v>
      </c>
      <c r="T170" s="5"/>
      <c r="U170" s="6">
        <f t="shared" si="27"/>
        <v>130849.44</v>
      </c>
      <c r="V170" s="6"/>
      <c r="W170" s="6"/>
      <c r="X170" s="26"/>
    </row>
    <row r="171" spans="1:24">
      <c r="A171" s="2">
        <f t="shared" si="25"/>
        <v>157</v>
      </c>
      <c r="B171" s="22" t="s">
        <v>141</v>
      </c>
      <c r="C171" s="22" t="s">
        <v>289</v>
      </c>
      <c r="D171" s="22" t="s">
        <v>101</v>
      </c>
      <c r="E171" s="23" t="s">
        <v>291</v>
      </c>
      <c r="F171" s="43">
        <v>720287.54</v>
      </c>
      <c r="G171" s="43">
        <v>577758.93999999994</v>
      </c>
      <c r="H171" s="43">
        <v>631133.32999999996</v>
      </c>
      <c r="I171" s="43">
        <v>650208.65</v>
      </c>
      <c r="J171" s="43">
        <v>583537.52</v>
      </c>
      <c r="K171" s="43">
        <v>618769.71</v>
      </c>
      <c r="L171" s="43">
        <v>584942.21</v>
      </c>
      <c r="M171" s="43">
        <v>875059.05</v>
      </c>
      <c r="N171" s="43">
        <v>737193.48</v>
      </c>
      <c r="O171" s="43">
        <v>646555.30000000005</v>
      </c>
      <c r="P171" s="43">
        <v>595701.15</v>
      </c>
      <c r="Q171" s="43">
        <v>531917.47</v>
      </c>
      <c r="R171" s="43">
        <v>678698.73</v>
      </c>
      <c r="S171" s="25">
        <f t="shared" si="23"/>
        <v>646555.30000000005</v>
      </c>
      <c r="T171" s="5"/>
      <c r="U171" s="6">
        <f t="shared" si="27"/>
        <v>646555.30000000005</v>
      </c>
      <c r="V171" s="6"/>
      <c r="W171" s="6"/>
      <c r="X171" s="26"/>
    </row>
    <row r="172" spans="1:24">
      <c r="A172" s="2">
        <f t="shared" si="25"/>
        <v>158</v>
      </c>
      <c r="B172" s="2"/>
      <c r="C172" s="2"/>
      <c r="D172" s="2"/>
      <c r="E172" s="23" t="s">
        <v>292</v>
      </c>
      <c r="F172" s="28">
        <f>SUM(F162:F171)</f>
        <v>32360206.530000001</v>
      </c>
      <c r="G172" s="28">
        <f t="shared" ref="G172:R172" si="28">SUM(G162:G171)</f>
        <v>25017928.960000001</v>
      </c>
      <c r="H172" s="28">
        <f t="shared" si="28"/>
        <v>28570198.540000003</v>
      </c>
      <c r="I172" s="28">
        <f t="shared" si="28"/>
        <v>20493505.819999997</v>
      </c>
      <c r="J172" s="28">
        <f t="shared" si="28"/>
        <v>14378423.840000002</v>
      </c>
      <c r="K172" s="28">
        <f t="shared" si="28"/>
        <v>8220957.1800000016</v>
      </c>
      <c r="L172" s="28">
        <f t="shared" si="28"/>
        <v>7615163.4799999995</v>
      </c>
      <c r="M172" s="28">
        <f t="shared" si="28"/>
        <v>7551240.4000000004</v>
      </c>
      <c r="N172" s="28">
        <f t="shared" si="28"/>
        <v>4648431.9199999981</v>
      </c>
      <c r="O172" s="28">
        <f t="shared" si="28"/>
        <v>6657008.5300000003</v>
      </c>
      <c r="P172" s="28">
        <f t="shared" si="28"/>
        <v>11935667.9</v>
      </c>
      <c r="Q172" s="28">
        <f t="shared" si="28"/>
        <v>21169873.839999996</v>
      </c>
      <c r="R172" s="28">
        <f t="shared" si="28"/>
        <v>25164949.820000004</v>
      </c>
      <c r="S172" s="25">
        <f t="shared" si="23"/>
        <v>6657008.5300000003</v>
      </c>
      <c r="T172" s="5"/>
      <c r="U172" s="6"/>
      <c r="V172" s="6"/>
      <c r="W172" s="6"/>
      <c r="X172" s="26"/>
    </row>
    <row r="173" spans="1:24">
      <c r="A173" s="2">
        <f t="shared" si="25"/>
        <v>159</v>
      </c>
      <c r="B173" s="2"/>
      <c r="C173" s="2"/>
      <c r="D173" s="2"/>
      <c r="E173" s="50"/>
      <c r="F173" s="24"/>
      <c r="G173" s="91"/>
      <c r="H173" s="74"/>
      <c r="I173" s="74"/>
      <c r="J173" s="75"/>
      <c r="K173" s="76"/>
      <c r="L173" s="77"/>
      <c r="M173" s="78"/>
      <c r="N173" s="79"/>
      <c r="O173" s="42"/>
      <c r="P173" s="80"/>
      <c r="Q173" s="92"/>
      <c r="R173" s="24"/>
      <c r="S173" s="25">
        <f t="shared" si="23"/>
        <v>0</v>
      </c>
      <c r="T173" s="5"/>
      <c r="U173" s="6"/>
      <c r="V173" s="6"/>
      <c r="W173" s="6"/>
      <c r="X173" s="26"/>
    </row>
    <row r="174" spans="1:24">
      <c r="A174" s="2">
        <f t="shared" si="25"/>
        <v>160</v>
      </c>
      <c r="B174" s="22" t="s">
        <v>67</v>
      </c>
      <c r="C174" s="22" t="s">
        <v>293</v>
      </c>
      <c r="D174" s="22" t="s">
        <v>294</v>
      </c>
      <c r="E174" s="23" t="s">
        <v>295</v>
      </c>
      <c r="F174" s="24">
        <v>-94443.78</v>
      </c>
      <c r="G174" s="24">
        <v>-93656.73</v>
      </c>
      <c r="H174" s="24">
        <v>-92869.71</v>
      </c>
      <c r="I174" s="24">
        <v>-92082.7</v>
      </c>
      <c r="J174" s="24">
        <v>-91295.65</v>
      </c>
      <c r="K174" s="24">
        <v>-90508.62</v>
      </c>
      <c r="L174" s="24">
        <v>-89721.58</v>
      </c>
      <c r="M174" s="24">
        <v>-88934.57</v>
      </c>
      <c r="N174" s="24">
        <v>-88147.520000000004</v>
      </c>
      <c r="O174" s="24">
        <v>-87360.51</v>
      </c>
      <c r="P174" s="24">
        <v>-86573.46</v>
      </c>
      <c r="Q174" s="24">
        <v>-85786.43</v>
      </c>
      <c r="R174" s="24">
        <v>-82824.95</v>
      </c>
      <c r="S174" s="25">
        <f t="shared" si="23"/>
        <v>-87360.51</v>
      </c>
      <c r="T174" s="5"/>
      <c r="U174" s="6"/>
      <c r="V174" s="6"/>
      <c r="W174" s="6"/>
      <c r="X174" s="83">
        <f>+S174</f>
        <v>-87360.51</v>
      </c>
    </row>
    <row r="175" spans="1:24">
      <c r="A175" s="2">
        <f t="shared" si="25"/>
        <v>161</v>
      </c>
      <c r="B175" s="22" t="s">
        <v>67</v>
      </c>
      <c r="C175" s="22" t="s">
        <v>293</v>
      </c>
      <c r="D175" s="22" t="s">
        <v>296</v>
      </c>
      <c r="E175" s="23" t="s">
        <v>297</v>
      </c>
      <c r="F175" s="24">
        <v>-358148.8</v>
      </c>
      <c r="G175" s="24">
        <v>-355164.23</v>
      </c>
      <c r="H175" s="24">
        <v>-352179.64</v>
      </c>
      <c r="I175" s="24">
        <v>-349195.1</v>
      </c>
      <c r="J175" s="24">
        <v>-346210.53</v>
      </c>
      <c r="K175" s="24">
        <v>-343225.97</v>
      </c>
      <c r="L175" s="24">
        <v>-340241.41</v>
      </c>
      <c r="M175" s="24">
        <v>-337256.82</v>
      </c>
      <c r="N175" s="24">
        <v>-334272.25</v>
      </c>
      <c r="O175" s="24">
        <v>-331287.65999999997</v>
      </c>
      <c r="P175" s="24">
        <v>-328303.08</v>
      </c>
      <c r="Q175" s="24">
        <v>-325318.53000000003</v>
      </c>
      <c r="R175" s="24">
        <v>-314153.82</v>
      </c>
      <c r="S175" s="25">
        <f t="shared" si="23"/>
        <v>-331287.65999999997</v>
      </c>
      <c r="T175" s="5"/>
      <c r="U175" s="6"/>
      <c r="V175" s="6"/>
      <c r="W175" s="6"/>
      <c r="X175" s="83">
        <f>+S175</f>
        <v>-331287.65999999997</v>
      </c>
    </row>
    <row r="176" spans="1:24">
      <c r="A176" s="2">
        <f t="shared" si="25"/>
        <v>162</v>
      </c>
      <c r="B176" s="22" t="s">
        <v>67</v>
      </c>
      <c r="C176" s="22" t="s">
        <v>293</v>
      </c>
      <c r="D176" s="22" t="s">
        <v>298</v>
      </c>
      <c r="E176" s="23" t="s">
        <v>299</v>
      </c>
      <c r="F176" s="24">
        <v>697651.87</v>
      </c>
      <c r="G176" s="24">
        <v>697613.36</v>
      </c>
      <c r="H176" s="24">
        <v>697922.4</v>
      </c>
      <c r="I176" s="24">
        <v>698519.61</v>
      </c>
      <c r="J176" s="24">
        <v>678178.7</v>
      </c>
      <c r="K176" s="24">
        <v>678500.27</v>
      </c>
      <c r="L176" s="24">
        <v>681401.76</v>
      </c>
      <c r="M176" s="24">
        <v>685925.9</v>
      </c>
      <c r="N176" s="24">
        <v>686548.36</v>
      </c>
      <c r="O176" s="24">
        <v>688137.33</v>
      </c>
      <c r="P176" s="24">
        <v>680572.31</v>
      </c>
      <c r="Q176" s="24">
        <v>680572.31</v>
      </c>
      <c r="R176" s="24">
        <v>680831.94</v>
      </c>
      <c r="S176" s="25">
        <f t="shared" si="23"/>
        <v>688137.33</v>
      </c>
      <c r="T176" s="5"/>
      <c r="U176" s="6"/>
      <c r="V176" s="6"/>
      <c r="W176" s="6"/>
      <c r="X176" s="83">
        <f>+S176</f>
        <v>688137.33</v>
      </c>
    </row>
    <row r="177" spans="1:24">
      <c r="A177" s="2">
        <f t="shared" si="25"/>
        <v>163</v>
      </c>
      <c r="B177" s="22" t="s">
        <v>67</v>
      </c>
      <c r="C177" s="22" t="s">
        <v>293</v>
      </c>
      <c r="D177" s="22" t="s">
        <v>300</v>
      </c>
      <c r="E177" s="23" t="s">
        <v>301</v>
      </c>
      <c r="F177" s="24">
        <v>2039965.44</v>
      </c>
      <c r="G177" s="24">
        <v>2041399.36</v>
      </c>
      <c r="H177" s="24">
        <v>2043230.19</v>
      </c>
      <c r="I177" s="24">
        <v>2045061.03</v>
      </c>
      <c r="J177" s="24">
        <v>2046891.85</v>
      </c>
      <c r="K177" s="24">
        <v>2049938.21</v>
      </c>
      <c r="L177" s="24">
        <v>2052012.15</v>
      </c>
      <c r="M177" s="24">
        <v>2054086.08</v>
      </c>
      <c r="N177" s="24">
        <v>2056160.02</v>
      </c>
      <c r="O177" s="24">
        <v>2058233.95</v>
      </c>
      <c r="P177" s="24">
        <v>2060307.89</v>
      </c>
      <c r="Q177" s="24">
        <v>2107410</v>
      </c>
      <c r="R177" s="24">
        <v>1956266.79</v>
      </c>
      <c r="S177" s="25">
        <f t="shared" si="23"/>
        <v>2058233.95</v>
      </c>
      <c r="T177" s="5"/>
      <c r="U177" s="6"/>
      <c r="V177" s="6"/>
      <c r="W177" s="6"/>
      <c r="X177" s="83">
        <f>+S177</f>
        <v>2058233.95</v>
      </c>
    </row>
    <row r="178" spans="1:24">
      <c r="A178" s="2">
        <f t="shared" si="25"/>
        <v>164</v>
      </c>
      <c r="B178" s="22" t="s">
        <v>67</v>
      </c>
      <c r="C178" s="22" t="s">
        <v>293</v>
      </c>
      <c r="D178" s="22" t="s">
        <v>302</v>
      </c>
      <c r="E178" s="23" t="s">
        <v>303</v>
      </c>
      <c r="F178" s="24">
        <v>11771087.18</v>
      </c>
      <c r="G178" s="24">
        <v>11773465.810000001</v>
      </c>
      <c r="H178" s="24">
        <v>11752882.02</v>
      </c>
      <c r="I178" s="24">
        <v>11708882.130000001</v>
      </c>
      <c r="J178" s="24">
        <v>11670592.35</v>
      </c>
      <c r="K178" s="24">
        <v>11651913.210000001</v>
      </c>
      <c r="L178" s="24">
        <v>11725587.689999999</v>
      </c>
      <c r="M178" s="24">
        <v>11705651.25</v>
      </c>
      <c r="N178" s="24">
        <v>11617547.18</v>
      </c>
      <c r="O178" s="24">
        <v>11599931.310000001</v>
      </c>
      <c r="P178" s="24">
        <v>11581247.359999999</v>
      </c>
      <c r="Q178" s="24">
        <v>11554057.15</v>
      </c>
      <c r="R178" s="24">
        <v>11510145.4</v>
      </c>
      <c r="S178" s="25">
        <f t="shared" si="23"/>
        <v>11599931.310000001</v>
      </c>
      <c r="T178" s="5"/>
      <c r="U178" s="6">
        <f>+S178</f>
        <v>11599931.310000001</v>
      </c>
      <c r="V178" s="6"/>
      <c r="W178" s="6"/>
      <c r="X178" s="83"/>
    </row>
    <row r="179" spans="1:24">
      <c r="A179" s="2">
        <f t="shared" si="25"/>
        <v>165</v>
      </c>
      <c r="B179" s="22" t="s">
        <v>67</v>
      </c>
      <c r="C179" s="22" t="s">
        <v>293</v>
      </c>
      <c r="D179" s="22" t="s">
        <v>304</v>
      </c>
      <c r="E179" s="23" t="s">
        <v>305</v>
      </c>
      <c r="F179" s="24">
        <v>617072.96</v>
      </c>
      <c r="G179" s="24">
        <v>718153.35</v>
      </c>
      <c r="H179" s="24">
        <v>714291.03</v>
      </c>
      <c r="I179" s="24">
        <v>798586.64</v>
      </c>
      <c r="J179" s="24">
        <v>858542.37</v>
      </c>
      <c r="K179" s="24">
        <v>1096073.54</v>
      </c>
      <c r="L179" s="24">
        <v>1434977.89</v>
      </c>
      <c r="M179" s="24">
        <v>1534235.08</v>
      </c>
      <c r="N179" s="24">
        <v>1511238.18</v>
      </c>
      <c r="O179" s="24">
        <v>1568158.85</v>
      </c>
      <c r="P179" s="24">
        <v>1621200.81</v>
      </c>
      <c r="Q179" s="24">
        <v>1670296.35</v>
      </c>
      <c r="R179" s="24">
        <v>1661184.9</v>
      </c>
      <c r="S179" s="25">
        <f t="shared" si="23"/>
        <v>1568158.85</v>
      </c>
      <c r="T179" s="5"/>
      <c r="U179" s="6">
        <f>+S179</f>
        <v>1568158.85</v>
      </c>
      <c r="V179" s="6"/>
      <c r="W179" s="6"/>
      <c r="X179" s="83"/>
    </row>
    <row r="180" spans="1:24">
      <c r="A180" s="2">
        <f t="shared" si="25"/>
        <v>166</v>
      </c>
      <c r="B180" s="22" t="s">
        <v>139</v>
      </c>
      <c r="C180" s="22" t="s">
        <v>293</v>
      </c>
      <c r="D180" s="22" t="s">
        <v>306</v>
      </c>
      <c r="E180" s="23" t="s">
        <v>307</v>
      </c>
      <c r="F180" s="24">
        <v>-8266.2800000000007</v>
      </c>
      <c r="G180" s="24">
        <v>-8197.4</v>
      </c>
      <c r="H180" s="24">
        <v>-8128.51</v>
      </c>
      <c r="I180" s="24">
        <v>-8059.63</v>
      </c>
      <c r="J180" s="24">
        <v>-7990.74</v>
      </c>
      <c r="K180" s="24">
        <v>-7921.85</v>
      </c>
      <c r="L180" s="24">
        <v>-7852.97</v>
      </c>
      <c r="M180" s="24">
        <v>-7784.08</v>
      </c>
      <c r="N180" s="24">
        <v>-7715.2</v>
      </c>
      <c r="O180" s="24">
        <v>-7646.31</v>
      </c>
      <c r="P180" s="24">
        <v>-7577.43</v>
      </c>
      <c r="Q180" s="24">
        <v>-7508.54</v>
      </c>
      <c r="R180" s="24">
        <v>-7249.34</v>
      </c>
      <c r="S180" s="25">
        <f t="shared" si="23"/>
        <v>-7646.31</v>
      </c>
      <c r="T180" s="5"/>
      <c r="U180" s="6"/>
      <c r="V180" s="6"/>
      <c r="W180" s="6"/>
      <c r="X180" s="83">
        <f>+S180</f>
        <v>-7646.31</v>
      </c>
    </row>
    <row r="181" spans="1:24">
      <c r="A181" s="2">
        <f t="shared" si="25"/>
        <v>167</v>
      </c>
      <c r="B181" s="22" t="s">
        <v>139</v>
      </c>
      <c r="C181" s="22" t="s">
        <v>293</v>
      </c>
      <c r="D181" s="22" t="s">
        <v>308</v>
      </c>
      <c r="E181" s="23" t="s">
        <v>309</v>
      </c>
      <c r="F181" s="24">
        <v>2860.27</v>
      </c>
      <c r="G181" s="24">
        <v>2836.43</v>
      </c>
      <c r="H181" s="24">
        <v>2812.6</v>
      </c>
      <c r="I181" s="24">
        <v>2788.78</v>
      </c>
      <c r="J181" s="24">
        <v>2764.94</v>
      </c>
      <c r="K181" s="24">
        <v>2741.09</v>
      </c>
      <c r="L181" s="24">
        <v>2717.26</v>
      </c>
      <c r="M181" s="24">
        <v>2693.42</v>
      </c>
      <c r="N181" s="24">
        <v>2669.58</v>
      </c>
      <c r="O181" s="24">
        <v>2645.76</v>
      </c>
      <c r="P181" s="24">
        <v>2621.92</v>
      </c>
      <c r="Q181" s="24">
        <v>2598.0700000000002</v>
      </c>
      <c r="R181" s="24">
        <v>2574.23</v>
      </c>
      <c r="S181" s="25">
        <f t="shared" si="23"/>
        <v>2645.76</v>
      </c>
      <c r="T181" s="5"/>
      <c r="U181" s="6"/>
      <c r="V181" s="6"/>
      <c r="W181" s="6"/>
      <c r="X181" s="83">
        <f>+S181</f>
        <v>2645.76</v>
      </c>
    </row>
    <row r="182" spans="1:24">
      <c r="A182" s="2">
        <f t="shared" si="25"/>
        <v>168</v>
      </c>
      <c r="B182" s="22" t="s">
        <v>139</v>
      </c>
      <c r="C182" s="22" t="s">
        <v>293</v>
      </c>
      <c r="D182" s="22" t="s">
        <v>310</v>
      </c>
      <c r="E182" s="23" t="s">
        <v>311</v>
      </c>
      <c r="F182" s="24">
        <v>61062.65</v>
      </c>
      <c r="G182" s="24">
        <v>61059.28</v>
      </c>
      <c r="H182" s="24">
        <v>61086.33</v>
      </c>
      <c r="I182" s="24">
        <v>61138.6</v>
      </c>
      <c r="J182" s="24">
        <v>59358.239999999998</v>
      </c>
      <c r="K182" s="24">
        <v>59386.39</v>
      </c>
      <c r="L182" s="24">
        <v>59640.34</v>
      </c>
      <c r="M182" s="24">
        <v>60036.32</v>
      </c>
      <c r="N182" s="24">
        <v>60090.8</v>
      </c>
      <c r="O182" s="24">
        <v>60229.88</v>
      </c>
      <c r="P182" s="24">
        <v>59567.74</v>
      </c>
      <c r="Q182" s="24">
        <v>59567.74</v>
      </c>
      <c r="R182" s="24">
        <v>59590.47</v>
      </c>
      <c r="S182" s="25">
        <f t="shared" si="23"/>
        <v>60229.88</v>
      </c>
      <c r="T182" s="5"/>
      <c r="U182" s="6"/>
      <c r="V182" s="6"/>
      <c r="W182" s="6"/>
      <c r="X182" s="83">
        <f>+S182</f>
        <v>60229.88</v>
      </c>
    </row>
    <row r="183" spans="1:24">
      <c r="A183" s="2">
        <f t="shared" si="25"/>
        <v>169</v>
      </c>
      <c r="B183" s="22" t="s">
        <v>139</v>
      </c>
      <c r="C183" s="22" t="s">
        <v>293</v>
      </c>
      <c r="D183" s="22" t="s">
        <v>312</v>
      </c>
      <c r="E183" s="23" t="s">
        <v>313</v>
      </c>
      <c r="F183" s="24">
        <v>-2860.28</v>
      </c>
      <c r="G183" s="24">
        <v>-2836.44</v>
      </c>
      <c r="H183" s="24">
        <v>-2812.6</v>
      </c>
      <c r="I183" s="24">
        <v>-2788.77</v>
      </c>
      <c r="J183" s="24">
        <v>-2764.93</v>
      </c>
      <c r="K183" s="24">
        <v>-2741.09</v>
      </c>
      <c r="L183" s="24">
        <v>-2717.26</v>
      </c>
      <c r="M183" s="24">
        <v>-2693.42</v>
      </c>
      <c r="N183" s="24">
        <v>-2669.58</v>
      </c>
      <c r="O183" s="24">
        <v>-2645.75</v>
      </c>
      <c r="P183" s="24">
        <v>-2621.91</v>
      </c>
      <c r="Q183" s="24">
        <v>-2598.0700000000002</v>
      </c>
      <c r="R183" s="24">
        <v>-2574.25</v>
      </c>
      <c r="S183" s="25">
        <f t="shared" si="23"/>
        <v>-2645.75</v>
      </c>
      <c r="T183" s="5"/>
      <c r="U183" s="6"/>
      <c r="V183" s="6"/>
      <c r="W183" s="6"/>
      <c r="X183" s="83">
        <f>+S183</f>
        <v>-2645.75</v>
      </c>
    </row>
    <row r="184" spans="1:24">
      <c r="A184" s="2">
        <f t="shared" si="25"/>
        <v>170</v>
      </c>
      <c r="B184" s="22" t="s">
        <v>139</v>
      </c>
      <c r="C184" s="22" t="s">
        <v>293</v>
      </c>
      <c r="D184" s="22" t="s">
        <v>314</v>
      </c>
      <c r="E184" s="23" t="s">
        <v>315</v>
      </c>
      <c r="F184" s="24">
        <v>178549.95</v>
      </c>
      <c r="G184" s="24">
        <v>178675.45</v>
      </c>
      <c r="H184" s="24">
        <v>178835.7</v>
      </c>
      <c r="I184" s="24">
        <v>178995.94</v>
      </c>
      <c r="J184" s="24">
        <v>179156.19</v>
      </c>
      <c r="K184" s="24">
        <v>179422.82</v>
      </c>
      <c r="L184" s="24">
        <v>179604.35</v>
      </c>
      <c r="M184" s="24">
        <v>179785.87</v>
      </c>
      <c r="N184" s="24">
        <v>179967.39</v>
      </c>
      <c r="O184" s="24">
        <v>180148.92</v>
      </c>
      <c r="P184" s="24">
        <v>180330.44</v>
      </c>
      <c r="Q184" s="24">
        <v>184453.09</v>
      </c>
      <c r="R184" s="24">
        <v>171224.15</v>
      </c>
      <c r="S184" s="25">
        <f t="shared" si="23"/>
        <v>180148.92</v>
      </c>
      <c r="T184" s="5"/>
      <c r="U184" s="6"/>
      <c r="V184" s="6"/>
      <c r="W184" s="6"/>
      <c r="X184" s="83">
        <f>+S184</f>
        <v>180148.92</v>
      </c>
    </row>
    <row r="185" spans="1:24">
      <c r="A185" s="2">
        <f t="shared" si="25"/>
        <v>171</v>
      </c>
      <c r="B185" s="22" t="s">
        <v>139</v>
      </c>
      <c r="C185" s="22" t="s">
        <v>293</v>
      </c>
      <c r="D185" s="22" t="s">
        <v>316</v>
      </c>
      <c r="E185" s="23" t="s">
        <v>317</v>
      </c>
      <c r="F185" s="24">
        <v>1026444.73</v>
      </c>
      <c r="G185" s="24">
        <v>1026652.92</v>
      </c>
      <c r="H185" s="24">
        <v>1024851.3</v>
      </c>
      <c r="I185" s="24">
        <v>1024831.27</v>
      </c>
      <c r="J185" s="24">
        <v>1021479.92</v>
      </c>
      <c r="K185" s="24">
        <v>1019845.01</v>
      </c>
      <c r="L185" s="24">
        <v>1026293.44</v>
      </c>
      <c r="M185" s="24">
        <v>1024548.48</v>
      </c>
      <c r="N185" s="24">
        <v>1016837.09</v>
      </c>
      <c r="O185" s="24">
        <v>1015295.24</v>
      </c>
      <c r="P185" s="24">
        <v>1013659.91</v>
      </c>
      <c r="Q185" s="24">
        <v>1011280.06</v>
      </c>
      <c r="R185" s="24">
        <v>1007436.65</v>
      </c>
      <c r="S185" s="25">
        <f t="shared" si="23"/>
        <v>1015295.24</v>
      </c>
      <c r="T185" s="5"/>
      <c r="U185" s="6">
        <f>+S185</f>
        <v>1015295.24</v>
      </c>
      <c r="V185" s="6"/>
      <c r="W185" s="6"/>
      <c r="X185" s="83"/>
    </row>
    <row r="186" spans="1:24">
      <c r="A186" s="2">
        <f t="shared" si="25"/>
        <v>172</v>
      </c>
      <c r="B186" s="22" t="s">
        <v>139</v>
      </c>
      <c r="C186" s="22" t="s">
        <v>293</v>
      </c>
      <c r="D186" s="22" t="s">
        <v>318</v>
      </c>
      <c r="E186" s="23" t="s">
        <v>319</v>
      </c>
      <c r="F186" s="24">
        <v>54009.9</v>
      </c>
      <c r="G186" s="24">
        <v>62857.06</v>
      </c>
      <c r="H186" s="24">
        <v>62519.01</v>
      </c>
      <c r="I186" s="24">
        <v>69897.05</v>
      </c>
      <c r="J186" s="24">
        <v>75144.73</v>
      </c>
      <c r="K186" s="24">
        <v>95934.89</v>
      </c>
      <c r="L186" s="24">
        <v>125597.82</v>
      </c>
      <c r="M186" s="24">
        <v>134285.41</v>
      </c>
      <c r="N186" s="24">
        <v>132272.57999999999</v>
      </c>
      <c r="O186" s="24">
        <v>137254.6</v>
      </c>
      <c r="P186" s="24">
        <v>141897.17000000001</v>
      </c>
      <c r="Q186" s="24">
        <v>146194.31</v>
      </c>
      <c r="R186" s="24">
        <v>145396.82</v>
      </c>
      <c r="S186" s="25">
        <f t="shared" si="23"/>
        <v>137254.6</v>
      </c>
      <c r="T186" s="5"/>
      <c r="U186" s="6">
        <f>+S186</f>
        <v>137254.6</v>
      </c>
      <c r="V186" s="6"/>
      <c r="W186" s="6"/>
      <c r="X186" s="83"/>
    </row>
    <row r="187" spans="1:24">
      <c r="A187" s="2">
        <f t="shared" si="25"/>
        <v>173</v>
      </c>
      <c r="B187" s="22" t="s">
        <v>139</v>
      </c>
      <c r="C187" s="22" t="s">
        <v>293</v>
      </c>
      <c r="D187" s="22" t="s">
        <v>320</v>
      </c>
      <c r="E187" s="23" t="s">
        <v>321</v>
      </c>
      <c r="F187" s="24">
        <v>81801.2</v>
      </c>
      <c r="G187" s="24">
        <v>81119.520000000004</v>
      </c>
      <c r="H187" s="24">
        <v>80437.84</v>
      </c>
      <c r="I187" s="24">
        <v>79756.17</v>
      </c>
      <c r="J187" s="24">
        <v>79074.490000000005</v>
      </c>
      <c r="K187" s="24">
        <v>78392.81</v>
      </c>
      <c r="L187" s="24">
        <v>77711.14</v>
      </c>
      <c r="M187" s="24">
        <v>77029.460000000006</v>
      </c>
      <c r="N187" s="24">
        <v>76347.78</v>
      </c>
      <c r="O187" s="24">
        <v>75666.11</v>
      </c>
      <c r="P187" s="24">
        <v>74984.430000000095</v>
      </c>
      <c r="Q187" s="24">
        <v>74302.750000000102</v>
      </c>
      <c r="R187" s="24">
        <v>65440.960000000101</v>
      </c>
      <c r="S187" s="25">
        <f t="shared" si="23"/>
        <v>75666.11</v>
      </c>
      <c r="T187" s="5"/>
      <c r="U187" s="6"/>
      <c r="V187" s="6"/>
      <c r="W187" s="6"/>
      <c r="X187" s="83">
        <f>+S187</f>
        <v>75666.11</v>
      </c>
    </row>
    <row r="188" spans="1:24">
      <c r="A188" s="2">
        <f t="shared" si="25"/>
        <v>174</v>
      </c>
      <c r="B188" s="22" t="s">
        <v>141</v>
      </c>
      <c r="C188" s="22" t="s">
        <v>293</v>
      </c>
      <c r="D188" s="22" t="s">
        <v>320</v>
      </c>
      <c r="E188" s="23" t="s">
        <v>321</v>
      </c>
      <c r="F188" s="24">
        <v>276347.64</v>
      </c>
      <c r="G188" s="24">
        <v>274044.74</v>
      </c>
      <c r="H188" s="24">
        <v>271741.84000000003</v>
      </c>
      <c r="I188" s="24">
        <v>269438.95</v>
      </c>
      <c r="J188" s="24">
        <v>267136.05</v>
      </c>
      <c r="K188" s="24">
        <v>264833.15000000002</v>
      </c>
      <c r="L188" s="24">
        <v>262530.26</v>
      </c>
      <c r="M188" s="24">
        <v>260227.36</v>
      </c>
      <c r="N188" s="24">
        <v>257924.46</v>
      </c>
      <c r="O188" s="24">
        <v>255621.57</v>
      </c>
      <c r="P188" s="24">
        <v>253318.67</v>
      </c>
      <c r="Q188" s="24">
        <v>251015.77</v>
      </c>
      <c r="R188" s="24">
        <v>248712.88</v>
      </c>
      <c r="S188" s="25">
        <f t="shared" si="23"/>
        <v>255621.57</v>
      </c>
      <c r="T188" s="5"/>
      <c r="U188" s="6"/>
      <c r="V188" s="6"/>
      <c r="W188" s="6"/>
      <c r="X188" s="83">
        <f>+S188</f>
        <v>255621.57</v>
      </c>
    </row>
    <row r="189" spans="1:24">
      <c r="A189" s="2">
        <f t="shared" si="25"/>
        <v>175</v>
      </c>
      <c r="B189" s="22"/>
      <c r="C189" s="22"/>
      <c r="D189" s="22"/>
      <c r="E189" s="23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5">
        <f t="shared" si="23"/>
        <v>0</v>
      </c>
      <c r="T189" s="5"/>
      <c r="U189" s="6">
        <f>+S189</f>
        <v>0</v>
      </c>
      <c r="V189" s="6"/>
      <c r="W189" s="6"/>
      <c r="X189" s="26"/>
    </row>
    <row r="190" spans="1:24">
      <c r="A190" s="2">
        <f t="shared" si="25"/>
        <v>176</v>
      </c>
      <c r="B190" s="2" t="s">
        <v>139</v>
      </c>
      <c r="C190" s="2" t="s">
        <v>322</v>
      </c>
      <c r="D190" s="2" t="s">
        <v>99</v>
      </c>
      <c r="E190" s="50" t="s">
        <v>323</v>
      </c>
      <c r="F190" s="24">
        <v>0</v>
      </c>
      <c r="G190" s="91">
        <v>0</v>
      </c>
      <c r="H190" s="74">
        <v>0</v>
      </c>
      <c r="I190" s="74">
        <v>0</v>
      </c>
      <c r="J190" s="75">
        <v>0</v>
      </c>
      <c r="K190" s="76">
        <v>0</v>
      </c>
      <c r="L190" s="77">
        <v>0</v>
      </c>
      <c r="M190" s="78">
        <v>0</v>
      </c>
      <c r="N190" s="79">
        <v>0</v>
      </c>
      <c r="O190" s="42">
        <v>0</v>
      </c>
      <c r="P190" s="80">
        <v>0</v>
      </c>
      <c r="Q190" s="92">
        <v>0</v>
      </c>
      <c r="R190" s="24">
        <v>593186.79</v>
      </c>
      <c r="S190" s="25">
        <f t="shared" si="23"/>
        <v>0</v>
      </c>
      <c r="T190" s="5"/>
      <c r="U190" s="6"/>
      <c r="V190" s="6"/>
      <c r="W190" s="6"/>
      <c r="X190" s="26">
        <f>+S190</f>
        <v>0</v>
      </c>
    </row>
    <row r="191" spans="1:24">
      <c r="A191" s="2">
        <f t="shared" si="25"/>
        <v>177</v>
      </c>
      <c r="B191" s="2" t="s">
        <v>141</v>
      </c>
      <c r="C191" s="22" t="s">
        <v>322</v>
      </c>
      <c r="D191" s="22" t="s">
        <v>97</v>
      </c>
      <c r="E191" s="23" t="s">
        <v>323</v>
      </c>
      <c r="F191" s="24">
        <v>11596330.1</v>
      </c>
      <c r="G191" s="24">
        <v>7748798.7199999997</v>
      </c>
      <c r="H191" s="24">
        <v>4221637.78</v>
      </c>
      <c r="I191" s="24">
        <v>1021757.96</v>
      </c>
      <c r="J191" s="24">
        <v>-4.65661287307739E-10</v>
      </c>
      <c r="K191" s="24">
        <v>122870.05</v>
      </c>
      <c r="L191" s="24">
        <v>1144930</v>
      </c>
      <c r="M191" s="24">
        <v>2804968.14</v>
      </c>
      <c r="N191" s="24">
        <v>5871938.7599999998</v>
      </c>
      <c r="O191" s="24">
        <v>6859993.6600000001</v>
      </c>
      <c r="P191" s="24">
        <v>7376195.8399999999</v>
      </c>
      <c r="Q191" s="24">
        <v>17507602.550000001</v>
      </c>
      <c r="R191" s="24">
        <v>40887966.869999997</v>
      </c>
      <c r="S191" s="25">
        <f t="shared" si="23"/>
        <v>6859993.6600000001</v>
      </c>
      <c r="T191" s="5"/>
      <c r="U191" s="6"/>
      <c r="V191" s="6"/>
      <c r="W191" s="6"/>
      <c r="X191" s="26">
        <f>+S191</f>
        <v>6859993.6600000001</v>
      </c>
    </row>
    <row r="192" spans="1:24">
      <c r="A192" s="2">
        <f t="shared" si="25"/>
        <v>178</v>
      </c>
      <c r="B192" s="2"/>
      <c r="C192" s="2"/>
      <c r="D192" s="2"/>
      <c r="E192" s="50"/>
      <c r="F192" s="24"/>
      <c r="G192" s="91"/>
      <c r="H192" s="74"/>
      <c r="I192" s="74"/>
      <c r="J192" s="75"/>
      <c r="K192" s="76"/>
      <c r="L192" s="77"/>
      <c r="M192" s="78"/>
      <c r="N192" s="79"/>
      <c r="O192" s="42"/>
      <c r="P192" s="80"/>
      <c r="Q192" s="92"/>
      <c r="R192" s="24"/>
      <c r="S192" s="25">
        <f t="shared" si="23"/>
        <v>0</v>
      </c>
      <c r="T192" s="5"/>
      <c r="U192" s="6"/>
      <c r="V192" s="6"/>
      <c r="W192" s="6"/>
      <c r="X192" s="26"/>
    </row>
    <row r="193" spans="1:24">
      <c r="A193" s="2">
        <f t="shared" si="25"/>
        <v>179</v>
      </c>
      <c r="B193" s="22" t="s">
        <v>67</v>
      </c>
      <c r="C193" s="85" t="s">
        <v>324</v>
      </c>
      <c r="D193" s="22" t="s">
        <v>10</v>
      </c>
      <c r="E193" s="23" t="s">
        <v>325</v>
      </c>
      <c r="F193" s="24">
        <v>65177.089999999902</v>
      </c>
      <c r="G193" s="24">
        <v>64617.63</v>
      </c>
      <c r="H193" s="24">
        <v>64058.17</v>
      </c>
      <c r="I193" s="24">
        <v>63498.71</v>
      </c>
      <c r="J193" s="24">
        <v>62939.25</v>
      </c>
      <c r="K193" s="24">
        <v>62379.79</v>
      </c>
      <c r="L193" s="24">
        <v>61820.33</v>
      </c>
      <c r="M193" s="24">
        <v>61260.87</v>
      </c>
      <c r="N193" s="24">
        <v>60701.41</v>
      </c>
      <c r="O193" s="24">
        <v>60141.95</v>
      </c>
      <c r="P193" s="24">
        <v>59582.49</v>
      </c>
      <c r="Q193" s="24">
        <v>59023.03</v>
      </c>
      <c r="R193" s="24">
        <v>58463.57</v>
      </c>
      <c r="S193" s="25">
        <f t="shared" si="23"/>
        <v>60141.95</v>
      </c>
      <c r="T193" s="5"/>
      <c r="U193" s="6"/>
      <c r="V193" s="6"/>
      <c r="W193" s="6">
        <f>+S193</f>
        <v>60141.95</v>
      </c>
      <c r="X193" s="26"/>
    </row>
    <row r="194" spans="1:24">
      <c r="A194" s="2">
        <f t="shared" si="25"/>
        <v>180</v>
      </c>
      <c r="B194" s="22" t="s">
        <v>67</v>
      </c>
      <c r="C194" s="85" t="s">
        <v>324</v>
      </c>
      <c r="D194" s="22" t="s">
        <v>326</v>
      </c>
      <c r="E194" s="23" t="s">
        <v>327</v>
      </c>
      <c r="F194" s="24">
        <v>56225.02</v>
      </c>
      <c r="G194" s="24">
        <v>55805.42</v>
      </c>
      <c r="H194" s="24">
        <v>55385.82</v>
      </c>
      <c r="I194" s="24">
        <v>54966.22</v>
      </c>
      <c r="J194" s="24">
        <v>54546.62</v>
      </c>
      <c r="K194" s="24">
        <v>54127.02</v>
      </c>
      <c r="L194" s="24">
        <v>53707.42</v>
      </c>
      <c r="M194" s="24">
        <v>53287.82</v>
      </c>
      <c r="N194" s="24">
        <v>52868.22</v>
      </c>
      <c r="O194" s="24">
        <v>52448.62</v>
      </c>
      <c r="P194" s="24">
        <v>52029.02</v>
      </c>
      <c r="Q194" s="24">
        <v>51609.42</v>
      </c>
      <c r="R194" s="24">
        <v>51189.82</v>
      </c>
      <c r="S194" s="25">
        <f t="shared" si="23"/>
        <v>52448.62</v>
      </c>
      <c r="T194" s="5"/>
      <c r="U194" s="6"/>
      <c r="V194" s="6"/>
      <c r="W194" s="6">
        <f t="shared" ref="W194:W205" si="29">+S194</f>
        <v>52448.62</v>
      </c>
      <c r="X194" s="26"/>
    </row>
    <row r="195" spans="1:24">
      <c r="A195" s="2">
        <f t="shared" si="25"/>
        <v>181</v>
      </c>
      <c r="B195" s="22" t="s">
        <v>67</v>
      </c>
      <c r="C195" s="85" t="s">
        <v>324</v>
      </c>
      <c r="D195" s="22" t="s">
        <v>328</v>
      </c>
      <c r="E195" s="23" t="s">
        <v>329</v>
      </c>
      <c r="F195" s="24">
        <v>908285.03999999899</v>
      </c>
      <c r="G195" s="24">
        <v>903854.38</v>
      </c>
      <c r="H195" s="24">
        <v>898503.35</v>
      </c>
      <c r="I195" s="24">
        <v>894077.23</v>
      </c>
      <c r="J195" s="24">
        <v>889651.11</v>
      </c>
      <c r="K195" s="24">
        <v>885043.63</v>
      </c>
      <c r="L195" s="24">
        <v>880618.41</v>
      </c>
      <c r="M195" s="24">
        <v>876193.19</v>
      </c>
      <c r="N195" s="24">
        <v>871767.97</v>
      </c>
      <c r="O195" s="24">
        <v>867342.75</v>
      </c>
      <c r="P195" s="24">
        <v>862917.53</v>
      </c>
      <c r="Q195" s="24">
        <v>857085.01</v>
      </c>
      <c r="R195" s="24">
        <v>852667.05</v>
      </c>
      <c r="S195" s="25">
        <f t="shared" si="23"/>
        <v>867342.75</v>
      </c>
      <c r="T195" s="5"/>
      <c r="U195" s="6"/>
      <c r="V195" s="6"/>
      <c r="W195" s="6">
        <f t="shared" si="29"/>
        <v>867342.75</v>
      </c>
      <c r="X195" s="26"/>
    </row>
    <row r="196" spans="1:24">
      <c r="A196" s="2">
        <f t="shared" si="25"/>
        <v>182</v>
      </c>
      <c r="B196" s="22" t="s">
        <v>67</v>
      </c>
      <c r="C196" s="85" t="s">
        <v>324</v>
      </c>
      <c r="D196" s="22" t="s">
        <v>258</v>
      </c>
      <c r="E196" s="23" t="s">
        <v>330</v>
      </c>
      <c r="F196" s="24">
        <v>41473.199999999997</v>
      </c>
      <c r="G196" s="24">
        <v>40125.14</v>
      </c>
      <c r="H196" s="24">
        <v>38777.08</v>
      </c>
      <c r="I196" s="24">
        <v>37429.019999999997</v>
      </c>
      <c r="J196" s="24">
        <v>36080.959999999999</v>
      </c>
      <c r="K196" s="24">
        <v>34732.9</v>
      </c>
      <c r="L196" s="24">
        <v>33384.839999999997</v>
      </c>
      <c r="M196" s="24">
        <v>32036.78</v>
      </c>
      <c r="N196" s="24">
        <v>30688.720000000001</v>
      </c>
      <c r="O196" s="24">
        <v>29340.66</v>
      </c>
      <c r="P196" s="24">
        <v>27992.6</v>
      </c>
      <c r="Q196" s="24">
        <v>26644.54</v>
      </c>
      <c r="R196" s="24">
        <v>25296.48</v>
      </c>
      <c r="S196" s="25">
        <f t="shared" si="23"/>
        <v>29340.66</v>
      </c>
      <c r="T196" s="5"/>
      <c r="U196" s="6"/>
      <c r="V196" s="6"/>
      <c r="W196" s="6">
        <f t="shared" si="29"/>
        <v>29340.66</v>
      </c>
      <c r="X196" s="26"/>
    </row>
    <row r="197" spans="1:24">
      <c r="A197" s="2">
        <f t="shared" si="25"/>
        <v>183</v>
      </c>
      <c r="B197" s="22" t="s">
        <v>67</v>
      </c>
      <c r="C197" s="85" t="s">
        <v>324</v>
      </c>
      <c r="D197" s="22" t="s">
        <v>260</v>
      </c>
      <c r="E197" s="23" t="s">
        <v>331</v>
      </c>
      <c r="F197" s="24">
        <v>148975.07999999999</v>
      </c>
      <c r="G197" s="24">
        <v>148327.57999999999</v>
      </c>
      <c r="H197" s="24">
        <v>147680.07999999999</v>
      </c>
      <c r="I197" s="24">
        <v>147032.57999999999</v>
      </c>
      <c r="J197" s="24">
        <v>146385.07999999999</v>
      </c>
      <c r="K197" s="24">
        <v>145737.57999999999</v>
      </c>
      <c r="L197" s="24">
        <v>145090.07999999999</v>
      </c>
      <c r="M197" s="24">
        <v>144442.57999999999</v>
      </c>
      <c r="N197" s="24">
        <v>143795.07999999999</v>
      </c>
      <c r="O197" s="24">
        <v>143147.57999999999</v>
      </c>
      <c r="P197" s="24">
        <v>142500.07999999999</v>
      </c>
      <c r="Q197" s="24">
        <v>141852.57999999999</v>
      </c>
      <c r="R197" s="24">
        <v>141205.07999999999</v>
      </c>
      <c r="S197" s="25">
        <f t="shared" si="23"/>
        <v>143147.57999999999</v>
      </c>
      <c r="T197" s="5"/>
      <c r="U197" s="6"/>
      <c r="V197" s="6"/>
      <c r="W197" s="6">
        <f t="shared" si="29"/>
        <v>143147.57999999999</v>
      </c>
      <c r="X197" s="26"/>
    </row>
    <row r="198" spans="1:24">
      <c r="A198" s="2">
        <f t="shared" si="25"/>
        <v>184</v>
      </c>
      <c r="B198" s="22" t="s">
        <v>67</v>
      </c>
      <c r="C198" s="85" t="s">
        <v>324</v>
      </c>
      <c r="D198" s="22" t="s">
        <v>262</v>
      </c>
      <c r="E198" s="93" t="s">
        <v>332</v>
      </c>
      <c r="F198" s="24">
        <v>95428.63</v>
      </c>
      <c r="G198" s="24">
        <v>94379.96</v>
      </c>
      <c r="H198" s="24">
        <v>93331.29</v>
      </c>
      <c r="I198" s="24">
        <v>92282.62</v>
      </c>
      <c r="J198" s="24">
        <v>91233.95</v>
      </c>
      <c r="K198" s="24">
        <v>90185.279999999999</v>
      </c>
      <c r="L198" s="24">
        <v>89136.61</v>
      </c>
      <c r="M198" s="24">
        <v>88087.94</v>
      </c>
      <c r="N198" s="24">
        <v>87039.27</v>
      </c>
      <c r="O198" s="24">
        <v>85990.6</v>
      </c>
      <c r="P198" s="24">
        <v>84941.93</v>
      </c>
      <c r="Q198" s="24">
        <v>83893.26</v>
      </c>
      <c r="R198" s="24">
        <v>82844.59</v>
      </c>
      <c r="S198" s="25">
        <f t="shared" si="23"/>
        <v>85990.6</v>
      </c>
      <c r="T198" s="5"/>
      <c r="U198" s="6"/>
      <c r="V198" s="6"/>
      <c r="W198" s="6">
        <f t="shared" si="29"/>
        <v>85990.6</v>
      </c>
      <c r="X198" s="26"/>
    </row>
    <row r="199" spans="1:24">
      <c r="A199" s="2">
        <f t="shared" si="25"/>
        <v>185</v>
      </c>
      <c r="B199" s="22" t="s">
        <v>67</v>
      </c>
      <c r="C199" s="85" t="s">
        <v>324</v>
      </c>
      <c r="D199" s="22" t="s">
        <v>333</v>
      </c>
      <c r="E199" s="93" t="s">
        <v>334</v>
      </c>
      <c r="F199" s="24">
        <v>106544.65</v>
      </c>
      <c r="G199" s="24">
        <v>105705.72</v>
      </c>
      <c r="H199" s="24">
        <v>104866.79</v>
      </c>
      <c r="I199" s="24">
        <v>104027.86</v>
      </c>
      <c r="J199" s="24">
        <v>103188.93</v>
      </c>
      <c r="K199" s="24">
        <v>102350</v>
      </c>
      <c r="L199" s="24">
        <v>101511.07</v>
      </c>
      <c r="M199" s="24">
        <v>100672.14</v>
      </c>
      <c r="N199" s="24">
        <v>99833.210000000094</v>
      </c>
      <c r="O199" s="24">
        <v>98994.280000000101</v>
      </c>
      <c r="P199" s="24">
        <v>98155.350000000093</v>
      </c>
      <c r="Q199" s="24">
        <v>97316.4200000001</v>
      </c>
      <c r="R199" s="24">
        <v>96477.490000000107</v>
      </c>
      <c r="S199" s="25">
        <f t="shared" si="23"/>
        <v>98994.280000000101</v>
      </c>
      <c r="T199" s="5"/>
      <c r="U199" s="6"/>
      <c r="V199" s="6"/>
      <c r="W199" s="6">
        <f t="shared" si="29"/>
        <v>98994.280000000101</v>
      </c>
      <c r="X199" s="26"/>
    </row>
    <row r="200" spans="1:24">
      <c r="A200" s="2">
        <f t="shared" si="25"/>
        <v>186</v>
      </c>
      <c r="B200" s="22" t="s">
        <v>67</v>
      </c>
      <c r="C200" s="85" t="s">
        <v>324</v>
      </c>
      <c r="D200" s="22" t="s">
        <v>264</v>
      </c>
      <c r="E200" s="93" t="s">
        <v>335</v>
      </c>
      <c r="F200" s="24">
        <v>177725.47</v>
      </c>
      <c r="G200" s="24">
        <v>171143.04000000001</v>
      </c>
      <c r="H200" s="24">
        <v>164560.60999999999</v>
      </c>
      <c r="I200" s="24">
        <v>157978.18</v>
      </c>
      <c r="J200" s="24">
        <v>151395.75</v>
      </c>
      <c r="K200" s="24">
        <v>144813.32</v>
      </c>
      <c r="L200" s="24">
        <v>138230.89000000001</v>
      </c>
      <c r="M200" s="24">
        <v>131648.46</v>
      </c>
      <c r="N200" s="24">
        <v>125066.03</v>
      </c>
      <c r="O200" s="24">
        <v>118483.6</v>
      </c>
      <c r="P200" s="24">
        <v>111901.17</v>
      </c>
      <c r="Q200" s="24">
        <v>105318.74</v>
      </c>
      <c r="R200" s="24">
        <v>98736.3100000001</v>
      </c>
      <c r="S200" s="25">
        <f t="shared" si="23"/>
        <v>118483.6</v>
      </c>
      <c r="T200" s="5"/>
      <c r="U200" s="6"/>
      <c r="V200" s="6"/>
      <c r="W200" s="6">
        <f t="shared" si="29"/>
        <v>118483.6</v>
      </c>
      <c r="X200" s="26"/>
    </row>
    <row r="201" spans="1:24">
      <c r="A201" s="2">
        <f t="shared" si="25"/>
        <v>187</v>
      </c>
      <c r="B201" s="22" t="s">
        <v>67</v>
      </c>
      <c r="C201" s="85" t="s">
        <v>324</v>
      </c>
      <c r="D201" s="22" t="s">
        <v>266</v>
      </c>
      <c r="E201" s="93" t="s">
        <v>336</v>
      </c>
      <c r="F201" s="24">
        <v>55862.720000000001</v>
      </c>
      <c r="G201" s="24">
        <v>55689.23</v>
      </c>
      <c r="H201" s="24">
        <v>55515.74</v>
      </c>
      <c r="I201" s="24">
        <v>55342.25</v>
      </c>
      <c r="J201" s="24">
        <v>55168.76</v>
      </c>
      <c r="K201" s="24">
        <v>54995.27</v>
      </c>
      <c r="L201" s="24">
        <v>54821.78</v>
      </c>
      <c r="M201" s="24">
        <v>54648.29</v>
      </c>
      <c r="N201" s="24">
        <v>54474.8</v>
      </c>
      <c r="O201" s="24">
        <v>54301.31</v>
      </c>
      <c r="P201" s="24">
        <v>54127.82</v>
      </c>
      <c r="Q201" s="24">
        <v>53954.33</v>
      </c>
      <c r="R201" s="24">
        <v>53780.84</v>
      </c>
      <c r="S201" s="25">
        <f t="shared" si="23"/>
        <v>54301.31</v>
      </c>
      <c r="T201" s="5"/>
      <c r="U201" s="6"/>
      <c r="V201" s="6"/>
      <c r="W201" s="6">
        <f t="shared" si="29"/>
        <v>54301.31</v>
      </c>
      <c r="X201" s="26"/>
    </row>
    <row r="202" spans="1:24">
      <c r="A202" s="2">
        <f t="shared" si="25"/>
        <v>188</v>
      </c>
      <c r="B202" s="22" t="s">
        <v>67</v>
      </c>
      <c r="C202" s="85" t="s">
        <v>324</v>
      </c>
      <c r="D202" s="22" t="s">
        <v>337</v>
      </c>
      <c r="E202" s="93" t="s">
        <v>338</v>
      </c>
      <c r="F202" s="24">
        <v>56267.94</v>
      </c>
      <c r="G202" s="24">
        <v>56140.639999999999</v>
      </c>
      <c r="H202" s="24">
        <v>56013.34</v>
      </c>
      <c r="I202" s="24">
        <v>55886.04</v>
      </c>
      <c r="J202" s="24">
        <v>55758.74</v>
      </c>
      <c r="K202" s="24">
        <v>55631.44</v>
      </c>
      <c r="L202" s="24">
        <v>55504.14</v>
      </c>
      <c r="M202" s="24">
        <v>55376.84</v>
      </c>
      <c r="N202" s="24">
        <v>55249.54</v>
      </c>
      <c r="O202" s="24">
        <v>55122.239999999998</v>
      </c>
      <c r="P202" s="24">
        <v>54994.94</v>
      </c>
      <c r="Q202" s="24">
        <v>54867.64</v>
      </c>
      <c r="R202" s="24">
        <v>54740.34</v>
      </c>
      <c r="S202" s="25">
        <f t="shared" si="23"/>
        <v>55122.239999999998</v>
      </c>
      <c r="T202" s="5"/>
      <c r="U202" s="6"/>
      <c r="V202" s="6"/>
      <c r="W202" s="6">
        <f t="shared" si="29"/>
        <v>55122.239999999998</v>
      </c>
      <c r="X202" s="26"/>
    </row>
    <row r="203" spans="1:24">
      <c r="A203" s="2">
        <f t="shared" si="25"/>
        <v>189</v>
      </c>
      <c r="B203" s="22" t="s">
        <v>67</v>
      </c>
      <c r="C203" s="85" t="s">
        <v>324</v>
      </c>
      <c r="D203" s="22" t="s">
        <v>339</v>
      </c>
      <c r="E203" s="93" t="s">
        <v>338</v>
      </c>
      <c r="F203" s="24">
        <v>56209.7</v>
      </c>
      <c r="G203" s="24">
        <v>56036.21</v>
      </c>
      <c r="H203" s="24">
        <v>55862.720000000001</v>
      </c>
      <c r="I203" s="24">
        <v>55689.23</v>
      </c>
      <c r="J203" s="24">
        <v>55515.74</v>
      </c>
      <c r="K203" s="24">
        <v>55342.25</v>
      </c>
      <c r="L203" s="24">
        <v>55168.76</v>
      </c>
      <c r="M203" s="24">
        <v>54995.27</v>
      </c>
      <c r="N203" s="24">
        <v>54821.78</v>
      </c>
      <c r="O203" s="24">
        <v>54648.29</v>
      </c>
      <c r="P203" s="24">
        <v>54474.8</v>
      </c>
      <c r="Q203" s="24">
        <v>54301.31</v>
      </c>
      <c r="R203" s="24">
        <v>54127.82</v>
      </c>
      <c r="S203" s="25">
        <f t="shared" si="23"/>
        <v>54648.29</v>
      </c>
      <c r="T203" s="5"/>
      <c r="U203" s="6"/>
      <c r="V203" s="6"/>
      <c r="W203" s="6">
        <f t="shared" si="29"/>
        <v>54648.29</v>
      </c>
      <c r="X203" s="26"/>
    </row>
    <row r="204" spans="1:24">
      <c r="A204" s="2">
        <f t="shared" si="25"/>
        <v>190</v>
      </c>
      <c r="B204" s="22" t="s">
        <v>67</v>
      </c>
      <c r="C204" s="85" t="s">
        <v>324</v>
      </c>
      <c r="D204" s="22" t="s">
        <v>340</v>
      </c>
      <c r="E204" s="93" t="s">
        <v>338</v>
      </c>
      <c r="F204" s="24">
        <v>56522.54</v>
      </c>
      <c r="G204" s="24">
        <v>56395.24</v>
      </c>
      <c r="H204" s="24">
        <v>56267.94</v>
      </c>
      <c r="I204" s="24">
        <v>56140.639999999999</v>
      </c>
      <c r="J204" s="24">
        <v>56013.34</v>
      </c>
      <c r="K204" s="24">
        <v>55886.04</v>
      </c>
      <c r="L204" s="24">
        <v>55758.74</v>
      </c>
      <c r="M204" s="24">
        <v>55631.44</v>
      </c>
      <c r="N204" s="24">
        <v>55504.14</v>
      </c>
      <c r="O204" s="24">
        <v>55376.84</v>
      </c>
      <c r="P204" s="24">
        <v>55249.54</v>
      </c>
      <c r="Q204" s="24">
        <v>55122.239999999998</v>
      </c>
      <c r="R204" s="24">
        <v>54994.94</v>
      </c>
      <c r="S204" s="25">
        <f t="shared" si="23"/>
        <v>55376.84</v>
      </c>
      <c r="T204" s="5"/>
      <c r="U204" s="6"/>
      <c r="V204" s="6"/>
      <c r="W204" s="6">
        <f t="shared" si="29"/>
        <v>55376.84</v>
      </c>
      <c r="X204" s="26"/>
    </row>
    <row r="205" spans="1:24">
      <c r="A205" s="2">
        <f t="shared" si="25"/>
        <v>191</v>
      </c>
      <c r="B205" s="22" t="s">
        <v>67</v>
      </c>
      <c r="C205" s="85" t="s">
        <v>324</v>
      </c>
      <c r="D205" s="22" t="s">
        <v>341</v>
      </c>
      <c r="E205" s="93" t="s">
        <v>342</v>
      </c>
      <c r="F205" s="43">
        <v>-1646971.61</v>
      </c>
      <c r="G205" s="43">
        <v>-1637077.15</v>
      </c>
      <c r="H205" s="43">
        <v>-1626262.32</v>
      </c>
      <c r="I205" s="43">
        <v>-1616372.4</v>
      </c>
      <c r="J205" s="43">
        <v>-1606482.48</v>
      </c>
      <c r="K205" s="43">
        <v>-1596411.2</v>
      </c>
      <c r="L205" s="43">
        <v>-1586522.18</v>
      </c>
      <c r="M205" s="43">
        <v>-1576633.16</v>
      </c>
      <c r="N205" s="43">
        <v>-1566744.14</v>
      </c>
      <c r="O205" s="43">
        <v>-1556855.12</v>
      </c>
      <c r="P205" s="43">
        <v>-1546966.1</v>
      </c>
      <c r="Q205" s="43">
        <v>-1535669.78</v>
      </c>
      <c r="R205" s="43">
        <v>-1525788.02</v>
      </c>
      <c r="S205" s="25">
        <f t="shared" si="23"/>
        <v>-1556855.12</v>
      </c>
      <c r="T205" s="5"/>
      <c r="U205" s="6"/>
      <c r="V205" s="6"/>
      <c r="W205" s="6">
        <f t="shared" si="29"/>
        <v>-1556855.12</v>
      </c>
      <c r="X205" s="26"/>
    </row>
    <row r="206" spans="1:24">
      <c r="A206" s="2">
        <f t="shared" si="25"/>
        <v>192</v>
      </c>
      <c r="B206" s="2"/>
      <c r="C206" s="2"/>
      <c r="D206" s="2"/>
      <c r="E206" s="94" t="s">
        <v>343</v>
      </c>
      <c r="F206" s="24">
        <f>SUM(F193:F205)</f>
        <v>177725.46999999881</v>
      </c>
      <c r="G206" s="24">
        <f t="shared" ref="G206:R206" si="30">SUM(G193:G205)</f>
        <v>171143.0399999998</v>
      </c>
      <c r="H206" s="24">
        <f t="shared" si="30"/>
        <v>164560.60999999987</v>
      </c>
      <c r="I206" s="24">
        <f t="shared" si="30"/>
        <v>157978.17999999993</v>
      </c>
      <c r="J206" s="24">
        <f t="shared" si="30"/>
        <v>151395.75</v>
      </c>
      <c r="K206" s="24">
        <f t="shared" si="30"/>
        <v>144813.32000000007</v>
      </c>
      <c r="L206" s="24">
        <f t="shared" si="30"/>
        <v>138230.89000000036</v>
      </c>
      <c r="M206" s="24">
        <f t="shared" si="30"/>
        <v>131648.45999999996</v>
      </c>
      <c r="N206" s="24">
        <f t="shared" si="30"/>
        <v>125066.03000000026</v>
      </c>
      <c r="O206" s="24">
        <f t="shared" si="30"/>
        <v>118483.60000000033</v>
      </c>
      <c r="P206" s="24">
        <f t="shared" si="30"/>
        <v>111901.16999999993</v>
      </c>
      <c r="Q206" s="24">
        <f t="shared" si="30"/>
        <v>105318.74000000022</v>
      </c>
      <c r="R206" s="24">
        <f t="shared" si="30"/>
        <v>98736.310000000289</v>
      </c>
      <c r="S206" s="25">
        <f t="shared" si="23"/>
        <v>118483.60000000033</v>
      </c>
      <c r="T206" s="5"/>
      <c r="U206" s="6"/>
      <c r="V206" s="6"/>
      <c r="W206" s="6"/>
      <c r="X206" s="26"/>
    </row>
    <row r="207" spans="1:24">
      <c r="A207" s="2">
        <f t="shared" si="25"/>
        <v>193</v>
      </c>
      <c r="B207" s="2"/>
      <c r="C207" s="2"/>
      <c r="D207" s="2"/>
      <c r="E207" s="95"/>
      <c r="F207" s="24"/>
      <c r="G207" s="91"/>
      <c r="H207" s="74"/>
      <c r="I207" s="74"/>
      <c r="J207" s="75"/>
      <c r="K207" s="76"/>
      <c r="L207" s="77"/>
      <c r="M207" s="78"/>
      <c r="N207" s="79"/>
      <c r="O207" s="42"/>
      <c r="P207" s="80"/>
      <c r="Q207" s="92"/>
      <c r="R207" s="24"/>
      <c r="S207" s="25">
        <f t="shared" si="23"/>
        <v>0</v>
      </c>
      <c r="T207" s="5"/>
      <c r="U207" s="6"/>
      <c r="V207" s="6"/>
      <c r="W207" s="6"/>
      <c r="X207" s="26"/>
    </row>
    <row r="208" spans="1:24">
      <c r="A208" s="2">
        <f t="shared" si="25"/>
        <v>194</v>
      </c>
      <c r="B208" s="22" t="s">
        <v>67</v>
      </c>
      <c r="C208" s="22" t="s">
        <v>344</v>
      </c>
      <c r="D208" s="22" t="s">
        <v>101</v>
      </c>
      <c r="E208" s="23" t="s">
        <v>345</v>
      </c>
      <c r="F208" s="24">
        <v>785271.11</v>
      </c>
      <c r="G208" s="24">
        <v>781856.89</v>
      </c>
      <c r="H208" s="24">
        <v>778442.67</v>
      </c>
      <c r="I208" s="24">
        <v>775028.45</v>
      </c>
      <c r="J208" s="24">
        <v>771614.23</v>
      </c>
      <c r="K208" s="24">
        <v>768200.01</v>
      </c>
      <c r="L208" s="24">
        <v>764785.79</v>
      </c>
      <c r="M208" s="24">
        <v>761371.57</v>
      </c>
      <c r="N208" s="24">
        <v>757957.35</v>
      </c>
      <c r="O208" s="24">
        <v>754543.13</v>
      </c>
      <c r="P208" s="24">
        <v>751128.91</v>
      </c>
      <c r="Q208" s="24">
        <v>747714.69</v>
      </c>
      <c r="R208" s="24">
        <v>744300.47</v>
      </c>
      <c r="S208" s="25">
        <f t="shared" ref="S208:S271" si="31">+O208</f>
        <v>754543.13</v>
      </c>
      <c r="T208" s="5"/>
      <c r="U208" s="6"/>
      <c r="V208" s="6"/>
      <c r="W208" s="6">
        <f>+S208</f>
        <v>754543.13</v>
      </c>
      <c r="X208" s="26"/>
    </row>
    <row r="209" spans="1:24">
      <c r="A209" s="2">
        <f t="shared" ref="A209:A272" si="32">+A208+1</f>
        <v>195</v>
      </c>
      <c r="B209" s="2"/>
      <c r="C209" s="2"/>
      <c r="D209" s="2"/>
      <c r="E209" s="23" t="s">
        <v>343</v>
      </c>
      <c r="F209" s="28">
        <f t="shared" ref="F209:R209" si="33">SUM(F208:F208)</f>
        <v>785271.11</v>
      </c>
      <c r="G209" s="28">
        <f t="shared" si="33"/>
        <v>781856.89</v>
      </c>
      <c r="H209" s="28">
        <f t="shared" si="33"/>
        <v>778442.67</v>
      </c>
      <c r="I209" s="28">
        <f t="shared" si="33"/>
        <v>775028.45</v>
      </c>
      <c r="J209" s="28">
        <f t="shared" si="33"/>
        <v>771614.23</v>
      </c>
      <c r="K209" s="28">
        <f t="shared" si="33"/>
        <v>768200.01</v>
      </c>
      <c r="L209" s="28">
        <f t="shared" si="33"/>
        <v>764785.79</v>
      </c>
      <c r="M209" s="28">
        <f t="shared" si="33"/>
        <v>761371.57</v>
      </c>
      <c r="N209" s="28">
        <f t="shared" si="33"/>
        <v>757957.35</v>
      </c>
      <c r="O209" s="28">
        <f t="shared" si="33"/>
        <v>754543.13</v>
      </c>
      <c r="P209" s="28">
        <f t="shared" si="33"/>
        <v>751128.91</v>
      </c>
      <c r="Q209" s="28">
        <f t="shared" si="33"/>
        <v>747714.69</v>
      </c>
      <c r="R209" s="28">
        <f t="shared" si="33"/>
        <v>744300.47</v>
      </c>
      <c r="S209" s="25">
        <f t="shared" si="31"/>
        <v>754543.13</v>
      </c>
      <c r="T209" s="5"/>
      <c r="U209" s="6"/>
      <c r="V209" s="6"/>
      <c r="W209" s="6"/>
      <c r="X209" s="26"/>
    </row>
    <row r="210" spans="1:24">
      <c r="A210" s="2">
        <f t="shared" si="32"/>
        <v>196</v>
      </c>
      <c r="B210" s="2"/>
      <c r="C210" s="2"/>
      <c r="D210" s="2"/>
      <c r="E210" s="50"/>
      <c r="F210" s="24"/>
      <c r="G210" s="91"/>
      <c r="H210" s="74"/>
      <c r="I210" s="74"/>
      <c r="J210" s="75"/>
      <c r="K210" s="76"/>
      <c r="L210" s="77"/>
      <c r="M210" s="78"/>
      <c r="N210" s="79"/>
      <c r="O210" s="42"/>
      <c r="P210" s="80"/>
      <c r="Q210" s="92"/>
      <c r="R210" s="24"/>
      <c r="S210" s="25">
        <f t="shared" si="31"/>
        <v>0</v>
      </c>
      <c r="T210" s="5"/>
      <c r="U210" s="6"/>
      <c r="V210" s="6"/>
      <c r="W210" s="6"/>
      <c r="X210" s="26"/>
    </row>
    <row r="211" spans="1:24">
      <c r="A211" s="2">
        <f t="shared" si="32"/>
        <v>197</v>
      </c>
      <c r="B211" s="22" t="s">
        <v>67</v>
      </c>
      <c r="C211" s="22" t="s">
        <v>282</v>
      </c>
      <c r="D211" s="22" t="s">
        <v>99</v>
      </c>
      <c r="E211" s="23" t="s">
        <v>346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5">
        <f t="shared" si="31"/>
        <v>0</v>
      </c>
      <c r="T211" s="5"/>
      <c r="U211" s="6">
        <f t="shared" ref="U211:U244" si="34">+S211</f>
        <v>0</v>
      </c>
      <c r="V211" s="6"/>
      <c r="W211" s="6"/>
      <c r="X211" s="26"/>
    </row>
    <row r="212" spans="1:24">
      <c r="A212" s="2">
        <f t="shared" si="32"/>
        <v>198</v>
      </c>
      <c r="B212" s="22" t="s">
        <v>139</v>
      </c>
      <c r="C212" s="22" t="s">
        <v>347</v>
      </c>
      <c r="D212" s="22" t="s">
        <v>348</v>
      </c>
      <c r="E212" s="23" t="s">
        <v>349</v>
      </c>
      <c r="F212" s="24">
        <v>1.0000000125728501E-2</v>
      </c>
      <c r="G212" s="24">
        <v>0.01</v>
      </c>
      <c r="H212" s="24">
        <v>0.01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5">
        <f t="shared" si="31"/>
        <v>0</v>
      </c>
      <c r="T212" s="2"/>
      <c r="U212" s="4">
        <f t="shared" si="34"/>
        <v>0</v>
      </c>
      <c r="V212" s="4"/>
      <c r="W212" s="4"/>
      <c r="X212" s="83"/>
    </row>
    <row r="213" spans="1:24">
      <c r="A213" s="2">
        <f t="shared" si="32"/>
        <v>199</v>
      </c>
      <c r="B213" s="22" t="s">
        <v>141</v>
      </c>
      <c r="C213" s="22" t="s">
        <v>347</v>
      </c>
      <c r="D213" s="22" t="s">
        <v>350</v>
      </c>
      <c r="E213" s="23" t="s">
        <v>351</v>
      </c>
      <c r="F213" s="24">
        <v>46332277.100000001</v>
      </c>
      <c r="G213" s="24">
        <v>46332277.100000001</v>
      </c>
      <c r="H213" s="24">
        <v>46332277.100000001</v>
      </c>
      <c r="I213" s="24">
        <v>46332277.100000001</v>
      </c>
      <c r="J213" s="24">
        <v>46332277.100000001</v>
      </c>
      <c r="K213" s="24">
        <v>46332277.100000001</v>
      </c>
      <c r="L213" s="24">
        <v>46332277.100000001</v>
      </c>
      <c r="M213" s="24">
        <v>46332277.100000001</v>
      </c>
      <c r="N213" s="24">
        <v>46332277.100000001</v>
      </c>
      <c r="O213" s="24">
        <v>46332277.100000001</v>
      </c>
      <c r="P213" s="24">
        <v>46332277.100000001</v>
      </c>
      <c r="Q213" s="24">
        <v>46332277.100000001</v>
      </c>
      <c r="R213" s="24">
        <v>47614629.100000001</v>
      </c>
      <c r="S213" s="25">
        <f t="shared" si="31"/>
        <v>46332277.100000001</v>
      </c>
      <c r="T213" s="2"/>
      <c r="U213" s="4">
        <f t="shared" si="34"/>
        <v>46332277.100000001</v>
      </c>
      <c r="V213" s="4"/>
      <c r="W213" s="4"/>
      <c r="X213" s="83"/>
    </row>
    <row r="214" spans="1:24">
      <c r="A214" s="2">
        <f t="shared" si="32"/>
        <v>200</v>
      </c>
      <c r="B214" s="22" t="s">
        <v>141</v>
      </c>
      <c r="C214" s="22" t="s">
        <v>347</v>
      </c>
      <c r="D214" s="22" t="s">
        <v>352</v>
      </c>
      <c r="E214" s="23" t="s">
        <v>353</v>
      </c>
      <c r="F214" s="24">
        <v>930129</v>
      </c>
      <c r="G214" s="24">
        <v>930129</v>
      </c>
      <c r="H214" s="24">
        <v>930129</v>
      </c>
      <c r="I214" s="24">
        <v>930129</v>
      </c>
      <c r="J214" s="24">
        <v>930129</v>
      </c>
      <c r="K214" s="24">
        <v>930129</v>
      </c>
      <c r="L214" s="24">
        <v>930129</v>
      </c>
      <c r="M214" s="24">
        <v>930129</v>
      </c>
      <c r="N214" s="24">
        <v>930129</v>
      </c>
      <c r="O214" s="24">
        <v>930129</v>
      </c>
      <c r="P214" s="24">
        <v>930129</v>
      </c>
      <c r="Q214" s="24">
        <v>930129</v>
      </c>
      <c r="R214" s="24">
        <v>974030</v>
      </c>
      <c r="S214" s="25">
        <f t="shared" si="31"/>
        <v>930129</v>
      </c>
      <c r="T214" s="2"/>
      <c r="U214" s="4">
        <f t="shared" si="34"/>
        <v>930129</v>
      </c>
      <c r="V214" s="4"/>
      <c r="W214" s="4"/>
      <c r="X214" s="83"/>
    </row>
    <row r="215" spans="1:24">
      <c r="A215" s="2">
        <f t="shared" si="32"/>
        <v>201</v>
      </c>
      <c r="B215" s="22" t="s">
        <v>139</v>
      </c>
      <c r="C215" s="22" t="s">
        <v>347</v>
      </c>
      <c r="D215" s="22" t="s">
        <v>354</v>
      </c>
      <c r="E215" s="23" t="s">
        <v>355</v>
      </c>
      <c r="F215" s="24">
        <v>532792.21</v>
      </c>
      <c r="G215" s="24">
        <v>536088.28</v>
      </c>
      <c r="H215" s="24">
        <v>539083.79</v>
      </c>
      <c r="I215" s="24">
        <v>542418.78</v>
      </c>
      <c r="J215" s="24">
        <v>545666.16</v>
      </c>
      <c r="K215" s="24">
        <v>549041.88</v>
      </c>
      <c r="L215" s="24">
        <v>552328.91</v>
      </c>
      <c r="M215" s="24">
        <v>555745.84</v>
      </c>
      <c r="N215" s="24">
        <v>559183.91</v>
      </c>
      <c r="O215" s="24">
        <v>562531.66</v>
      </c>
      <c r="P215" s="24">
        <v>566011.71</v>
      </c>
      <c r="Q215" s="24">
        <v>569400.34</v>
      </c>
      <c r="R215" s="24">
        <v>572922.88</v>
      </c>
      <c r="S215" s="25">
        <f t="shared" si="31"/>
        <v>562531.66</v>
      </c>
      <c r="T215" s="5"/>
      <c r="U215" s="6">
        <f t="shared" si="34"/>
        <v>562531.66</v>
      </c>
      <c r="V215" s="6"/>
      <c r="W215" s="6"/>
      <c r="X215" s="26"/>
    </row>
    <row r="216" spans="1:24">
      <c r="A216" s="2">
        <f t="shared" si="32"/>
        <v>202</v>
      </c>
      <c r="B216" s="22" t="s">
        <v>141</v>
      </c>
      <c r="C216" s="22" t="s">
        <v>347</v>
      </c>
      <c r="D216" s="85" t="s">
        <v>356</v>
      </c>
      <c r="E216" s="23" t="s">
        <v>357</v>
      </c>
      <c r="F216" s="24">
        <v>0</v>
      </c>
      <c r="G216" s="24">
        <v>349663.66</v>
      </c>
      <c r="H216" s="24">
        <v>460698.81</v>
      </c>
      <c r="I216" s="24">
        <v>462361.74</v>
      </c>
      <c r="J216" s="24">
        <v>522328.37</v>
      </c>
      <c r="K216" s="24">
        <v>584010.86</v>
      </c>
      <c r="L216" s="24">
        <v>749514.8</v>
      </c>
      <c r="M216" s="24">
        <v>858054.38</v>
      </c>
      <c r="N216" s="24">
        <v>904314.46</v>
      </c>
      <c r="O216" s="24">
        <v>907800.41</v>
      </c>
      <c r="P216" s="24">
        <v>1157381.75</v>
      </c>
      <c r="Q216" s="24">
        <v>353024.26</v>
      </c>
      <c r="R216" s="24">
        <v>384645.37</v>
      </c>
      <c r="S216" s="25">
        <f t="shared" si="31"/>
        <v>907800.41</v>
      </c>
      <c r="T216" s="5"/>
      <c r="U216" s="6">
        <f t="shared" si="34"/>
        <v>907800.41</v>
      </c>
      <c r="V216" s="6"/>
      <c r="W216" s="6"/>
      <c r="X216" s="26"/>
    </row>
    <row r="217" spans="1:24">
      <c r="A217" s="2">
        <f t="shared" si="32"/>
        <v>203</v>
      </c>
      <c r="B217" s="22" t="s">
        <v>141</v>
      </c>
      <c r="C217" s="22" t="s">
        <v>347</v>
      </c>
      <c r="D217" s="22" t="s">
        <v>358</v>
      </c>
      <c r="E217" s="23" t="s">
        <v>359</v>
      </c>
      <c r="F217" s="24">
        <v>0</v>
      </c>
      <c r="G217" s="24">
        <v>121284.45</v>
      </c>
      <c r="H217" s="24">
        <v>158770.69</v>
      </c>
      <c r="I217" s="24">
        <v>172291.69</v>
      </c>
      <c r="J217" s="24">
        <v>192912.46</v>
      </c>
      <c r="K217" s="24">
        <v>236018.77</v>
      </c>
      <c r="L217" s="24">
        <v>249760.26</v>
      </c>
      <c r="M217" s="24">
        <v>254796.39</v>
      </c>
      <c r="N217" s="24">
        <v>255811.32</v>
      </c>
      <c r="O217" s="24">
        <v>279069.86</v>
      </c>
      <c r="P217" s="24">
        <v>298243.67</v>
      </c>
      <c r="Q217" s="24">
        <v>77280.75</v>
      </c>
      <c r="R217" s="24">
        <v>99041.79</v>
      </c>
      <c r="S217" s="25">
        <f t="shared" si="31"/>
        <v>279069.86</v>
      </c>
      <c r="T217" s="5"/>
      <c r="U217" s="6">
        <f t="shared" si="34"/>
        <v>279069.86</v>
      </c>
      <c r="V217" s="6"/>
      <c r="W217" s="6"/>
      <c r="X217" s="26"/>
    </row>
    <row r="218" spans="1:24">
      <c r="A218" s="2">
        <f t="shared" si="32"/>
        <v>204</v>
      </c>
      <c r="B218" s="22" t="s">
        <v>141</v>
      </c>
      <c r="C218" s="22" t="s">
        <v>347</v>
      </c>
      <c r="D218" s="22" t="s">
        <v>360</v>
      </c>
      <c r="E218" s="23" t="s">
        <v>361</v>
      </c>
      <c r="F218" s="24">
        <v>0</v>
      </c>
      <c r="G218" s="24">
        <v>1025565.04</v>
      </c>
      <c r="H218" s="24">
        <v>1275151.3400000001</v>
      </c>
      <c r="I218" s="24">
        <v>1505606.22</v>
      </c>
      <c r="J218" s="24">
        <v>1648182.07</v>
      </c>
      <c r="K218" s="24">
        <v>1988945.76</v>
      </c>
      <c r="L218" s="24">
        <v>2296169.4900000002</v>
      </c>
      <c r="M218" s="24">
        <v>2507139.35</v>
      </c>
      <c r="N218" s="24">
        <v>2673844.92</v>
      </c>
      <c r="O218" s="24">
        <v>2956027.24</v>
      </c>
      <c r="P218" s="24">
        <v>3061278.08</v>
      </c>
      <c r="Q218" s="24">
        <v>636930.14999999898</v>
      </c>
      <c r="R218" s="24">
        <v>951817.28999999899</v>
      </c>
      <c r="S218" s="25">
        <f t="shared" si="31"/>
        <v>2956027.24</v>
      </c>
      <c r="T218" s="5"/>
      <c r="U218" s="6">
        <f t="shared" si="34"/>
        <v>2956027.24</v>
      </c>
      <c r="V218" s="6"/>
      <c r="W218" s="6"/>
      <c r="X218" s="26"/>
    </row>
    <row r="219" spans="1:24">
      <c r="A219" s="2">
        <f t="shared" si="32"/>
        <v>205</v>
      </c>
      <c r="B219" s="22" t="s">
        <v>141</v>
      </c>
      <c r="C219" s="22" t="s">
        <v>347</v>
      </c>
      <c r="D219" s="22" t="s">
        <v>362</v>
      </c>
      <c r="E219" s="23" t="s">
        <v>363</v>
      </c>
      <c r="F219" s="24">
        <v>0</v>
      </c>
      <c r="G219" s="24">
        <v>808750.85</v>
      </c>
      <c r="H219" s="24">
        <v>955991.1</v>
      </c>
      <c r="I219" s="24">
        <v>1103442.48</v>
      </c>
      <c r="J219" s="24">
        <v>1335689.25</v>
      </c>
      <c r="K219" s="24">
        <v>1590874.11</v>
      </c>
      <c r="L219" s="24">
        <v>1850119.19</v>
      </c>
      <c r="M219" s="24">
        <v>2146780.5</v>
      </c>
      <c r="N219" s="24">
        <v>2389751.2400000002</v>
      </c>
      <c r="O219" s="24">
        <v>2608046.4900000002</v>
      </c>
      <c r="P219" s="24">
        <v>2837510.4</v>
      </c>
      <c r="Q219" s="24">
        <v>846306.01</v>
      </c>
      <c r="R219" s="24">
        <v>1070638.9099999999</v>
      </c>
      <c r="S219" s="25">
        <f t="shared" si="31"/>
        <v>2608046.4900000002</v>
      </c>
      <c r="T219" s="5"/>
      <c r="U219" s="6">
        <f t="shared" si="34"/>
        <v>2608046.4900000002</v>
      </c>
      <c r="V219" s="6"/>
      <c r="W219" s="6"/>
      <c r="X219" s="26"/>
    </row>
    <row r="220" spans="1:24">
      <c r="A220" s="2">
        <f t="shared" si="32"/>
        <v>206</v>
      </c>
      <c r="B220" s="22" t="s">
        <v>141</v>
      </c>
      <c r="C220" s="22" t="s">
        <v>347</v>
      </c>
      <c r="D220" s="22" t="s">
        <v>364</v>
      </c>
      <c r="E220" s="23" t="s">
        <v>365</v>
      </c>
      <c r="F220" s="24">
        <v>0</v>
      </c>
      <c r="G220" s="24">
        <v>1979104.45</v>
      </c>
      <c r="H220" s="24">
        <v>1554003.88</v>
      </c>
      <c r="I220" s="24">
        <v>1209256.4099999999</v>
      </c>
      <c r="J220" s="24">
        <v>973306.74</v>
      </c>
      <c r="K220" s="24">
        <v>857941.86</v>
      </c>
      <c r="L220" s="24">
        <v>750487.89</v>
      </c>
      <c r="M220" s="24">
        <v>662139.71</v>
      </c>
      <c r="N220" s="24">
        <v>608839.5</v>
      </c>
      <c r="O220" s="24">
        <v>495044.16</v>
      </c>
      <c r="P220" s="24">
        <v>276806.53999999998</v>
      </c>
      <c r="Q220" s="24">
        <v>5423949.5199999996</v>
      </c>
      <c r="R220" s="24">
        <v>4501119.47</v>
      </c>
      <c r="S220" s="25">
        <f t="shared" si="31"/>
        <v>495044.16</v>
      </c>
      <c r="T220" s="5"/>
      <c r="U220" s="6">
        <f t="shared" si="34"/>
        <v>495044.16</v>
      </c>
      <c r="V220" s="6"/>
      <c r="W220" s="6"/>
      <c r="X220" s="26"/>
    </row>
    <row r="221" spans="1:24">
      <c r="A221" s="2">
        <f t="shared" si="32"/>
        <v>207</v>
      </c>
      <c r="B221" s="22" t="s">
        <v>67</v>
      </c>
      <c r="C221" s="22" t="s">
        <v>366</v>
      </c>
      <c r="D221" s="22" t="s">
        <v>69</v>
      </c>
      <c r="E221" s="23" t="s">
        <v>367</v>
      </c>
      <c r="F221" s="24">
        <v>366.69</v>
      </c>
      <c r="G221" s="24">
        <v>366.69</v>
      </c>
      <c r="H221" s="24">
        <v>366.69</v>
      </c>
      <c r="I221" s="24">
        <v>366.69</v>
      </c>
      <c r="J221" s="24">
        <v>366.69</v>
      </c>
      <c r="K221" s="24">
        <v>366.69</v>
      </c>
      <c r="L221" s="24">
        <v>366.69</v>
      </c>
      <c r="M221" s="24">
        <v>366.69</v>
      </c>
      <c r="N221" s="24">
        <v>366.69</v>
      </c>
      <c r="O221" s="24">
        <v>366.69</v>
      </c>
      <c r="P221" s="24">
        <v>366.69</v>
      </c>
      <c r="Q221" s="24">
        <v>0</v>
      </c>
      <c r="R221" s="24">
        <v>0</v>
      </c>
      <c r="S221" s="25">
        <f t="shared" si="31"/>
        <v>366.69</v>
      </c>
      <c r="T221" s="5"/>
      <c r="U221" s="6">
        <f t="shared" si="34"/>
        <v>366.69</v>
      </c>
      <c r="V221" s="6"/>
      <c r="W221" s="6"/>
      <c r="X221" s="26"/>
    </row>
    <row r="222" spans="1:24">
      <c r="A222" s="2">
        <f t="shared" si="32"/>
        <v>208</v>
      </c>
      <c r="B222" s="22" t="s">
        <v>67</v>
      </c>
      <c r="C222" s="22" t="s">
        <v>368</v>
      </c>
      <c r="D222" s="22" t="s">
        <v>369</v>
      </c>
      <c r="E222" s="23" t="s">
        <v>370</v>
      </c>
      <c r="F222" s="24">
        <v>3.6379788070917101E-12</v>
      </c>
      <c r="G222" s="24">
        <v>-353763.36</v>
      </c>
      <c r="H222" s="24">
        <v>-641860.75</v>
      </c>
      <c r="I222" s="24">
        <v>-45312.1</v>
      </c>
      <c r="J222" s="24">
        <v>111008.69</v>
      </c>
      <c r="K222" s="24">
        <v>86148.93</v>
      </c>
      <c r="L222" s="24">
        <v>83938.96</v>
      </c>
      <c r="M222" s="24">
        <v>18194.88</v>
      </c>
      <c r="N222" s="24">
        <v>-9692.7899999999609</v>
      </c>
      <c r="O222" s="24">
        <v>-923.52999999996405</v>
      </c>
      <c r="P222" s="24">
        <v>-25054.75</v>
      </c>
      <c r="Q222" s="24">
        <v>-43985.06</v>
      </c>
      <c r="R222" s="24">
        <v>2.91038304567337E-11</v>
      </c>
      <c r="S222" s="25">
        <f t="shared" si="31"/>
        <v>-923.52999999996405</v>
      </c>
      <c r="T222" s="5"/>
      <c r="U222" s="6">
        <f t="shared" si="34"/>
        <v>-923.52999999996405</v>
      </c>
      <c r="V222" s="6"/>
      <c r="W222" s="6"/>
      <c r="X222" s="26"/>
    </row>
    <row r="223" spans="1:24">
      <c r="A223" s="2">
        <f t="shared" si="32"/>
        <v>209</v>
      </c>
      <c r="B223" s="22" t="s">
        <v>67</v>
      </c>
      <c r="C223" s="22" t="s">
        <v>368</v>
      </c>
      <c r="D223" s="85" t="s">
        <v>371</v>
      </c>
      <c r="E223" s="23" t="s">
        <v>372</v>
      </c>
      <c r="F223" s="24">
        <v>0</v>
      </c>
      <c r="G223" s="24">
        <v>285787.24</v>
      </c>
      <c r="H223" s="24">
        <v>585232.24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5">
        <f t="shared" si="31"/>
        <v>0</v>
      </c>
      <c r="T223" s="5"/>
      <c r="U223" s="6">
        <f t="shared" si="34"/>
        <v>0</v>
      </c>
      <c r="V223" s="6"/>
      <c r="W223" s="6"/>
      <c r="X223" s="26"/>
    </row>
    <row r="224" spans="1:24">
      <c r="A224" s="2">
        <f t="shared" si="32"/>
        <v>210</v>
      </c>
      <c r="B224" s="22" t="s">
        <v>67</v>
      </c>
      <c r="C224" s="22" t="s">
        <v>368</v>
      </c>
      <c r="D224" s="22" t="s">
        <v>373</v>
      </c>
      <c r="E224" s="23" t="s">
        <v>374</v>
      </c>
      <c r="F224" s="24">
        <v>4.65661287307739E-10</v>
      </c>
      <c r="G224" s="24">
        <v>25772.51</v>
      </c>
      <c r="H224" s="24">
        <v>25772.51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5">
        <f t="shared" si="31"/>
        <v>0</v>
      </c>
      <c r="T224" s="5"/>
      <c r="U224" s="6">
        <f t="shared" si="34"/>
        <v>0</v>
      </c>
      <c r="V224" s="6"/>
      <c r="W224" s="6"/>
      <c r="X224" s="26"/>
    </row>
    <row r="225" spans="1:24">
      <c r="A225" s="2">
        <f t="shared" si="32"/>
        <v>211</v>
      </c>
      <c r="B225" s="22" t="s">
        <v>67</v>
      </c>
      <c r="C225" s="22" t="s">
        <v>368</v>
      </c>
      <c r="D225" s="22" t="s">
        <v>375</v>
      </c>
      <c r="E225" s="23" t="s">
        <v>376</v>
      </c>
      <c r="F225" s="24">
        <v>0</v>
      </c>
      <c r="G225" s="24">
        <v>-26689.83</v>
      </c>
      <c r="H225" s="24">
        <v>-49725.9</v>
      </c>
      <c r="I225" s="24">
        <v>-1975.75</v>
      </c>
      <c r="J225" s="24">
        <v>-856.32</v>
      </c>
      <c r="K225" s="24">
        <v>-776.67</v>
      </c>
      <c r="L225" s="24">
        <v>648.38</v>
      </c>
      <c r="M225" s="24">
        <v>-5074.3999999999996</v>
      </c>
      <c r="N225" s="24">
        <v>-5383.61</v>
      </c>
      <c r="O225" s="24">
        <v>-3714.36</v>
      </c>
      <c r="P225" s="24">
        <v>-3671.23</v>
      </c>
      <c r="Q225" s="24">
        <v>-3478.09</v>
      </c>
      <c r="R225" s="24">
        <v>4.5474735088646402E-13</v>
      </c>
      <c r="S225" s="25">
        <f t="shared" si="31"/>
        <v>-3714.36</v>
      </c>
      <c r="T225" s="5"/>
      <c r="U225" s="6">
        <f t="shared" si="34"/>
        <v>-3714.36</v>
      </c>
      <c r="V225" s="6"/>
      <c r="W225" s="6"/>
      <c r="X225" s="26"/>
    </row>
    <row r="226" spans="1:24">
      <c r="A226" s="2">
        <f t="shared" si="32"/>
        <v>212</v>
      </c>
      <c r="B226" s="22" t="s">
        <v>67</v>
      </c>
      <c r="C226" s="22" t="s">
        <v>368</v>
      </c>
      <c r="D226" s="22" t="s">
        <v>377</v>
      </c>
      <c r="E226" s="23" t="s">
        <v>378</v>
      </c>
      <c r="F226" s="24">
        <v>0</v>
      </c>
      <c r="G226" s="24">
        <v>20849.68</v>
      </c>
      <c r="H226" s="24">
        <v>45822.68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5">
        <f t="shared" si="31"/>
        <v>0</v>
      </c>
      <c r="T226" s="5"/>
      <c r="U226" s="6">
        <f t="shared" si="34"/>
        <v>0</v>
      </c>
      <c r="V226" s="6"/>
      <c r="W226" s="6"/>
      <c r="X226" s="26"/>
    </row>
    <row r="227" spans="1:24">
      <c r="A227" s="2">
        <f t="shared" si="32"/>
        <v>213</v>
      </c>
      <c r="B227" s="22" t="s">
        <v>67</v>
      </c>
      <c r="C227" s="22" t="s">
        <v>368</v>
      </c>
      <c r="D227" s="22" t="s">
        <v>379</v>
      </c>
      <c r="E227" s="23" t="s">
        <v>380</v>
      </c>
      <c r="F227" s="24">
        <v>-2.91038304567337E-11</v>
      </c>
      <c r="G227" s="24">
        <v>1412.95</v>
      </c>
      <c r="H227" s="24">
        <v>1412.95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5">
        <f t="shared" si="31"/>
        <v>0</v>
      </c>
      <c r="T227" s="5"/>
      <c r="U227" s="6">
        <f t="shared" si="34"/>
        <v>0</v>
      </c>
      <c r="V227" s="6"/>
      <c r="W227" s="6"/>
      <c r="X227" s="26"/>
    </row>
    <row r="228" spans="1:24">
      <c r="A228" s="2">
        <f t="shared" si="32"/>
        <v>214</v>
      </c>
      <c r="B228" s="22" t="s">
        <v>67</v>
      </c>
      <c r="C228" s="22" t="s">
        <v>368</v>
      </c>
      <c r="D228" s="22" t="s">
        <v>381</v>
      </c>
      <c r="E228" s="23" t="s">
        <v>382</v>
      </c>
      <c r="F228" s="24">
        <v>0</v>
      </c>
      <c r="G228" s="24">
        <v>-4292.71</v>
      </c>
      <c r="H228" s="24">
        <v>-8543.41</v>
      </c>
      <c r="I228" s="24">
        <v>-1102.52</v>
      </c>
      <c r="J228" s="24">
        <v>-790.81999999999903</v>
      </c>
      <c r="K228" s="24">
        <v>-413.27999999999901</v>
      </c>
      <c r="L228" s="24">
        <v>-81.039999999999495</v>
      </c>
      <c r="M228" s="24">
        <v>-1832.6</v>
      </c>
      <c r="N228" s="24">
        <v>-1518.76</v>
      </c>
      <c r="O228" s="24">
        <v>-1263.48</v>
      </c>
      <c r="P228" s="24">
        <v>-884.72</v>
      </c>
      <c r="Q228" s="24">
        <v>-570.5</v>
      </c>
      <c r="R228" s="24">
        <v>4.5474735088646402E-13</v>
      </c>
      <c r="S228" s="25">
        <f t="shared" si="31"/>
        <v>-1263.48</v>
      </c>
      <c r="T228" s="5"/>
      <c r="U228" s="6">
        <f t="shared" si="34"/>
        <v>-1263.48</v>
      </c>
      <c r="V228" s="6"/>
      <c r="W228" s="6"/>
      <c r="X228" s="26"/>
    </row>
    <row r="229" spans="1:24">
      <c r="A229" s="2">
        <f t="shared" si="32"/>
        <v>215</v>
      </c>
      <c r="B229" s="22" t="s">
        <v>67</v>
      </c>
      <c r="C229" s="22" t="s">
        <v>368</v>
      </c>
      <c r="D229" s="22" t="s">
        <v>103</v>
      </c>
      <c r="E229" s="23" t="s">
        <v>383</v>
      </c>
      <c r="F229" s="24">
        <v>-2.2737367544323201E-13</v>
      </c>
      <c r="G229" s="24">
        <v>2485.65</v>
      </c>
      <c r="H229" s="24">
        <v>7085.65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5">
        <f t="shared" si="31"/>
        <v>0</v>
      </c>
      <c r="T229" s="5"/>
      <c r="U229" s="6">
        <f t="shared" si="34"/>
        <v>0</v>
      </c>
      <c r="V229" s="6"/>
      <c r="W229" s="6"/>
      <c r="X229" s="26"/>
    </row>
    <row r="230" spans="1:24">
      <c r="A230" s="2">
        <f t="shared" si="32"/>
        <v>216</v>
      </c>
      <c r="B230" s="22" t="s">
        <v>67</v>
      </c>
      <c r="C230" s="22" t="s">
        <v>368</v>
      </c>
      <c r="D230" s="22" t="s">
        <v>384</v>
      </c>
      <c r="E230" s="23" t="s">
        <v>385</v>
      </c>
      <c r="F230" s="24">
        <v>1.4210854715202001E-14</v>
      </c>
      <c r="G230" s="24">
        <v>-117.07</v>
      </c>
      <c r="H230" s="24">
        <v>35.630000000000003</v>
      </c>
      <c r="I230" s="24">
        <v>-7.1054273576010003E-15</v>
      </c>
      <c r="J230" s="24">
        <v>2569.6</v>
      </c>
      <c r="K230" s="24">
        <v>2569.6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5">
        <f t="shared" si="31"/>
        <v>0</v>
      </c>
      <c r="T230" s="5"/>
      <c r="U230" s="6">
        <f t="shared" si="34"/>
        <v>0</v>
      </c>
      <c r="V230" s="6"/>
      <c r="W230" s="6"/>
      <c r="X230" s="26"/>
    </row>
    <row r="231" spans="1:24">
      <c r="A231" s="2">
        <f t="shared" si="32"/>
        <v>217</v>
      </c>
      <c r="B231" s="22" t="s">
        <v>67</v>
      </c>
      <c r="C231" s="22" t="s">
        <v>368</v>
      </c>
      <c r="D231" s="85" t="s">
        <v>386</v>
      </c>
      <c r="E231" s="23" t="s">
        <v>387</v>
      </c>
      <c r="F231" s="24">
        <v>5.6843418860808002E-14</v>
      </c>
      <c r="G231" s="24">
        <v>-2420.94</v>
      </c>
      <c r="H231" s="24">
        <v>-1900.79</v>
      </c>
      <c r="I231" s="24">
        <v>-1524.87</v>
      </c>
      <c r="J231" s="24">
        <v>-1087.28</v>
      </c>
      <c r="K231" s="24">
        <v>-675.12</v>
      </c>
      <c r="L231" s="24">
        <v>-222.42</v>
      </c>
      <c r="M231" s="24">
        <v>-2594.8200000000002</v>
      </c>
      <c r="N231" s="24">
        <v>-2068.52</v>
      </c>
      <c r="O231" s="24">
        <v>-1750.23</v>
      </c>
      <c r="P231" s="24">
        <v>-1359.32</v>
      </c>
      <c r="Q231" s="24">
        <v>-1020.51</v>
      </c>
      <c r="R231" s="24">
        <v>-4.5474735088646402E-13</v>
      </c>
      <c r="S231" s="25">
        <f t="shared" si="31"/>
        <v>-1750.23</v>
      </c>
      <c r="T231" s="5"/>
      <c r="U231" s="6">
        <f t="shared" si="34"/>
        <v>-1750.23</v>
      </c>
      <c r="V231" s="6"/>
      <c r="W231" s="6"/>
      <c r="X231" s="26"/>
    </row>
    <row r="232" spans="1:24">
      <c r="A232" s="2">
        <f t="shared" si="32"/>
        <v>218</v>
      </c>
      <c r="B232" s="22" t="s">
        <v>67</v>
      </c>
      <c r="C232" s="22" t="s">
        <v>368</v>
      </c>
      <c r="D232" s="22" t="s">
        <v>388</v>
      </c>
      <c r="E232" s="23" t="s">
        <v>389</v>
      </c>
      <c r="F232" s="24">
        <v>5.6843418860808002E-14</v>
      </c>
      <c r="G232" s="24">
        <v>-620.12</v>
      </c>
      <c r="H232" s="24">
        <v>-1662.86</v>
      </c>
      <c r="I232" s="24">
        <v>-229.36</v>
      </c>
      <c r="J232" s="24">
        <v>487</v>
      </c>
      <c r="K232" s="24">
        <v>540.66</v>
      </c>
      <c r="L232" s="24">
        <v>613.07000000000005</v>
      </c>
      <c r="M232" s="24">
        <v>230.59</v>
      </c>
      <c r="N232" s="24">
        <v>279.41000000000003</v>
      </c>
      <c r="O232" s="24">
        <v>344.74</v>
      </c>
      <c r="P232" s="24">
        <v>394.87</v>
      </c>
      <c r="Q232" s="24">
        <v>439.52</v>
      </c>
      <c r="R232" s="24">
        <v>-2.2737367544323201E-13</v>
      </c>
      <c r="S232" s="25">
        <f t="shared" si="31"/>
        <v>344.74</v>
      </c>
      <c r="T232" s="5"/>
      <c r="U232" s="6">
        <f t="shared" si="34"/>
        <v>344.74</v>
      </c>
      <c r="V232" s="6"/>
      <c r="W232" s="6"/>
      <c r="X232" s="26"/>
    </row>
    <row r="233" spans="1:24">
      <c r="A233" s="2">
        <f t="shared" si="32"/>
        <v>219</v>
      </c>
      <c r="B233" s="22" t="s">
        <v>67</v>
      </c>
      <c r="C233" s="22" t="s">
        <v>368</v>
      </c>
      <c r="D233" s="22" t="s">
        <v>390</v>
      </c>
      <c r="E233" s="23" t="s">
        <v>391</v>
      </c>
      <c r="F233" s="24">
        <v>0</v>
      </c>
      <c r="G233" s="24">
        <v>240</v>
      </c>
      <c r="H233" s="24">
        <v>1368.18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5">
        <f t="shared" si="31"/>
        <v>0</v>
      </c>
      <c r="T233" s="5"/>
      <c r="U233" s="6">
        <f t="shared" si="34"/>
        <v>0</v>
      </c>
      <c r="V233" s="6"/>
      <c r="W233" s="6"/>
      <c r="X233" s="26"/>
    </row>
    <row r="234" spans="1:24">
      <c r="A234" s="2">
        <f t="shared" si="32"/>
        <v>220</v>
      </c>
      <c r="B234" s="22" t="s">
        <v>67</v>
      </c>
      <c r="C234" s="22" t="s">
        <v>368</v>
      </c>
      <c r="D234" s="22" t="s">
        <v>206</v>
      </c>
      <c r="E234" s="23" t="s">
        <v>392</v>
      </c>
      <c r="F234" s="24">
        <v>-6.2172489379008804E-14</v>
      </c>
      <c r="G234" s="24">
        <v>-684.42</v>
      </c>
      <c r="H234" s="24">
        <v>-535.55999999999995</v>
      </c>
      <c r="I234" s="24">
        <v>-375.68</v>
      </c>
      <c r="J234" s="24">
        <v>-241.59</v>
      </c>
      <c r="K234" s="24">
        <v>-160.52000000000001</v>
      </c>
      <c r="L234" s="24">
        <v>-57.19</v>
      </c>
      <c r="M234" s="24">
        <v>-700.39</v>
      </c>
      <c r="N234" s="24">
        <v>-561.44000000000005</v>
      </c>
      <c r="O234" s="24">
        <v>-474</v>
      </c>
      <c r="P234" s="24">
        <v>-384.51</v>
      </c>
      <c r="Q234" s="24">
        <v>-299.86</v>
      </c>
      <c r="R234" s="24">
        <v>0</v>
      </c>
      <c r="S234" s="25">
        <f t="shared" si="31"/>
        <v>-474</v>
      </c>
      <c r="T234" s="5"/>
      <c r="U234" s="6">
        <f t="shared" si="34"/>
        <v>-474</v>
      </c>
      <c r="V234" s="6"/>
      <c r="W234" s="6"/>
      <c r="X234" s="26"/>
    </row>
    <row r="235" spans="1:24">
      <c r="A235" s="2">
        <f t="shared" si="32"/>
        <v>221</v>
      </c>
      <c r="B235" s="22" t="s">
        <v>67</v>
      </c>
      <c r="C235" s="22" t="s">
        <v>368</v>
      </c>
      <c r="D235" s="22" t="s">
        <v>393</v>
      </c>
      <c r="E235" s="23" t="s">
        <v>394</v>
      </c>
      <c r="F235" s="24">
        <v>-1.7763568394002501E-15</v>
      </c>
      <c r="G235" s="24">
        <v>-20.88</v>
      </c>
      <c r="H235" s="24">
        <v>-17.399999999999999</v>
      </c>
      <c r="I235" s="24">
        <v>-13.92</v>
      </c>
      <c r="J235" s="24">
        <v>-11</v>
      </c>
      <c r="K235" s="24">
        <v>-7</v>
      </c>
      <c r="L235" s="24">
        <v>-49.78</v>
      </c>
      <c r="M235" s="24">
        <v>-70.14</v>
      </c>
      <c r="N235" s="24">
        <v>-66.739999999999995</v>
      </c>
      <c r="O235" s="24">
        <v>-63.34</v>
      </c>
      <c r="P235" s="24">
        <v>-59.66</v>
      </c>
      <c r="Q235" s="24">
        <v>-57.14</v>
      </c>
      <c r="R235" s="24">
        <v>7.1054273576010003E-15</v>
      </c>
      <c r="S235" s="25">
        <f t="shared" si="31"/>
        <v>-63.34</v>
      </c>
      <c r="T235" s="5"/>
      <c r="U235" s="6">
        <f t="shared" si="34"/>
        <v>-63.34</v>
      </c>
      <c r="V235" s="6"/>
      <c r="W235" s="6"/>
      <c r="X235" s="26"/>
    </row>
    <row r="236" spans="1:24">
      <c r="A236" s="2">
        <f t="shared" si="32"/>
        <v>222</v>
      </c>
      <c r="B236" s="22" t="s">
        <v>67</v>
      </c>
      <c r="C236" s="22" t="s">
        <v>368</v>
      </c>
      <c r="D236" s="2" t="s">
        <v>395</v>
      </c>
      <c r="E236" s="23" t="s">
        <v>396</v>
      </c>
      <c r="F236" s="24">
        <v>1.8189894035458601E-12</v>
      </c>
      <c r="G236" s="24">
        <v>-594.38</v>
      </c>
      <c r="H236" s="24">
        <v>-1110.3800000000001</v>
      </c>
      <c r="I236" s="24">
        <v>-1673.78</v>
      </c>
      <c r="J236" s="24">
        <v>-2210.85</v>
      </c>
      <c r="K236" s="24">
        <v>-2795.1</v>
      </c>
      <c r="L236" s="24">
        <v>-3331.2</v>
      </c>
      <c r="M236" s="24">
        <v>-3971.03</v>
      </c>
      <c r="N236" s="24">
        <v>-4560</v>
      </c>
      <c r="O236" s="24">
        <v>-5073</v>
      </c>
      <c r="P236" s="24">
        <v>-5593.05</v>
      </c>
      <c r="Q236" s="24">
        <v>-6166.13</v>
      </c>
      <c r="R236" s="24">
        <v>0</v>
      </c>
      <c r="S236" s="25">
        <f t="shared" si="31"/>
        <v>-5073</v>
      </c>
      <c r="T236" s="5"/>
      <c r="U236" s="6">
        <f t="shared" si="34"/>
        <v>-5073</v>
      </c>
      <c r="V236" s="6"/>
      <c r="W236" s="6"/>
      <c r="X236" s="26"/>
    </row>
    <row r="237" spans="1:24">
      <c r="A237" s="2">
        <f t="shared" si="32"/>
        <v>223</v>
      </c>
      <c r="B237" s="22" t="s">
        <v>67</v>
      </c>
      <c r="C237" s="22" t="s">
        <v>368</v>
      </c>
      <c r="D237" s="22" t="s">
        <v>397</v>
      </c>
      <c r="E237" s="23" t="s">
        <v>398</v>
      </c>
      <c r="F237" s="24">
        <v>0</v>
      </c>
      <c r="G237" s="24">
        <v>-3885.69</v>
      </c>
      <c r="H237" s="24">
        <v>-6246.98</v>
      </c>
      <c r="I237" s="24">
        <v>-1382.39</v>
      </c>
      <c r="J237" s="24">
        <v>-1546.73</v>
      </c>
      <c r="K237" s="24">
        <v>-1645.87</v>
      </c>
      <c r="L237" s="24">
        <v>-1634.43</v>
      </c>
      <c r="M237" s="24">
        <v>-2205.77</v>
      </c>
      <c r="N237" s="24">
        <v>-2465.0100000000002</v>
      </c>
      <c r="O237" s="24">
        <v>-2024.71</v>
      </c>
      <c r="P237" s="24">
        <v>-1751.01</v>
      </c>
      <c r="Q237" s="24">
        <v>-1200.27</v>
      </c>
      <c r="R237" s="24">
        <v>6.8212102632969598E-13</v>
      </c>
      <c r="S237" s="25">
        <f t="shared" si="31"/>
        <v>-2024.71</v>
      </c>
      <c r="T237" s="5"/>
      <c r="U237" s="6">
        <f t="shared" si="34"/>
        <v>-2024.71</v>
      </c>
      <c r="V237" s="6"/>
      <c r="W237" s="6"/>
      <c r="X237" s="26"/>
    </row>
    <row r="238" spans="1:24">
      <c r="A238" s="2">
        <f t="shared" si="32"/>
        <v>224</v>
      </c>
      <c r="B238" s="22" t="s">
        <v>67</v>
      </c>
      <c r="C238" s="22" t="s">
        <v>368</v>
      </c>
      <c r="D238" s="22" t="s">
        <v>399</v>
      </c>
      <c r="E238" s="23" t="s">
        <v>400</v>
      </c>
      <c r="F238" s="24">
        <v>0</v>
      </c>
      <c r="G238" s="24">
        <v>2646.24</v>
      </c>
      <c r="H238" s="24">
        <v>5050.63</v>
      </c>
      <c r="I238" s="24">
        <v>-9.0949470177292804E-13</v>
      </c>
      <c r="J238" s="24">
        <v>-9.0949470177292804E-13</v>
      </c>
      <c r="K238" s="24">
        <v>-9.0949470177292804E-13</v>
      </c>
      <c r="L238" s="24">
        <v>-9.0949470177292804E-13</v>
      </c>
      <c r="M238" s="24">
        <v>-9.0949470177292804E-13</v>
      </c>
      <c r="N238" s="24">
        <v>-9.0949470177292804E-13</v>
      </c>
      <c r="O238" s="24">
        <v>-9.0949470177292804E-13</v>
      </c>
      <c r="P238" s="24">
        <v>-9.0949470177292804E-13</v>
      </c>
      <c r="Q238" s="24">
        <v>-9.0949470177292804E-13</v>
      </c>
      <c r="R238" s="24">
        <v>-9.0949470177292804E-13</v>
      </c>
      <c r="S238" s="25">
        <f t="shared" si="31"/>
        <v>-9.0949470177292804E-13</v>
      </c>
      <c r="T238" s="5"/>
      <c r="U238" s="6">
        <f t="shared" si="34"/>
        <v>-9.0949470177292804E-13</v>
      </c>
      <c r="V238" s="6"/>
      <c r="W238" s="6"/>
      <c r="X238" s="26"/>
    </row>
    <row r="239" spans="1:24">
      <c r="A239" s="2">
        <f t="shared" si="32"/>
        <v>225</v>
      </c>
      <c r="B239" s="22" t="s">
        <v>67</v>
      </c>
      <c r="C239" s="22" t="s">
        <v>368</v>
      </c>
      <c r="D239" s="22" t="s">
        <v>401</v>
      </c>
      <c r="E239" s="23" t="s">
        <v>402</v>
      </c>
      <c r="F239" s="24">
        <v>-4.5474735088646402E-13</v>
      </c>
      <c r="G239" s="24">
        <v>-260.41000000000003</v>
      </c>
      <c r="H239" s="24">
        <v>-486.85</v>
      </c>
      <c r="I239" s="24">
        <v>-734.51</v>
      </c>
      <c r="J239" s="24">
        <v>-963.29</v>
      </c>
      <c r="K239" s="24">
        <v>-1215.33</v>
      </c>
      <c r="L239" s="24">
        <v>-1446.57</v>
      </c>
      <c r="M239" s="24">
        <v>-1722.17</v>
      </c>
      <c r="N239" s="24">
        <v>-1980.64</v>
      </c>
      <c r="O239" s="24">
        <v>-2208.1</v>
      </c>
      <c r="P239" s="24">
        <v>-2466.16</v>
      </c>
      <c r="Q239" s="24">
        <v>-2720.65</v>
      </c>
      <c r="R239" s="24">
        <v>4.5474735088646402E-13</v>
      </c>
      <c r="S239" s="25">
        <f t="shared" si="31"/>
        <v>-2208.1</v>
      </c>
      <c r="T239" s="2"/>
      <c r="U239" s="4">
        <f t="shared" si="34"/>
        <v>-2208.1</v>
      </c>
      <c r="V239" s="4"/>
      <c r="W239" s="4"/>
      <c r="X239" s="83"/>
    </row>
    <row r="240" spans="1:24">
      <c r="A240" s="2">
        <f t="shared" si="32"/>
        <v>226</v>
      </c>
      <c r="B240" s="22" t="s">
        <v>67</v>
      </c>
      <c r="C240" s="22" t="s">
        <v>368</v>
      </c>
      <c r="D240" s="22" t="s">
        <v>22</v>
      </c>
      <c r="E240" s="23" t="s">
        <v>403</v>
      </c>
      <c r="F240" s="24">
        <v>-8.5265128291212002E-13</v>
      </c>
      <c r="G240" s="24">
        <v>2367.6999999999998</v>
      </c>
      <c r="H240" s="24">
        <v>5937.97</v>
      </c>
      <c r="I240" s="24">
        <v>7850.44</v>
      </c>
      <c r="J240" s="24">
        <v>9979.2199999999993</v>
      </c>
      <c r="K240" s="24">
        <v>12357.84</v>
      </c>
      <c r="L240" s="24">
        <v>14571.88</v>
      </c>
      <c r="M240" s="24">
        <v>18378.07</v>
      </c>
      <c r="N240" s="24">
        <v>18308.939999999999</v>
      </c>
      <c r="O240" s="24">
        <v>0</v>
      </c>
      <c r="P240" s="24">
        <v>22545.21</v>
      </c>
      <c r="Q240" s="24">
        <v>26764.69</v>
      </c>
      <c r="R240" s="24">
        <v>0</v>
      </c>
      <c r="S240" s="25">
        <f t="shared" si="31"/>
        <v>0</v>
      </c>
      <c r="T240" s="5"/>
      <c r="U240" s="6">
        <f t="shared" si="34"/>
        <v>0</v>
      </c>
      <c r="V240" s="6"/>
      <c r="W240" s="6"/>
      <c r="X240" s="26"/>
    </row>
    <row r="241" spans="1:24">
      <c r="A241" s="2">
        <f t="shared" si="32"/>
        <v>227</v>
      </c>
      <c r="B241" s="22" t="s">
        <v>67</v>
      </c>
      <c r="C241" s="22" t="s">
        <v>368</v>
      </c>
      <c r="D241" s="22" t="s">
        <v>404</v>
      </c>
      <c r="E241" s="23" t="s">
        <v>405</v>
      </c>
      <c r="F241" s="24">
        <v>-991.09</v>
      </c>
      <c r="G241" s="24">
        <v>-120.42</v>
      </c>
      <c r="H241" s="24">
        <v>-120.42</v>
      </c>
      <c r="I241" s="24">
        <v>-120.42</v>
      </c>
      <c r="J241" s="24">
        <v>883.12</v>
      </c>
      <c r="K241" s="24">
        <v>-1.13686837721616E-13</v>
      </c>
      <c r="L241" s="24">
        <v>-1.13686837721616E-13</v>
      </c>
      <c r="M241" s="24">
        <v>895.13</v>
      </c>
      <c r="N241" s="24">
        <v>1790.26</v>
      </c>
      <c r="O241" s="24">
        <v>-2.2737367544323201E-13</v>
      </c>
      <c r="P241" s="24">
        <v>1790.26</v>
      </c>
      <c r="Q241" s="24">
        <v>-685.07</v>
      </c>
      <c r="R241" s="24">
        <v>-1.13686837721616E-13</v>
      </c>
      <c r="S241" s="25">
        <f t="shared" si="31"/>
        <v>-2.2737367544323201E-13</v>
      </c>
      <c r="T241" s="5"/>
      <c r="U241" s="6">
        <f t="shared" si="34"/>
        <v>-2.2737367544323201E-13</v>
      </c>
      <c r="V241" s="6"/>
      <c r="W241" s="6"/>
      <c r="X241" s="26"/>
    </row>
    <row r="242" spans="1:24">
      <c r="A242" s="2">
        <f t="shared" si="32"/>
        <v>228</v>
      </c>
      <c r="B242" s="22" t="s">
        <v>67</v>
      </c>
      <c r="C242" s="22" t="s">
        <v>368</v>
      </c>
      <c r="D242" s="22" t="s">
        <v>9</v>
      </c>
      <c r="E242" s="23" t="s">
        <v>406</v>
      </c>
      <c r="F242" s="24">
        <v>-57906.559999999998</v>
      </c>
      <c r="G242" s="24">
        <v>-76279.28</v>
      </c>
      <c r="H242" s="24">
        <v>-39418.65</v>
      </c>
      <c r="I242" s="24">
        <v>-56992.27</v>
      </c>
      <c r="J242" s="24">
        <v>-73459.06</v>
      </c>
      <c r="K242" s="24">
        <v>-38524.49</v>
      </c>
      <c r="L242" s="24">
        <v>-54732.22</v>
      </c>
      <c r="M242" s="24">
        <v>-68894.009999999995</v>
      </c>
      <c r="N242" s="24">
        <v>-10450.370000000001</v>
      </c>
      <c r="O242" s="24">
        <v>-9.0949470177292808E-12</v>
      </c>
      <c r="P242" s="24">
        <v>-43242.6</v>
      </c>
      <c r="Q242" s="24">
        <v>-49864.76</v>
      </c>
      <c r="R242" s="24">
        <v>-7.2759576141834308E-12</v>
      </c>
      <c r="S242" s="25">
        <f t="shared" si="31"/>
        <v>-9.0949470177292808E-12</v>
      </c>
      <c r="T242" s="5"/>
      <c r="U242" s="6">
        <f t="shared" si="34"/>
        <v>-9.0949470177292808E-12</v>
      </c>
      <c r="V242" s="6"/>
      <c r="W242" s="6"/>
      <c r="X242" s="26"/>
    </row>
    <row r="243" spans="1:24">
      <c r="A243" s="2">
        <f t="shared" si="32"/>
        <v>229</v>
      </c>
      <c r="B243" s="22" t="s">
        <v>69</v>
      </c>
      <c r="C243" s="22" t="s">
        <v>407</v>
      </c>
      <c r="D243" s="22" t="s">
        <v>69</v>
      </c>
      <c r="E243" s="23" t="s">
        <v>408</v>
      </c>
      <c r="F243" s="24">
        <v>98313.789999999557</v>
      </c>
      <c r="G243" s="24">
        <v>181342.5</v>
      </c>
      <c r="H243" s="24">
        <v>190218.62</v>
      </c>
      <c r="I243" s="24">
        <v>152481.63999999998</v>
      </c>
      <c r="J243" s="24">
        <v>121472.93999999999</v>
      </c>
      <c r="K243" s="24">
        <v>92550.510000000009</v>
      </c>
      <c r="L243" s="24">
        <v>6204.6399999999703</v>
      </c>
      <c r="M243" s="24">
        <v>42781.239999999991</v>
      </c>
      <c r="N243" s="24">
        <v>132846.85999999996</v>
      </c>
      <c r="O243" s="24">
        <v>111830.06999999998</v>
      </c>
      <c r="P243" s="24">
        <v>159343.88</v>
      </c>
      <c r="Q243" s="24">
        <v>234120.56</v>
      </c>
      <c r="R243" s="24">
        <v>59785.299999999981</v>
      </c>
      <c r="S243" s="25">
        <f t="shared" si="31"/>
        <v>111830.06999999998</v>
      </c>
      <c r="T243" s="5"/>
      <c r="U243" s="6">
        <f t="shared" si="34"/>
        <v>111830.06999999998</v>
      </c>
      <c r="V243" s="6"/>
      <c r="W243" s="6"/>
      <c r="X243" s="83"/>
    </row>
    <row r="244" spans="1:24">
      <c r="A244" s="2">
        <f t="shared" si="32"/>
        <v>230</v>
      </c>
      <c r="B244" s="22" t="s">
        <v>67</v>
      </c>
      <c r="C244" s="22" t="s">
        <v>276</v>
      </c>
      <c r="D244" s="22" t="s">
        <v>409</v>
      </c>
      <c r="E244" s="23" t="s">
        <v>410</v>
      </c>
      <c r="F244" s="24">
        <v>2414472.8199999998</v>
      </c>
      <c r="G244" s="24">
        <v>2405799.87</v>
      </c>
      <c r="H244" s="24">
        <v>2400302.73</v>
      </c>
      <c r="I244" s="24">
        <v>2392972.9700000002</v>
      </c>
      <c r="J244" s="24">
        <v>2370630.61</v>
      </c>
      <c r="K244" s="24">
        <v>2514230.54</v>
      </c>
      <c r="L244" s="24">
        <v>2535905.41</v>
      </c>
      <c r="M244" s="24">
        <v>2556047.44</v>
      </c>
      <c r="N244" s="24">
        <v>2575415.15</v>
      </c>
      <c r="O244" s="24">
        <v>2596937.81</v>
      </c>
      <c r="P244" s="24">
        <v>2604700.02</v>
      </c>
      <c r="Q244" s="24">
        <v>2612527.48</v>
      </c>
      <c r="R244" s="24">
        <v>2988574.1</v>
      </c>
      <c r="S244" s="25">
        <f t="shared" si="31"/>
        <v>2596937.81</v>
      </c>
      <c r="T244" s="5"/>
      <c r="U244" s="6">
        <f t="shared" si="34"/>
        <v>2596937.81</v>
      </c>
      <c r="V244" s="6"/>
      <c r="W244" s="6"/>
      <c r="X244" s="26"/>
    </row>
    <row r="245" spans="1:24">
      <c r="A245" s="2">
        <f t="shared" si="32"/>
        <v>231</v>
      </c>
      <c r="B245" s="22" t="s">
        <v>139</v>
      </c>
      <c r="C245" s="22" t="s">
        <v>276</v>
      </c>
      <c r="D245" s="22" t="s">
        <v>411</v>
      </c>
      <c r="E245" s="23" t="s">
        <v>412</v>
      </c>
      <c r="F245" s="24">
        <v>34575.51</v>
      </c>
      <c r="G245" s="24">
        <v>25809.91</v>
      </c>
      <c r="H245" s="24">
        <v>19844.240000000002</v>
      </c>
      <c r="I245" s="24">
        <v>12549.22</v>
      </c>
      <c r="J245" s="24">
        <v>7556.18</v>
      </c>
      <c r="K245" s="24">
        <v>4513.1900000000096</v>
      </c>
      <c r="L245" s="24">
        <v>2941.4100000000099</v>
      </c>
      <c r="M245" s="24">
        <v>1750.5700000000099</v>
      </c>
      <c r="N245" s="24">
        <v>713.36000000000502</v>
      </c>
      <c r="O245" s="24">
        <v>-387.14999999999498</v>
      </c>
      <c r="P245" s="24">
        <v>-2716.2599999999902</v>
      </c>
      <c r="Q245" s="24">
        <v>35525.760000000002</v>
      </c>
      <c r="R245" s="24">
        <v>29758.74</v>
      </c>
      <c r="S245" s="25">
        <f t="shared" si="31"/>
        <v>-387.14999999999498</v>
      </c>
      <c r="T245" s="5"/>
      <c r="U245" s="6"/>
      <c r="V245" s="6"/>
      <c r="W245" s="6"/>
      <c r="X245" s="26">
        <f>+S245</f>
        <v>-387.14999999999498</v>
      </c>
    </row>
    <row r="246" spans="1:24">
      <c r="A246" s="2">
        <f t="shared" si="32"/>
        <v>232</v>
      </c>
      <c r="B246" s="22" t="s">
        <v>139</v>
      </c>
      <c r="C246" s="22" t="s">
        <v>276</v>
      </c>
      <c r="D246" s="22" t="s">
        <v>413</v>
      </c>
      <c r="E246" s="23" t="s">
        <v>414</v>
      </c>
      <c r="F246" s="24">
        <v>-7.2759576141834308E-12</v>
      </c>
      <c r="G246" s="24">
        <v>39500</v>
      </c>
      <c r="H246" s="24">
        <v>39720.720000000001</v>
      </c>
      <c r="I246" s="24">
        <v>39966.449999999997</v>
      </c>
      <c r="J246" s="24">
        <v>40205.72</v>
      </c>
      <c r="K246" s="24">
        <v>40454.449999999997</v>
      </c>
      <c r="L246" s="24">
        <v>40696.639999999999</v>
      </c>
      <c r="M246" s="24">
        <v>40948.410000000003</v>
      </c>
      <c r="N246" s="24">
        <v>43201.73</v>
      </c>
      <c r="O246" s="24">
        <v>43460.37</v>
      </c>
      <c r="P246" s="24">
        <v>43729.23</v>
      </c>
      <c r="Q246" s="24">
        <v>2036.53000000001</v>
      </c>
      <c r="R246" s="24">
        <v>2049.1300000000101</v>
      </c>
      <c r="S246" s="25">
        <f t="shared" si="31"/>
        <v>43460.37</v>
      </c>
      <c r="T246" s="2"/>
      <c r="U246" s="4"/>
      <c r="V246" s="4"/>
      <c r="W246" s="4"/>
      <c r="X246" s="26">
        <f>+S246</f>
        <v>43460.37</v>
      </c>
    </row>
    <row r="247" spans="1:24">
      <c r="A247" s="2">
        <f t="shared" si="32"/>
        <v>233</v>
      </c>
      <c r="B247" s="22" t="s">
        <v>139</v>
      </c>
      <c r="C247" s="22" t="s">
        <v>276</v>
      </c>
      <c r="D247" s="22" t="s">
        <v>415</v>
      </c>
      <c r="E247" s="23" t="s">
        <v>416</v>
      </c>
      <c r="F247" s="24">
        <v>24066.33</v>
      </c>
      <c r="G247" s="24">
        <v>21291.01</v>
      </c>
      <c r="H247" s="24">
        <v>19108.43</v>
      </c>
      <c r="I247" s="24">
        <v>16323.19</v>
      </c>
      <c r="J247" s="24">
        <v>14062.5</v>
      </c>
      <c r="K247" s="24">
        <v>12028.85</v>
      </c>
      <c r="L247" s="24">
        <v>9828.7800000000007</v>
      </c>
      <c r="M247" s="24">
        <v>7773.7</v>
      </c>
      <c r="N247" s="24">
        <v>5805.16</v>
      </c>
      <c r="O247" s="24">
        <v>3670.75</v>
      </c>
      <c r="P247" s="24">
        <v>1104.74</v>
      </c>
      <c r="Q247" s="24">
        <v>3573.57</v>
      </c>
      <c r="R247" s="24">
        <v>3298.72</v>
      </c>
      <c r="S247" s="25">
        <f t="shared" si="31"/>
        <v>3670.75</v>
      </c>
      <c r="T247" s="2"/>
      <c r="U247" s="4"/>
      <c r="V247" s="4"/>
      <c r="W247" s="4"/>
      <c r="X247" s="26">
        <f>+S247</f>
        <v>3670.75</v>
      </c>
    </row>
    <row r="248" spans="1:24">
      <c r="A248" s="2">
        <f t="shared" si="32"/>
        <v>234</v>
      </c>
      <c r="B248" s="22" t="s">
        <v>139</v>
      </c>
      <c r="C248" s="22" t="s">
        <v>276</v>
      </c>
      <c r="D248" s="22" t="s">
        <v>417</v>
      </c>
      <c r="E248" s="23" t="s">
        <v>414</v>
      </c>
      <c r="F248" s="24">
        <v>7.2759576141834308E-12</v>
      </c>
      <c r="G248" s="24">
        <v>2756.75</v>
      </c>
      <c r="H248" s="24">
        <v>2772.15</v>
      </c>
      <c r="I248" s="24">
        <v>2789.3</v>
      </c>
      <c r="J248" s="24">
        <v>2806</v>
      </c>
      <c r="K248" s="24">
        <v>2823.36</v>
      </c>
      <c r="L248" s="24">
        <v>2840.26</v>
      </c>
      <c r="M248" s="24">
        <v>2857.83</v>
      </c>
      <c r="N248" s="24">
        <v>2875.51</v>
      </c>
      <c r="O248" s="24">
        <v>2892.73</v>
      </c>
      <c r="P248" s="24">
        <v>9886.2099999999991</v>
      </c>
      <c r="Q248" s="24">
        <v>7017.34</v>
      </c>
      <c r="R248" s="24">
        <v>7060.75</v>
      </c>
      <c r="S248" s="25">
        <f t="shared" si="31"/>
        <v>2892.73</v>
      </c>
      <c r="T248" s="5"/>
      <c r="U248" s="41"/>
      <c r="V248" s="6"/>
      <c r="W248" s="6"/>
      <c r="X248" s="26">
        <f>+S248</f>
        <v>2892.73</v>
      </c>
    </row>
    <row r="249" spans="1:24">
      <c r="A249" s="2">
        <f t="shared" si="32"/>
        <v>235</v>
      </c>
      <c r="B249" s="22" t="s">
        <v>141</v>
      </c>
      <c r="C249" s="22" t="s">
        <v>276</v>
      </c>
      <c r="D249" s="22" t="s">
        <v>418</v>
      </c>
      <c r="E249" s="23" t="s">
        <v>419</v>
      </c>
      <c r="F249" s="24">
        <v>16285659.689999999</v>
      </c>
      <c r="G249" s="24">
        <v>16289004.07</v>
      </c>
      <c r="H249" s="24">
        <v>16264484.9</v>
      </c>
      <c r="I249" s="24">
        <v>16189573.91</v>
      </c>
      <c r="J249" s="24">
        <v>16218041.33</v>
      </c>
      <c r="K249" s="24">
        <v>16124887.07</v>
      </c>
      <c r="L249" s="24">
        <v>16124887.07</v>
      </c>
      <c r="M249" s="24">
        <v>16128251.859999999</v>
      </c>
      <c r="N249" s="24">
        <v>15487946.050000001</v>
      </c>
      <c r="O249" s="24">
        <v>15503598.550000001</v>
      </c>
      <c r="P249" s="24">
        <v>14060621.75</v>
      </c>
      <c r="Q249" s="24">
        <v>14082715.25</v>
      </c>
      <c r="R249" s="24">
        <v>14082715.25</v>
      </c>
      <c r="S249" s="25">
        <f t="shared" si="31"/>
        <v>15503598.550000001</v>
      </c>
      <c r="T249" s="5"/>
      <c r="U249" s="41">
        <f>+S249</f>
        <v>15503598.550000001</v>
      </c>
      <c r="V249" s="6"/>
      <c r="W249" s="6"/>
      <c r="X249" s="26"/>
    </row>
    <row r="250" spans="1:24">
      <c r="A250" s="2">
        <f t="shared" si="32"/>
        <v>236</v>
      </c>
      <c r="B250" s="22" t="s">
        <v>141</v>
      </c>
      <c r="C250" s="22" t="s">
        <v>276</v>
      </c>
      <c r="D250" s="22" t="s">
        <v>420</v>
      </c>
      <c r="E250" s="23" t="s">
        <v>421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466500</v>
      </c>
      <c r="M250" s="24">
        <v>466500</v>
      </c>
      <c r="N250" s="24">
        <v>466500</v>
      </c>
      <c r="O250" s="24">
        <v>466500</v>
      </c>
      <c r="P250" s="24">
        <v>466500</v>
      </c>
      <c r="Q250" s="24">
        <v>466500</v>
      </c>
      <c r="R250" s="24">
        <v>466500</v>
      </c>
      <c r="S250" s="25">
        <f t="shared" si="31"/>
        <v>466500</v>
      </c>
      <c r="T250" s="5"/>
      <c r="U250" s="41">
        <f>+S250</f>
        <v>466500</v>
      </c>
      <c r="V250" s="6"/>
      <c r="W250" s="6"/>
      <c r="X250" s="26"/>
    </row>
    <row r="251" spans="1:24">
      <c r="A251" s="2">
        <f t="shared" si="32"/>
        <v>237</v>
      </c>
      <c r="B251" s="22" t="s">
        <v>139</v>
      </c>
      <c r="C251" s="22" t="s">
        <v>276</v>
      </c>
      <c r="D251" s="22" t="s">
        <v>422</v>
      </c>
      <c r="E251" s="23" t="s">
        <v>423</v>
      </c>
      <c r="F251" s="24">
        <v>1801565.66</v>
      </c>
      <c r="G251" s="24">
        <v>1807322.83</v>
      </c>
      <c r="H251" s="24">
        <v>1806118.35</v>
      </c>
      <c r="I251" s="24">
        <v>1872773.75</v>
      </c>
      <c r="J251" s="24">
        <v>1819592.15</v>
      </c>
      <c r="K251" s="24">
        <v>1818776.4</v>
      </c>
      <c r="L251" s="24">
        <v>1819924.72</v>
      </c>
      <c r="M251" s="24">
        <v>1823117.1</v>
      </c>
      <c r="N251" s="24">
        <v>1868103.47</v>
      </c>
      <c r="O251" s="24">
        <v>1871905.13</v>
      </c>
      <c r="P251" s="24">
        <v>1864078.78</v>
      </c>
      <c r="Q251" s="24">
        <v>1878314.93</v>
      </c>
      <c r="R251" s="24">
        <v>1883502.85</v>
      </c>
      <c r="S251" s="25">
        <f t="shared" si="31"/>
        <v>1871905.13</v>
      </c>
      <c r="T251" s="5"/>
      <c r="U251" s="41"/>
      <c r="V251" s="6"/>
      <c r="W251" s="6"/>
      <c r="X251" s="26">
        <f t="shared" ref="X251:X267" si="35">+S251</f>
        <v>1871905.13</v>
      </c>
    </row>
    <row r="252" spans="1:24">
      <c r="A252" s="2">
        <f t="shared" si="32"/>
        <v>238</v>
      </c>
      <c r="B252" s="22" t="s">
        <v>141</v>
      </c>
      <c r="C252" s="22" t="s">
        <v>276</v>
      </c>
      <c r="D252" s="22" t="s">
        <v>424</v>
      </c>
      <c r="E252" s="23" t="s">
        <v>425</v>
      </c>
      <c r="F252" s="24">
        <v>6038694.4900000002</v>
      </c>
      <c r="G252" s="24">
        <v>6064955.6500000004</v>
      </c>
      <c r="H252" s="24">
        <v>6082352.1299999999</v>
      </c>
      <c r="I252" s="24">
        <v>6420363.6900000004</v>
      </c>
      <c r="J252" s="24">
        <v>6572098.1799999997</v>
      </c>
      <c r="K252" s="24">
        <v>5651597.4699999997</v>
      </c>
      <c r="L252" s="24">
        <v>5791226.9500000002</v>
      </c>
      <c r="M252" s="24">
        <v>5875649.1399999997</v>
      </c>
      <c r="N252" s="24">
        <v>904757.700000001</v>
      </c>
      <c r="O252" s="24">
        <v>1878830.87</v>
      </c>
      <c r="P252" s="24">
        <v>2436647.81</v>
      </c>
      <c r="Q252" s="24">
        <v>2552903.35</v>
      </c>
      <c r="R252" s="24">
        <v>5432079.7599999998</v>
      </c>
      <c r="S252" s="25">
        <f t="shared" si="31"/>
        <v>1878830.87</v>
      </c>
      <c r="T252" s="5"/>
      <c r="U252" s="41">
        <f>+S252</f>
        <v>1878830.87</v>
      </c>
      <c r="V252" s="6"/>
      <c r="W252" s="6"/>
      <c r="X252" s="26"/>
    </row>
    <row r="253" spans="1:24">
      <c r="A253" s="2">
        <f t="shared" si="32"/>
        <v>239</v>
      </c>
      <c r="B253" s="22" t="s">
        <v>141</v>
      </c>
      <c r="C253" s="22" t="s">
        <v>276</v>
      </c>
      <c r="D253" s="22" t="s">
        <v>426</v>
      </c>
      <c r="E253" s="23" t="s">
        <v>427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5377825.54</v>
      </c>
      <c r="O253" s="24">
        <v>5332633.7300000004</v>
      </c>
      <c r="P253" s="24">
        <v>5287441.92</v>
      </c>
      <c r="Q253" s="24">
        <v>5242250.1100000003</v>
      </c>
      <c r="R253" s="24">
        <v>5197058.3</v>
      </c>
      <c r="S253" s="25">
        <f t="shared" si="31"/>
        <v>5332633.7300000004</v>
      </c>
      <c r="T253" s="5"/>
      <c r="U253" s="41">
        <f>+S253</f>
        <v>5332633.7300000004</v>
      </c>
      <c r="V253" s="6"/>
      <c r="W253" s="6"/>
      <c r="X253" s="26"/>
    </row>
    <row r="254" spans="1:24">
      <c r="A254" s="2">
        <f t="shared" si="32"/>
        <v>240</v>
      </c>
      <c r="B254" s="22" t="s">
        <v>139</v>
      </c>
      <c r="C254" s="22" t="s">
        <v>276</v>
      </c>
      <c r="D254" s="22" t="s">
        <v>428</v>
      </c>
      <c r="E254" s="23" t="s">
        <v>429</v>
      </c>
      <c r="F254" s="24">
        <v>125655.57</v>
      </c>
      <c r="G254" s="24">
        <v>117154.43</v>
      </c>
      <c r="H254" s="24">
        <v>111240.3</v>
      </c>
      <c r="I254" s="24">
        <v>103862.92</v>
      </c>
      <c r="J254" s="24">
        <v>98643.06</v>
      </c>
      <c r="K254" s="24">
        <v>95018.8</v>
      </c>
      <c r="L254" s="24">
        <v>92328.48</v>
      </c>
      <c r="M254" s="24">
        <v>90015.35</v>
      </c>
      <c r="N254" s="24">
        <v>87865.53</v>
      </c>
      <c r="O254" s="24">
        <v>85550.92</v>
      </c>
      <c r="P254" s="24">
        <v>82091.25</v>
      </c>
      <c r="Q254" s="24">
        <v>77766.16</v>
      </c>
      <c r="R254" s="24">
        <v>70723.14</v>
      </c>
      <c r="S254" s="25">
        <f t="shared" si="31"/>
        <v>85550.92</v>
      </c>
      <c r="T254" s="5"/>
      <c r="U254" s="6"/>
      <c r="V254" s="6"/>
      <c r="W254" s="6"/>
      <c r="X254" s="26">
        <f t="shared" si="35"/>
        <v>85550.92</v>
      </c>
    </row>
    <row r="255" spans="1:24">
      <c r="A255" s="2">
        <f t="shared" si="32"/>
        <v>241</v>
      </c>
      <c r="B255" s="22" t="s">
        <v>141</v>
      </c>
      <c r="C255" s="22" t="s">
        <v>430</v>
      </c>
      <c r="D255" s="22" t="s">
        <v>431</v>
      </c>
      <c r="E255" s="23" t="s">
        <v>432</v>
      </c>
      <c r="F255" s="24">
        <v>331911.34999999998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5">
        <f t="shared" si="31"/>
        <v>0</v>
      </c>
      <c r="T255" s="5"/>
      <c r="U255" s="6"/>
      <c r="V255" s="6"/>
      <c r="W255" s="6"/>
      <c r="X255" s="26">
        <f t="shared" si="35"/>
        <v>0</v>
      </c>
    </row>
    <row r="256" spans="1:24">
      <c r="A256" s="2">
        <f t="shared" si="32"/>
        <v>242</v>
      </c>
      <c r="B256" s="22" t="s">
        <v>141</v>
      </c>
      <c r="C256" s="22" t="s">
        <v>430</v>
      </c>
      <c r="D256" s="22" t="s">
        <v>433</v>
      </c>
      <c r="E256" s="23" t="s">
        <v>434</v>
      </c>
      <c r="F256" s="24">
        <v>113979.49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5">
        <f t="shared" si="31"/>
        <v>0</v>
      </c>
      <c r="T256" s="5"/>
      <c r="U256" s="6"/>
      <c r="V256" s="6"/>
      <c r="W256" s="6"/>
      <c r="X256" s="26">
        <f t="shared" si="35"/>
        <v>0</v>
      </c>
    </row>
    <row r="257" spans="1:24">
      <c r="A257" s="2">
        <f t="shared" si="32"/>
        <v>243</v>
      </c>
      <c r="B257" s="22" t="s">
        <v>141</v>
      </c>
      <c r="C257" s="22" t="s">
        <v>430</v>
      </c>
      <c r="D257" s="22" t="s">
        <v>413</v>
      </c>
      <c r="E257" s="23" t="s">
        <v>435</v>
      </c>
      <c r="F257" s="24">
        <v>976150.82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5">
        <f t="shared" si="31"/>
        <v>0</v>
      </c>
      <c r="T257" s="5"/>
      <c r="U257" s="6"/>
      <c r="V257" s="6"/>
      <c r="W257" s="6"/>
      <c r="X257" s="26">
        <f t="shared" si="35"/>
        <v>0</v>
      </c>
    </row>
    <row r="258" spans="1:24">
      <c r="A258" s="2">
        <f t="shared" si="32"/>
        <v>244</v>
      </c>
      <c r="B258" s="22" t="s">
        <v>141</v>
      </c>
      <c r="C258" s="22" t="s">
        <v>430</v>
      </c>
      <c r="D258" s="22" t="s">
        <v>417</v>
      </c>
      <c r="E258" s="23" t="s">
        <v>436</v>
      </c>
      <c r="F258" s="24">
        <v>700519.26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5">
        <f t="shared" si="31"/>
        <v>0</v>
      </c>
      <c r="T258" s="5"/>
      <c r="U258" s="6"/>
      <c r="V258" s="6"/>
      <c r="W258" s="6"/>
      <c r="X258" s="26">
        <f t="shared" si="35"/>
        <v>0</v>
      </c>
    </row>
    <row r="259" spans="1:24">
      <c r="A259" s="2">
        <f t="shared" si="32"/>
        <v>245</v>
      </c>
      <c r="B259" s="22" t="s">
        <v>139</v>
      </c>
      <c r="C259" s="22" t="s">
        <v>430</v>
      </c>
      <c r="D259" s="22" t="s">
        <v>437</v>
      </c>
      <c r="E259" s="23" t="s">
        <v>438</v>
      </c>
      <c r="F259" s="24">
        <v>-127054.48</v>
      </c>
      <c r="G259" s="24">
        <v>112599.89</v>
      </c>
      <c r="H259" s="24">
        <v>64307.17</v>
      </c>
      <c r="I259" s="24">
        <v>5704.35</v>
      </c>
      <c r="J259" s="24">
        <v>105521.48</v>
      </c>
      <c r="K259" s="24">
        <v>403722.96</v>
      </c>
      <c r="L259" s="24">
        <v>511191.86</v>
      </c>
      <c r="M259" s="24">
        <v>579615.27</v>
      </c>
      <c r="N259" s="24">
        <v>627784.15</v>
      </c>
      <c r="O259" s="24">
        <v>640100.43999999994</v>
      </c>
      <c r="P259" s="24">
        <v>698247.58</v>
      </c>
      <c r="Q259" s="24">
        <v>224362.23999999999</v>
      </c>
      <c r="R259" s="24">
        <v>643838.16</v>
      </c>
      <c r="S259" s="25">
        <f t="shared" si="31"/>
        <v>640100.43999999994</v>
      </c>
      <c r="T259" s="5"/>
      <c r="U259" s="6"/>
      <c r="V259" s="6"/>
      <c r="W259" s="6"/>
      <c r="X259" s="26">
        <f t="shared" si="35"/>
        <v>640100.43999999994</v>
      </c>
    </row>
    <row r="260" spans="1:24">
      <c r="A260" s="2">
        <f t="shared" si="32"/>
        <v>246</v>
      </c>
      <c r="B260" s="22" t="s">
        <v>139</v>
      </c>
      <c r="C260" s="22" t="s">
        <v>430</v>
      </c>
      <c r="D260" s="22" t="s">
        <v>439</v>
      </c>
      <c r="E260" s="23" t="s">
        <v>440</v>
      </c>
      <c r="F260" s="24">
        <v>-134381.76999999999</v>
      </c>
      <c r="G260" s="24">
        <v>-384479.74</v>
      </c>
      <c r="H260" s="24">
        <v>-207714.31</v>
      </c>
      <c r="I260" s="24">
        <v>-864763.28</v>
      </c>
      <c r="J260" s="24">
        <v>-1360079.25</v>
      </c>
      <c r="K260" s="24">
        <v>-1504989.27</v>
      </c>
      <c r="L260" s="24">
        <v>-1706939.14</v>
      </c>
      <c r="M260" s="24">
        <v>-1785092.34</v>
      </c>
      <c r="N260" s="24">
        <v>-1528441.42</v>
      </c>
      <c r="O260" s="24">
        <v>-1380726.1</v>
      </c>
      <c r="P260" s="24">
        <v>-1530780.52</v>
      </c>
      <c r="Q260" s="24">
        <v>193667.13</v>
      </c>
      <c r="R260" s="24">
        <v>-228902.82</v>
      </c>
      <c r="S260" s="25">
        <f t="shared" si="31"/>
        <v>-1380726.1</v>
      </c>
      <c r="T260" s="5"/>
      <c r="U260" s="6"/>
      <c r="V260" s="6"/>
      <c r="W260" s="6"/>
      <c r="X260" s="26">
        <f t="shared" si="35"/>
        <v>-1380726.1</v>
      </c>
    </row>
    <row r="261" spans="1:24">
      <c r="A261" s="2">
        <f t="shared" si="32"/>
        <v>247</v>
      </c>
      <c r="B261" s="22" t="s">
        <v>139</v>
      </c>
      <c r="C261" s="22" t="s">
        <v>430</v>
      </c>
      <c r="D261" s="22" t="s">
        <v>441</v>
      </c>
      <c r="E261" s="23" t="s">
        <v>442</v>
      </c>
      <c r="F261" s="24">
        <v>4059966.67</v>
      </c>
      <c r="G261" s="24">
        <v>3212318.44</v>
      </c>
      <c r="H261" s="24">
        <v>2505235.73</v>
      </c>
      <c r="I261" s="24">
        <v>2507308.9</v>
      </c>
      <c r="J261" s="24">
        <v>2418602.59</v>
      </c>
      <c r="K261" s="24">
        <v>1964038.5</v>
      </c>
      <c r="L261" s="24">
        <v>1892252.25</v>
      </c>
      <c r="M261" s="24">
        <v>1770213.93</v>
      </c>
      <c r="N261" s="24">
        <v>1346690.53</v>
      </c>
      <c r="O261" s="24">
        <v>1062416.03</v>
      </c>
      <c r="P261" s="24">
        <v>921734.44</v>
      </c>
      <c r="Q261" s="24">
        <v>624129.18000000005</v>
      </c>
      <c r="R261" s="24">
        <v>444461.68</v>
      </c>
      <c r="S261" s="25">
        <f t="shared" si="31"/>
        <v>1062416.03</v>
      </c>
      <c r="T261" s="5"/>
      <c r="U261" s="6"/>
      <c r="V261" s="6"/>
      <c r="W261" s="6"/>
      <c r="X261" s="26">
        <f t="shared" si="35"/>
        <v>1062416.03</v>
      </c>
    </row>
    <row r="262" spans="1:24">
      <c r="A262" s="2">
        <f t="shared" si="32"/>
        <v>248</v>
      </c>
      <c r="B262" s="22" t="s">
        <v>139</v>
      </c>
      <c r="C262" s="22" t="s">
        <v>430</v>
      </c>
      <c r="D262" s="22" t="s">
        <v>443</v>
      </c>
      <c r="E262" s="23" t="s">
        <v>444</v>
      </c>
      <c r="F262" s="24">
        <v>-3798530.42</v>
      </c>
      <c r="G262" s="24">
        <v>-2940438.59</v>
      </c>
      <c r="H262" s="24">
        <v>-2361828.59</v>
      </c>
      <c r="I262" s="24">
        <v>-1648249.97</v>
      </c>
      <c r="J262" s="24">
        <v>-1164044.82</v>
      </c>
      <c r="K262" s="24">
        <v>-862772.19</v>
      </c>
      <c r="L262" s="24">
        <v>-696504.97</v>
      </c>
      <c r="M262" s="24">
        <v>-564736.86</v>
      </c>
      <c r="N262" s="24">
        <v>-446033.26</v>
      </c>
      <c r="O262" s="24">
        <v>-321790.37</v>
      </c>
      <c r="P262" s="24">
        <v>-89201.499999999898</v>
      </c>
      <c r="Q262" s="24">
        <v>-1042158.55</v>
      </c>
      <c r="R262" s="24">
        <v>-859397.02</v>
      </c>
      <c r="S262" s="25">
        <f t="shared" si="31"/>
        <v>-321790.37</v>
      </c>
      <c r="T262" s="5"/>
      <c r="U262" s="6"/>
      <c r="V262" s="6"/>
      <c r="W262" s="6"/>
      <c r="X262" s="26">
        <f t="shared" si="35"/>
        <v>-321790.37</v>
      </c>
    </row>
    <row r="263" spans="1:24">
      <c r="A263" s="2">
        <f t="shared" si="32"/>
        <v>249</v>
      </c>
      <c r="B263" s="22" t="s">
        <v>141</v>
      </c>
      <c r="C263" s="22" t="s">
        <v>430</v>
      </c>
      <c r="D263" s="22" t="s">
        <v>445</v>
      </c>
      <c r="E263" s="23" t="s">
        <v>446</v>
      </c>
      <c r="F263" s="24">
        <v>-5899262.8300000001</v>
      </c>
      <c r="G263" s="24">
        <v>-5665638.0599999996</v>
      </c>
      <c r="H263" s="24">
        <v>-6495911.1799999997</v>
      </c>
      <c r="I263" s="24">
        <v>-6967711.3200000003</v>
      </c>
      <c r="J263" s="24">
        <v>-7545664.8799999999</v>
      </c>
      <c r="K263" s="24">
        <v>-7027571.9299999997</v>
      </c>
      <c r="L263" s="24">
        <v>-7146164.71</v>
      </c>
      <c r="M263" s="24">
        <v>-7151359.0899999999</v>
      </c>
      <c r="N263" s="24">
        <v>-6729387.8300000001</v>
      </c>
      <c r="O263" s="24">
        <v>-6838631.5999999996</v>
      </c>
      <c r="P263" s="24">
        <v>-6565400.29</v>
      </c>
      <c r="Q263" s="24">
        <v>-93709.3200000012</v>
      </c>
      <c r="R263" s="24">
        <v>1013703.17</v>
      </c>
      <c r="S263" s="25">
        <f t="shared" si="31"/>
        <v>-6838631.5999999996</v>
      </c>
      <c r="T263" s="5"/>
      <c r="U263" s="6"/>
      <c r="V263" s="6"/>
      <c r="W263" s="6"/>
      <c r="X263" s="26">
        <f t="shared" si="35"/>
        <v>-6838631.5999999996</v>
      </c>
    </row>
    <row r="264" spans="1:24">
      <c r="A264" s="2">
        <f t="shared" si="32"/>
        <v>250</v>
      </c>
      <c r="B264" s="22" t="s">
        <v>141</v>
      </c>
      <c r="C264" s="22" t="s">
        <v>430</v>
      </c>
      <c r="D264" s="22" t="s">
        <v>447</v>
      </c>
      <c r="E264" s="23" t="s">
        <v>448</v>
      </c>
      <c r="F264" s="24">
        <v>2427759.54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5">
        <f t="shared" si="31"/>
        <v>0</v>
      </c>
      <c r="T264" s="5"/>
      <c r="U264" s="6"/>
      <c r="V264" s="6"/>
      <c r="W264" s="6"/>
      <c r="X264" s="26">
        <f t="shared" si="35"/>
        <v>0</v>
      </c>
    </row>
    <row r="265" spans="1:24">
      <c r="A265" s="2">
        <f t="shared" si="32"/>
        <v>251</v>
      </c>
      <c r="B265" s="22" t="s">
        <v>141</v>
      </c>
      <c r="C265" s="22" t="s">
        <v>430</v>
      </c>
      <c r="D265" s="22" t="s">
        <v>424</v>
      </c>
      <c r="E265" s="23" t="s">
        <v>449</v>
      </c>
      <c r="F265" s="24">
        <v>1511249.09</v>
      </c>
      <c r="G265" s="24">
        <v>5791633.3700000001</v>
      </c>
      <c r="H265" s="24">
        <v>6596943.9699999997</v>
      </c>
      <c r="I265" s="24">
        <v>7038725.3099999996</v>
      </c>
      <c r="J265" s="24">
        <v>7592820.75</v>
      </c>
      <c r="K265" s="24">
        <v>7057777.9500000002</v>
      </c>
      <c r="L265" s="24">
        <v>7165590.7300000004</v>
      </c>
      <c r="M265" s="24">
        <v>7161984.4100000001</v>
      </c>
      <c r="N265" s="24">
        <v>6731976.25</v>
      </c>
      <c r="O265" s="24">
        <v>6834231.7400000002</v>
      </c>
      <c r="P265" s="24">
        <v>6546122.6100000003</v>
      </c>
      <c r="Q265" s="24">
        <v>6026089.79</v>
      </c>
      <c r="R265" s="24">
        <v>4075395.82</v>
      </c>
      <c r="S265" s="25">
        <f t="shared" si="31"/>
        <v>6834231.7400000002</v>
      </c>
      <c r="T265" s="5"/>
      <c r="U265" s="6"/>
      <c r="V265" s="6"/>
      <c r="W265" s="6"/>
      <c r="X265" s="26">
        <f t="shared" si="35"/>
        <v>6834231.7400000002</v>
      </c>
    </row>
    <row r="266" spans="1:24">
      <c r="A266" s="2">
        <f t="shared" si="32"/>
        <v>252</v>
      </c>
      <c r="B266" s="22" t="s">
        <v>141</v>
      </c>
      <c r="C266" s="22" t="s">
        <v>430</v>
      </c>
      <c r="D266" s="22" t="s">
        <v>428</v>
      </c>
      <c r="E266" s="23" t="s">
        <v>450</v>
      </c>
      <c r="F266" s="24">
        <v>-162306.72</v>
      </c>
      <c r="G266" s="24">
        <v>-125995.31</v>
      </c>
      <c r="H266" s="24">
        <v>-101032.79</v>
      </c>
      <c r="I266" s="24">
        <v>-71013.990000000005</v>
      </c>
      <c r="J266" s="24">
        <v>-47155.87</v>
      </c>
      <c r="K266" s="24">
        <v>-30206.02</v>
      </c>
      <c r="L266" s="24">
        <v>-19426.02</v>
      </c>
      <c r="M266" s="24">
        <v>-10625.32</v>
      </c>
      <c r="N266" s="24">
        <v>-2588.42</v>
      </c>
      <c r="O266" s="24">
        <v>4399.8599999999997</v>
      </c>
      <c r="P266" s="24">
        <v>19277.68</v>
      </c>
      <c r="Q266" s="24">
        <v>-5932380.4699999997</v>
      </c>
      <c r="R266" s="24">
        <v>-5089098.99</v>
      </c>
      <c r="S266" s="25">
        <f t="shared" si="31"/>
        <v>4399.8599999999997</v>
      </c>
      <c r="T266" s="5"/>
      <c r="U266" s="6"/>
      <c r="V266" s="6"/>
      <c r="W266" s="6"/>
      <c r="X266" s="26">
        <f t="shared" si="35"/>
        <v>4399.8599999999997</v>
      </c>
    </row>
    <row r="267" spans="1:24">
      <c r="A267" s="2">
        <f t="shared" si="32"/>
        <v>253</v>
      </c>
      <c r="B267" s="22" t="s">
        <v>67</v>
      </c>
      <c r="C267" s="22" t="s">
        <v>451</v>
      </c>
      <c r="D267" s="22" t="s">
        <v>97</v>
      </c>
      <c r="E267" s="23" t="s">
        <v>452</v>
      </c>
      <c r="F267" s="24">
        <v>4048837</v>
      </c>
      <c r="G267" s="24">
        <v>4048837</v>
      </c>
      <c r="H267" s="24">
        <v>4048837</v>
      </c>
      <c r="I267" s="24">
        <v>4048837</v>
      </c>
      <c r="J267" s="24">
        <v>4405213</v>
      </c>
      <c r="K267" s="24">
        <v>4405213</v>
      </c>
      <c r="L267" s="24">
        <v>4405213</v>
      </c>
      <c r="M267" s="24">
        <v>4405213</v>
      </c>
      <c r="N267" s="24">
        <v>4405213</v>
      </c>
      <c r="O267" s="24">
        <v>4405213</v>
      </c>
      <c r="P267" s="24">
        <v>4405213</v>
      </c>
      <c r="Q267" s="24">
        <v>4405213</v>
      </c>
      <c r="R267" s="24">
        <v>4405213</v>
      </c>
      <c r="S267" s="25">
        <f t="shared" si="31"/>
        <v>4405213</v>
      </c>
      <c r="T267" s="5"/>
      <c r="U267" s="6"/>
      <c r="V267" s="6"/>
      <c r="W267" s="6"/>
      <c r="X267" s="26">
        <f t="shared" si="35"/>
        <v>4405213</v>
      </c>
    </row>
    <row r="268" spans="1:24">
      <c r="A268" s="2">
        <f t="shared" si="32"/>
        <v>254</v>
      </c>
      <c r="B268" s="2"/>
      <c r="C268" s="2"/>
      <c r="D268" s="2"/>
      <c r="E268" s="23" t="s">
        <v>453</v>
      </c>
      <c r="F268" s="28">
        <f t="shared" ref="F268:R268" si="36">SUM(F211:F267)</f>
        <v>78608508.219999969</v>
      </c>
      <c r="G268" s="28">
        <f t="shared" si="36"/>
        <v>82958816.010000005</v>
      </c>
      <c r="H268" s="28">
        <f t="shared" si="36"/>
        <v>83117560.469999984</v>
      </c>
      <c r="I268" s="28">
        <f t="shared" si="36"/>
        <v>83407057.019999996</v>
      </c>
      <c r="J268" s="28">
        <f t="shared" si="36"/>
        <v>84194940.200000003</v>
      </c>
      <c r="K268" s="28">
        <f t="shared" si="36"/>
        <v>83887103.320000023</v>
      </c>
      <c r="L268" s="28">
        <f t="shared" si="36"/>
        <v>85047868.13000001</v>
      </c>
      <c r="M268" s="28">
        <f t="shared" si="36"/>
        <v>85638967.939999998</v>
      </c>
      <c r="N268" s="28">
        <f t="shared" si="36"/>
        <v>85995217.929999992</v>
      </c>
      <c r="O268" s="28">
        <f t="shared" si="36"/>
        <v>87356779.379999995</v>
      </c>
      <c r="P268" s="28">
        <f t="shared" si="36"/>
        <v>86818910.600000024</v>
      </c>
      <c r="Q268" s="28">
        <f t="shared" si="36"/>
        <v>86686917.339999989</v>
      </c>
      <c r="R268" s="28">
        <f t="shared" si="36"/>
        <v>90797163.850000009</v>
      </c>
      <c r="S268" s="25">
        <f t="shared" si="31"/>
        <v>87356779.379999995</v>
      </c>
      <c r="T268" s="5"/>
      <c r="U268" s="6"/>
      <c r="V268" s="6"/>
      <c r="W268" s="6"/>
      <c r="X268" s="26"/>
    </row>
    <row r="269" spans="1:24">
      <c r="A269" s="2">
        <f t="shared" si="32"/>
        <v>255</v>
      </c>
      <c r="B269" s="2"/>
      <c r="C269" s="2"/>
      <c r="D269" s="2"/>
      <c r="E269" s="50"/>
      <c r="F269" s="24"/>
      <c r="G269" s="91"/>
      <c r="H269" s="74"/>
      <c r="I269" s="74"/>
      <c r="J269" s="75"/>
      <c r="K269" s="76"/>
      <c r="L269" s="77"/>
      <c r="M269" s="78"/>
      <c r="N269" s="79"/>
      <c r="O269" s="42"/>
      <c r="P269" s="80"/>
      <c r="Q269" s="92"/>
      <c r="R269" s="24"/>
      <c r="S269" s="25">
        <f t="shared" si="31"/>
        <v>0</v>
      </c>
      <c r="T269" s="5"/>
      <c r="U269" s="6"/>
      <c r="V269" s="6"/>
      <c r="W269" s="6"/>
      <c r="X269" s="26"/>
    </row>
    <row r="270" spans="1:24">
      <c r="A270" s="2">
        <f t="shared" si="32"/>
        <v>256</v>
      </c>
      <c r="B270" s="22" t="s">
        <v>69</v>
      </c>
      <c r="C270" s="22" t="s">
        <v>454</v>
      </c>
      <c r="D270" s="22" t="s">
        <v>69</v>
      </c>
      <c r="E270" s="23" t="s">
        <v>455</v>
      </c>
      <c r="F270" s="24">
        <v>144114776.72</v>
      </c>
      <c r="G270" s="24">
        <v>21790189.309999999</v>
      </c>
      <c r="H270" s="24">
        <v>42147124.039999999</v>
      </c>
      <c r="I270" s="24">
        <v>58962425.490000002</v>
      </c>
      <c r="J270" s="24">
        <v>70342716.599999994</v>
      </c>
      <c r="K270" s="24">
        <v>75996700.909999996</v>
      </c>
      <c r="L270" s="24">
        <v>81176632.140000001</v>
      </c>
      <c r="M270" s="24">
        <v>85461812.150000006</v>
      </c>
      <c r="N270" s="24">
        <v>88067234.599999994</v>
      </c>
      <c r="O270" s="24">
        <v>93549872.980000004</v>
      </c>
      <c r="P270" s="24">
        <v>104197080.37</v>
      </c>
      <c r="Q270" s="24">
        <v>119701897.48999999</v>
      </c>
      <c r="R270" s="24">
        <v>139413148.13</v>
      </c>
      <c r="S270" s="25">
        <f t="shared" si="31"/>
        <v>93549872.980000004</v>
      </c>
      <c r="T270" s="5"/>
      <c r="U270" s="6"/>
      <c r="V270" s="6"/>
      <c r="W270" s="6">
        <f>+S270</f>
        <v>93549872.980000004</v>
      </c>
      <c r="X270" s="26"/>
    </row>
    <row r="271" spans="1:24">
      <c r="A271" s="2">
        <f t="shared" si="32"/>
        <v>257</v>
      </c>
      <c r="B271" s="22" t="s">
        <v>69</v>
      </c>
      <c r="C271" s="22" t="s">
        <v>456</v>
      </c>
      <c r="D271" s="22" t="s">
        <v>69</v>
      </c>
      <c r="E271" s="23" t="s">
        <v>457</v>
      </c>
      <c r="F271" s="24">
        <v>50276230.659999996</v>
      </c>
      <c r="G271" s="24">
        <v>5244374.67</v>
      </c>
      <c r="H271" s="24">
        <v>9620960.8900000006</v>
      </c>
      <c r="I271" s="24">
        <v>14511369.199999999</v>
      </c>
      <c r="J271" s="24">
        <v>18985259.670000002</v>
      </c>
      <c r="K271" s="24">
        <v>22808064.260000002</v>
      </c>
      <c r="L271" s="24">
        <v>26762282.68</v>
      </c>
      <c r="M271" s="24">
        <v>30771762.039999999</v>
      </c>
      <c r="N271" s="24">
        <v>35431844.210000001</v>
      </c>
      <c r="O271" s="24">
        <v>39749677.140000001</v>
      </c>
      <c r="P271" s="24">
        <v>44016316.68</v>
      </c>
      <c r="Q271" s="24">
        <v>48694380.310000002</v>
      </c>
      <c r="R271" s="24">
        <v>53526616.649999999</v>
      </c>
      <c r="S271" s="25">
        <f t="shared" si="31"/>
        <v>39749677.140000001</v>
      </c>
      <c r="T271" s="5"/>
      <c r="U271" s="6"/>
      <c r="V271" s="6"/>
      <c r="W271" s="6">
        <f>+S271</f>
        <v>39749677.140000001</v>
      </c>
      <c r="X271" s="26"/>
    </row>
    <row r="272" spans="1:24">
      <c r="A272" s="2">
        <f t="shared" si="32"/>
        <v>258</v>
      </c>
      <c r="B272" s="22" t="s">
        <v>69</v>
      </c>
      <c r="C272" s="22" t="s">
        <v>458</v>
      </c>
      <c r="D272" s="22" t="s">
        <v>459</v>
      </c>
      <c r="E272" s="23" t="s">
        <v>460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5">
        <f t="shared" ref="S272:S335" si="37">+O272</f>
        <v>0</v>
      </c>
      <c r="T272" s="5"/>
      <c r="U272" s="6"/>
      <c r="V272" s="6"/>
      <c r="W272" s="6">
        <f>+S272</f>
        <v>0</v>
      </c>
      <c r="X272" s="26"/>
    </row>
    <row r="273" spans="1:24">
      <c r="A273" s="2">
        <f t="shared" ref="A273:A336" si="38">+A272+1</f>
        <v>259</v>
      </c>
      <c r="B273" s="22" t="s">
        <v>69</v>
      </c>
      <c r="C273" s="22" t="s">
        <v>461</v>
      </c>
      <c r="D273" s="22" t="s">
        <v>69</v>
      </c>
      <c r="E273" s="23" t="s">
        <v>462</v>
      </c>
      <c r="F273" s="43">
        <v>7645195.1500000004</v>
      </c>
      <c r="G273" s="43">
        <v>662079.03</v>
      </c>
      <c r="H273" s="43">
        <v>1253795.29</v>
      </c>
      <c r="I273" s="43">
        <v>1941064.79</v>
      </c>
      <c r="J273" s="43">
        <v>2536308.91</v>
      </c>
      <c r="K273" s="43">
        <v>3169158.63</v>
      </c>
      <c r="L273" s="43">
        <v>3809101.68</v>
      </c>
      <c r="M273" s="43">
        <v>4398010.87</v>
      </c>
      <c r="N273" s="43">
        <v>5140319.42</v>
      </c>
      <c r="O273" s="43">
        <v>5809728.4299999997</v>
      </c>
      <c r="P273" s="43">
        <v>6622571.1200000001</v>
      </c>
      <c r="Q273" s="43">
        <v>7277178.5499999998</v>
      </c>
      <c r="R273" s="43">
        <v>8005145.8399999999</v>
      </c>
      <c r="S273" s="25">
        <f t="shared" si="37"/>
        <v>5809728.4299999997</v>
      </c>
      <c r="T273" s="5"/>
      <c r="U273" s="6"/>
      <c r="V273" s="6"/>
      <c r="W273" s="6">
        <f>+S273</f>
        <v>5809728.4299999997</v>
      </c>
      <c r="X273" s="26"/>
    </row>
    <row r="274" spans="1:24">
      <c r="A274" s="2">
        <f t="shared" si="38"/>
        <v>260</v>
      </c>
      <c r="B274" s="22"/>
      <c r="C274" s="22"/>
      <c r="D274" s="22"/>
      <c r="E274" s="23" t="s">
        <v>463</v>
      </c>
      <c r="F274" s="28">
        <f>SUM(F270:F273)</f>
        <v>202036202.53</v>
      </c>
      <c r="G274" s="28">
        <f t="shared" ref="G274:R274" si="39">SUM(G270:G273)</f>
        <v>27696643.009999998</v>
      </c>
      <c r="H274" s="28">
        <f t="shared" si="39"/>
        <v>53021880.219999999</v>
      </c>
      <c r="I274" s="28">
        <f t="shared" si="39"/>
        <v>75414859.480000004</v>
      </c>
      <c r="J274" s="28">
        <f t="shared" si="39"/>
        <v>91864285.179999992</v>
      </c>
      <c r="K274" s="28">
        <f t="shared" si="39"/>
        <v>101973923.8</v>
      </c>
      <c r="L274" s="28">
        <f t="shared" si="39"/>
        <v>111748016.5</v>
      </c>
      <c r="M274" s="28">
        <f t="shared" si="39"/>
        <v>120631585.06</v>
      </c>
      <c r="N274" s="28">
        <f t="shared" si="39"/>
        <v>128639398.23</v>
      </c>
      <c r="O274" s="28">
        <f t="shared" si="39"/>
        <v>139109278.55000001</v>
      </c>
      <c r="P274" s="28">
        <f t="shared" si="39"/>
        <v>154835968.17000002</v>
      </c>
      <c r="Q274" s="28">
        <f t="shared" si="39"/>
        <v>175673456.35000002</v>
      </c>
      <c r="R274" s="28">
        <f t="shared" si="39"/>
        <v>200944910.62</v>
      </c>
      <c r="S274" s="25">
        <f t="shared" si="37"/>
        <v>139109278.55000001</v>
      </c>
      <c r="T274" s="5"/>
      <c r="U274" s="6"/>
      <c r="V274" s="6"/>
      <c r="W274" s="6"/>
      <c r="X274" s="26"/>
    </row>
    <row r="275" spans="1:24">
      <c r="A275" s="2">
        <f t="shared" si="38"/>
        <v>261</v>
      </c>
      <c r="B275" s="2"/>
      <c r="C275" s="2"/>
      <c r="D275" s="2"/>
      <c r="E275" s="50"/>
      <c r="F275" s="24"/>
      <c r="G275" s="91"/>
      <c r="H275" s="74"/>
      <c r="I275" s="74"/>
      <c r="J275" s="75"/>
      <c r="K275" s="76"/>
      <c r="L275" s="77"/>
      <c r="M275" s="78"/>
      <c r="N275" s="79"/>
      <c r="O275" s="42"/>
      <c r="P275" s="80"/>
      <c r="Q275" s="92"/>
      <c r="R275" s="24"/>
      <c r="S275" s="25">
        <f t="shared" si="37"/>
        <v>0</v>
      </c>
      <c r="T275" s="2"/>
      <c r="U275" s="4"/>
      <c r="V275" s="4"/>
      <c r="W275" s="4"/>
      <c r="X275" s="83"/>
    </row>
    <row r="276" spans="1:24">
      <c r="A276" s="2">
        <f t="shared" si="38"/>
        <v>262</v>
      </c>
      <c r="B276" s="22" t="s">
        <v>139</v>
      </c>
      <c r="C276" s="22" t="s">
        <v>464</v>
      </c>
      <c r="D276" s="2"/>
      <c r="E276" s="23" t="s">
        <v>465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5">
        <f t="shared" si="37"/>
        <v>0</v>
      </c>
      <c r="T276" s="2"/>
      <c r="U276" s="4"/>
      <c r="V276" s="4"/>
      <c r="W276" s="4">
        <f t="shared" ref="W276:W293" si="40">+S276</f>
        <v>0</v>
      </c>
      <c r="X276" s="83"/>
    </row>
    <row r="277" spans="1:24">
      <c r="A277" s="2">
        <f t="shared" si="38"/>
        <v>263</v>
      </c>
      <c r="B277" s="22" t="s">
        <v>141</v>
      </c>
      <c r="C277" s="22" t="s">
        <v>464</v>
      </c>
      <c r="D277" s="2"/>
      <c r="E277" s="23" t="s">
        <v>465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5">
        <f t="shared" si="37"/>
        <v>0</v>
      </c>
      <c r="T277" s="2"/>
      <c r="U277" s="4"/>
      <c r="V277" s="4"/>
      <c r="W277" s="4">
        <f t="shared" si="40"/>
        <v>0</v>
      </c>
      <c r="X277" s="83"/>
    </row>
    <row r="278" spans="1:24">
      <c r="A278" s="2">
        <f t="shared" si="38"/>
        <v>264</v>
      </c>
      <c r="B278" s="2"/>
      <c r="C278" s="2"/>
      <c r="D278" s="2"/>
      <c r="E278" s="50"/>
      <c r="F278" s="24"/>
      <c r="G278" s="91"/>
      <c r="H278" s="74"/>
      <c r="I278" s="74"/>
      <c r="J278" s="75"/>
      <c r="K278" s="76"/>
      <c r="L278" s="77"/>
      <c r="M278" s="78"/>
      <c r="N278" s="79"/>
      <c r="O278" s="42"/>
      <c r="P278" s="80"/>
      <c r="Q278" s="92"/>
      <c r="R278" s="24"/>
      <c r="S278" s="25">
        <f t="shared" si="37"/>
        <v>0</v>
      </c>
      <c r="T278" s="2"/>
      <c r="U278" s="4"/>
      <c r="V278" s="4"/>
      <c r="W278" s="4">
        <f t="shared" si="40"/>
        <v>0</v>
      </c>
      <c r="X278" s="83"/>
    </row>
    <row r="279" spans="1:24">
      <c r="A279" s="2">
        <f t="shared" si="38"/>
        <v>265</v>
      </c>
      <c r="B279" s="22" t="s">
        <v>139</v>
      </c>
      <c r="C279" s="22" t="s">
        <v>466</v>
      </c>
      <c r="D279" s="22" t="s">
        <v>467</v>
      </c>
      <c r="E279" s="23" t="s">
        <v>468</v>
      </c>
      <c r="F279" s="24">
        <v>191644.21</v>
      </c>
      <c r="G279" s="24">
        <v>16034.56</v>
      </c>
      <c r="H279" s="24">
        <v>32069.119999999999</v>
      </c>
      <c r="I279" s="24">
        <v>48144.67</v>
      </c>
      <c r="J279" s="24">
        <v>64220.19</v>
      </c>
      <c r="K279" s="24">
        <v>80295.710000000006</v>
      </c>
      <c r="L279" s="24">
        <v>96371.23</v>
      </c>
      <c r="M279" s="24">
        <v>112446.75</v>
      </c>
      <c r="N279" s="24">
        <v>128522.27</v>
      </c>
      <c r="O279" s="24">
        <v>144597.79</v>
      </c>
      <c r="P279" s="24">
        <v>160673.31</v>
      </c>
      <c r="Q279" s="24">
        <v>176748.83</v>
      </c>
      <c r="R279" s="24">
        <v>192824.35</v>
      </c>
      <c r="S279" s="25">
        <f t="shared" si="37"/>
        <v>144597.79</v>
      </c>
      <c r="T279" s="2"/>
      <c r="U279" s="4"/>
      <c r="V279" s="4"/>
      <c r="W279" s="4">
        <f t="shared" si="40"/>
        <v>144597.79</v>
      </c>
      <c r="X279" s="83"/>
    </row>
    <row r="280" spans="1:24">
      <c r="A280" s="2">
        <f t="shared" si="38"/>
        <v>266</v>
      </c>
      <c r="B280" s="22" t="s">
        <v>141</v>
      </c>
      <c r="C280" s="22" t="s">
        <v>466</v>
      </c>
      <c r="D280" s="22" t="s">
        <v>467</v>
      </c>
      <c r="E280" s="23" t="s">
        <v>469</v>
      </c>
      <c r="F280" s="24">
        <v>473580.63</v>
      </c>
      <c r="G280" s="24">
        <v>76703.429999999993</v>
      </c>
      <c r="H280" s="24">
        <v>133051.59</v>
      </c>
      <c r="I280" s="24">
        <v>197856.94</v>
      </c>
      <c r="J280" s="24">
        <v>225321.31</v>
      </c>
      <c r="K280" s="24">
        <v>256253.88</v>
      </c>
      <c r="L280" s="24">
        <v>277069.77</v>
      </c>
      <c r="M280" s="24">
        <v>295052.81</v>
      </c>
      <c r="N280" s="24">
        <v>312730.88</v>
      </c>
      <c r="O280" s="24">
        <v>330394.23</v>
      </c>
      <c r="P280" s="24">
        <v>355712.94</v>
      </c>
      <c r="Q280" s="24">
        <v>389023.6</v>
      </c>
      <c r="R280" s="24">
        <v>441440.08</v>
      </c>
      <c r="S280" s="25">
        <f t="shared" si="37"/>
        <v>330394.23</v>
      </c>
      <c r="T280" s="2"/>
      <c r="U280" s="4"/>
      <c r="V280" s="4"/>
      <c r="W280" s="4">
        <f t="shared" si="40"/>
        <v>330394.23</v>
      </c>
      <c r="X280" s="83"/>
    </row>
    <row r="281" spans="1:24">
      <c r="A281" s="2">
        <f t="shared" si="38"/>
        <v>267</v>
      </c>
      <c r="B281" s="22" t="s">
        <v>141</v>
      </c>
      <c r="C281" s="22" t="s">
        <v>466</v>
      </c>
      <c r="D281" s="22" t="s">
        <v>185</v>
      </c>
      <c r="E281" s="23" t="s">
        <v>470</v>
      </c>
      <c r="F281" s="24">
        <v>10050925.689999999</v>
      </c>
      <c r="G281" s="24">
        <v>1721778.84</v>
      </c>
      <c r="H281" s="24">
        <v>2961931.99</v>
      </c>
      <c r="I281" s="24">
        <v>4379409.2300000004</v>
      </c>
      <c r="J281" s="24">
        <v>5369821.1399999997</v>
      </c>
      <c r="K281" s="24">
        <v>6005156.7999999998</v>
      </c>
      <c r="L281" s="24">
        <v>6418836.9100000001</v>
      </c>
      <c r="M281" s="24">
        <v>6773000.9900000002</v>
      </c>
      <c r="N281" s="24">
        <v>7116268.0499999998</v>
      </c>
      <c r="O281" s="24">
        <v>7449068.79</v>
      </c>
      <c r="P281" s="24">
        <v>7939639.3600000003</v>
      </c>
      <c r="Q281" s="24">
        <v>8631453.1099999994</v>
      </c>
      <c r="R281" s="24">
        <v>9826025.0600000005</v>
      </c>
      <c r="S281" s="25">
        <f t="shared" si="37"/>
        <v>7449068.79</v>
      </c>
      <c r="T281" s="2"/>
      <c r="U281" s="4"/>
      <c r="V281" s="4"/>
      <c r="W281" s="4">
        <f t="shared" si="40"/>
        <v>7449068.79</v>
      </c>
      <c r="X281" s="83"/>
    </row>
    <row r="282" spans="1:24">
      <c r="A282" s="2">
        <f t="shared" si="38"/>
        <v>268</v>
      </c>
      <c r="B282" s="22" t="s">
        <v>141</v>
      </c>
      <c r="C282" s="22" t="s">
        <v>466</v>
      </c>
      <c r="D282" s="22" t="s">
        <v>193</v>
      </c>
      <c r="E282" s="23" t="s">
        <v>471</v>
      </c>
      <c r="F282" s="24">
        <v>9000910.9199999999</v>
      </c>
      <c r="G282" s="24">
        <v>1265439.75</v>
      </c>
      <c r="H282" s="24">
        <v>2451600.96</v>
      </c>
      <c r="I282" s="24">
        <v>3451493.27</v>
      </c>
      <c r="J282" s="24">
        <v>4164721.85</v>
      </c>
      <c r="K282" s="24">
        <v>4572915.22</v>
      </c>
      <c r="L282" s="24">
        <v>4951671.29</v>
      </c>
      <c r="M282" s="24">
        <v>5291700.78</v>
      </c>
      <c r="N282" s="24">
        <v>5540237.2699999996</v>
      </c>
      <c r="O282" s="24">
        <v>5936580.6200000001</v>
      </c>
      <c r="P282" s="24">
        <v>6568266.7400000002</v>
      </c>
      <c r="Q282" s="24">
        <v>7458462.8200000003</v>
      </c>
      <c r="R282" s="24">
        <v>8579658.0999999996</v>
      </c>
      <c r="S282" s="25">
        <f t="shared" si="37"/>
        <v>5936580.6200000001</v>
      </c>
      <c r="T282" s="2"/>
      <c r="U282" s="4"/>
      <c r="V282" s="4"/>
      <c r="W282" s="4">
        <f t="shared" si="40"/>
        <v>5936580.6200000001</v>
      </c>
      <c r="X282" s="83"/>
    </row>
    <row r="283" spans="1:24">
      <c r="A283" s="2">
        <f t="shared" si="38"/>
        <v>269</v>
      </c>
      <c r="B283" s="22" t="s">
        <v>139</v>
      </c>
      <c r="C283" s="22" t="s">
        <v>466</v>
      </c>
      <c r="D283" s="85" t="s">
        <v>472</v>
      </c>
      <c r="E283" s="23" t="s">
        <v>473</v>
      </c>
      <c r="F283" s="24">
        <v>81572.55</v>
      </c>
      <c r="G283" s="24">
        <v>7343.64</v>
      </c>
      <c r="H283" s="24">
        <v>14687.28</v>
      </c>
      <c r="I283" s="24">
        <v>22030.92</v>
      </c>
      <c r="J283" s="24">
        <v>29374.560000000001</v>
      </c>
      <c r="K283" s="24">
        <v>36718.199999999997</v>
      </c>
      <c r="L283" s="24">
        <v>43615.82</v>
      </c>
      <c r="M283" s="24">
        <v>50513.4</v>
      </c>
      <c r="N283" s="24">
        <v>57410.98</v>
      </c>
      <c r="O283" s="24">
        <v>64308.56</v>
      </c>
      <c r="P283" s="24">
        <v>71206.14</v>
      </c>
      <c r="Q283" s="24">
        <v>78103.72</v>
      </c>
      <c r="R283" s="24">
        <v>85001.3</v>
      </c>
      <c r="S283" s="25">
        <f t="shared" si="37"/>
        <v>64308.56</v>
      </c>
      <c r="T283" s="2"/>
      <c r="U283" s="4"/>
      <c r="V283" s="4"/>
      <c r="W283" s="4">
        <f t="shared" si="40"/>
        <v>64308.56</v>
      </c>
      <c r="X283" s="83"/>
    </row>
    <row r="284" spans="1:24">
      <c r="A284" s="2">
        <f t="shared" si="38"/>
        <v>270</v>
      </c>
      <c r="B284" s="22" t="s">
        <v>139</v>
      </c>
      <c r="C284" s="22" t="s">
        <v>466</v>
      </c>
      <c r="D284" s="85" t="s">
        <v>474</v>
      </c>
      <c r="E284" s="23" t="s">
        <v>475</v>
      </c>
      <c r="F284" s="24">
        <v>1574276.88</v>
      </c>
      <c r="G284" s="24">
        <v>207254.84</v>
      </c>
      <c r="H284" s="24">
        <v>394848.75</v>
      </c>
      <c r="I284" s="24">
        <v>567060.63</v>
      </c>
      <c r="J284" s="24">
        <v>681436.02</v>
      </c>
      <c r="K284" s="24">
        <v>745847.49</v>
      </c>
      <c r="L284" s="24">
        <v>799825.05</v>
      </c>
      <c r="M284" s="24">
        <v>844214.43</v>
      </c>
      <c r="N284" s="24">
        <v>873646.59</v>
      </c>
      <c r="O284" s="24">
        <v>929012.22</v>
      </c>
      <c r="P284" s="24">
        <v>1035573.13</v>
      </c>
      <c r="Q284" s="24">
        <v>1202265.6499999999</v>
      </c>
      <c r="R284" s="24">
        <v>1424187.05</v>
      </c>
      <c r="S284" s="25">
        <f t="shared" si="37"/>
        <v>929012.22</v>
      </c>
      <c r="T284" s="2"/>
      <c r="U284" s="4"/>
      <c r="V284" s="4"/>
      <c r="W284" s="4">
        <f t="shared" si="40"/>
        <v>929012.22</v>
      </c>
      <c r="X284" s="83"/>
    </row>
    <row r="285" spans="1:24">
      <c r="A285" s="2">
        <f t="shared" si="38"/>
        <v>271</v>
      </c>
      <c r="B285" s="22" t="s">
        <v>141</v>
      </c>
      <c r="C285" s="22" t="s">
        <v>466</v>
      </c>
      <c r="D285" s="22" t="s">
        <v>474</v>
      </c>
      <c r="E285" s="23" t="s">
        <v>475</v>
      </c>
      <c r="F285" s="24">
        <v>117721.31</v>
      </c>
      <c r="G285" s="24">
        <v>33477.589999999997</v>
      </c>
      <c r="H285" s="24">
        <v>58924.93</v>
      </c>
      <c r="I285" s="24">
        <v>90500.61</v>
      </c>
      <c r="J285" s="24">
        <v>113126.71</v>
      </c>
      <c r="K285" s="24">
        <v>130160.74</v>
      </c>
      <c r="L285" s="24">
        <v>139688.99</v>
      </c>
      <c r="M285" s="24">
        <v>147975.31</v>
      </c>
      <c r="N285" s="24">
        <v>155068.54999999999</v>
      </c>
      <c r="O285" s="24">
        <v>161937.72</v>
      </c>
      <c r="P285" s="24">
        <v>171532.01</v>
      </c>
      <c r="Q285" s="24">
        <v>186152.77</v>
      </c>
      <c r="R285" s="24">
        <v>208767.15</v>
      </c>
      <c r="S285" s="25">
        <f t="shared" si="37"/>
        <v>161937.72</v>
      </c>
      <c r="T285" s="2"/>
      <c r="U285" s="4"/>
      <c r="V285" s="4"/>
      <c r="W285" s="4">
        <f t="shared" si="40"/>
        <v>161937.72</v>
      </c>
      <c r="X285" s="83"/>
    </row>
    <row r="286" spans="1:24">
      <c r="A286" s="2">
        <f t="shared" si="38"/>
        <v>272</v>
      </c>
      <c r="B286" s="22" t="s">
        <v>139</v>
      </c>
      <c r="C286" s="22" t="s">
        <v>466</v>
      </c>
      <c r="D286" s="22" t="s">
        <v>476</v>
      </c>
      <c r="E286" s="23" t="s">
        <v>477</v>
      </c>
      <c r="F286" s="24">
        <v>1167768.6299999999</v>
      </c>
      <c r="G286" s="24">
        <v>195362.41</v>
      </c>
      <c r="H286" s="24">
        <v>328402.13</v>
      </c>
      <c r="I286" s="24">
        <v>491479</v>
      </c>
      <c r="J286" s="24">
        <v>603090.49</v>
      </c>
      <c r="K286" s="24">
        <v>676344.93</v>
      </c>
      <c r="L286" s="24">
        <v>719202.96</v>
      </c>
      <c r="M286" s="24">
        <v>754531.38</v>
      </c>
      <c r="N286" s="24">
        <v>787082.54</v>
      </c>
      <c r="O286" s="24">
        <v>820953.59999999998</v>
      </c>
      <c r="P286" s="24">
        <v>876482.38</v>
      </c>
      <c r="Q286" s="24">
        <v>959129.94</v>
      </c>
      <c r="R286" s="24">
        <v>1111049.94</v>
      </c>
      <c r="S286" s="25">
        <f t="shared" si="37"/>
        <v>820953.59999999998</v>
      </c>
      <c r="T286" s="2"/>
      <c r="U286" s="4"/>
      <c r="V286" s="4"/>
      <c r="W286" s="4">
        <f t="shared" si="40"/>
        <v>820953.59999999998</v>
      </c>
      <c r="X286" s="83"/>
    </row>
    <row r="287" spans="1:24">
      <c r="A287" s="2">
        <f t="shared" si="38"/>
        <v>273</v>
      </c>
      <c r="B287" s="22" t="s">
        <v>67</v>
      </c>
      <c r="C287" s="22" t="s">
        <v>466</v>
      </c>
      <c r="D287" s="22" t="s">
        <v>478</v>
      </c>
      <c r="E287" s="23" t="s">
        <v>479</v>
      </c>
      <c r="F287" s="24">
        <v>272590.59000000003</v>
      </c>
      <c r="G287" s="24">
        <v>22989</v>
      </c>
      <c r="H287" s="24">
        <v>45978</v>
      </c>
      <c r="I287" s="24">
        <v>68967</v>
      </c>
      <c r="J287" s="24">
        <v>93394</v>
      </c>
      <c r="K287" s="24">
        <v>120497.49</v>
      </c>
      <c r="L287" s="24">
        <v>146770.73000000001</v>
      </c>
      <c r="M287" s="24">
        <v>173043.73</v>
      </c>
      <c r="N287" s="24">
        <v>179905.73</v>
      </c>
      <c r="O287" s="24">
        <v>203752.73</v>
      </c>
      <c r="P287" s="24">
        <v>227599.73</v>
      </c>
      <c r="Q287" s="24">
        <v>251446.73</v>
      </c>
      <c r="R287" s="24">
        <v>275293.73</v>
      </c>
      <c r="S287" s="25">
        <f t="shared" si="37"/>
        <v>203752.73</v>
      </c>
      <c r="T287" s="2"/>
      <c r="U287" s="4"/>
      <c r="V287" s="4"/>
      <c r="W287" s="4">
        <f t="shared" si="40"/>
        <v>203752.73</v>
      </c>
      <c r="X287" s="83"/>
    </row>
    <row r="288" spans="1:24">
      <c r="A288" s="2">
        <f t="shared" si="38"/>
        <v>274</v>
      </c>
      <c r="B288" s="22" t="s">
        <v>139</v>
      </c>
      <c r="C288" s="22" t="s">
        <v>466</v>
      </c>
      <c r="D288" s="22" t="s">
        <v>478</v>
      </c>
      <c r="E288" s="23" t="s">
        <v>479</v>
      </c>
      <c r="F288" s="24">
        <v>1458277.32</v>
      </c>
      <c r="G288" s="24">
        <v>129057</v>
      </c>
      <c r="H288" s="24">
        <v>258114</v>
      </c>
      <c r="I288" s="24">
        <v>387171</v>
      </c>
      <c r="J288" s="24">
        <v>516228</v>
      </c>
      <c r="K288" s="24">
        <v>645285</v>
      </c>
      <c r="L288" s="24">
        <v>774342</v>
      </c>
      <c r="M288" s="24">
        <v>914662</v>
      </c>
      <c r="N288" s="24">
        <v>1054982</v>
      </c>
      <c r="O288" s="24">
        <v>1195302</v>
      </c>
      <c r="P288" s="24">
        <v>1335622</v>
      </c>
      <c r="Q288" s="24">
        <v>1476140.04</v>
      </c>
      <c r="R288" s="24">
        <v>1616657.04</v>
      </c>
      <c r="S288" s="25">
        <f t="shared" si="37"/>
        <v>1195302</v>
      </c>
      <c r="T288" s="2"/>
      <c r="U288" s="4"/>
      <c r="V288" s="4"/>
      <c r="W288" s="4">
        <f t="shared" si="40"/>
        <v>1195302</v>
      </c>
      <c r="X288" s="83"/>
    </row>
    <row r="289" spans="1:24">
      <c r="A289" s="2">
        <f t="shared" si="38"/>
        <v>275</v>
      </c>
      <c r="B289" s="22" t="s">
        <v>141</v>
      </c>
      <c r="C289" s="22" t="s">
        <v>466</v>
      </c>
      <c r="D289" s="22" t="s">
        <v>478</v>
      </c>
      <c r="E289" s="23" t="s">
        <v>479</v>
      </c>
      <c r="F289" s="24">
        <v>2406207.75</v>
      </c>
      <c r="G289" s="24">
        <v>214824</v>
      </c>
      <c r="H289" s="24">
        <v>429648</v>
      </c>
      <c r="I289" s="24">
        <v>644472</v>
      </c>
      <c r="J289" s="24">
        <v>872495</v>
      </c>
      <c r="K289" s="24">
        <v>1092155</v>
      </c>
      <c r="L289" s="24">
        <v>1305474.8899999999</v>
      </c>
      <c r="M289" s="24">
        <v>1518759.09</v>
      </c>
      <c r="N289" s="24">
        <v>1574468.09</v>
      </c>
      <c r="O289" s="24">
        <v>1768093.19</v>
      </c>
      <c r="P289" s="24">
        <v>1961515.16</v>
      </c>
      <c r="Q289" s="24">
        <v>2155133.16</v>
      </c>
      <c r="R289" s="24">
        <v>2348751.16</v>
      </c>
      <c r="S289" s="25">
        <f t="shared" si="37"/>
        <v>1768093.19</v>
      </c>
      <c r="T289" s="2"/>
      <c r="U289" s="4"/>
      <c r="V289" s="4"/>
      <c r="W289" s="4">
        <f t="shared" si="40"/>
        <v>1768093.19</v>
      </c>
      <c r="X289" s="83"/>
    </row>
    <row r="290" spans="1:24">
      <c r="A290" s="2">
        <f t="shared" si="38"/>
        <v>276</v>
      </c>
      <c r="B290" s="22" t="s">
        <v>67</v>
      </c>
      <c r="C290" s="22" t="s">
        <v>466</v>
      </c>
      <c r="D290" s="22" t="s">
        <v>480</v>
      </c>
      <c r="E290" s="23" t="s">
        <v>481</v>
      </c>
      <c r="F290" s="24">
        <v>993.6</v>
      </c>
      <c r="G290" s="24">
        <v>283.89</v>
      </c>
      <c r="H290" s="24">
        <v>321.83</v>
      </c>
      <c r="I290" s="24">
        <v>611.27</v>
      </c>
      <c r="J290" s="24">
        <v>919.59</v>
      </c>
      <c r="K290" s="24">
        <v>1764.06</v>
      </c>
      <c r="L290" s="24">
        <v>1785.22</v>
      </c>
      <c r="M290" s="24">
        <v>1785.22</v>
      </c>
      <c r="N290" s="24">
        <v>1785.22</v>
      </c>
      <c r="O290" s="24">
        <v>1785.22</v>
      </c>
      <c r="P290" s="24">
        <v>1785.22</v>
      </c>
      <c r="Q290" s="24">
        <v>1858.08</v>
      </c>
      <c r="R290" s="24">
        <v>2223.23</v>
      </c>
      <c r="S290" s="25">
        <f t="shared" si="37"/>
        <v>1785.22</v>
      </c>
      <c r="T290" s="2"/>
      <c r="U290" s="4"/>
      <c r="V290" s="4"/>
      <c r="W290" s="4">
        <f t="shared" si="40"/>
        <v>1785.22</v>
      </c>
      <c r="X290" s="83"/>
    </row>
    <row r="291" spans="1:24">
      <c r="A291" s="2">
        <f t="shared" si="38"/>
        <v>277</v>
      </c>
      <c r="B291" s="22" t="s">
        <v>139</v>
      </c>
      <c r="C291" s="22" t="s">
        <v>466</v>
      </c>
      <c r="D291" s="22" t="s">
        <v>480</v>
      </c>
      <c r="E291" s="23" t="s">
        <v>481</v>
      </c>
      <c r="F291" s="24">
        <v>29229.57</v>
      </c>
      <c r="G291" s="24">
        <v>264.72000000000003</v>
      </c>
      <c r="H291" s="24">
        <v>751.59</v>
      </c>
      <c r="I291" s="24">
        <v>1063.97</v>
      </c>
      <c r="J291" s="24">
        <v>1591.66</v>
      </c>
      <c r="K291" s="24">
        <v>1933.52</v>
      </c>
      <c r="L291" s="24">
        <v>2311.75</v>
      </c>
      <c r="M291" s="24">
        <v>3643.57</v>
      </c>
      <c r="N291" s="24">
        <v>4250.1400000000003</v>
      </c>
      <c r="O291" s="24">
        <v>24844.639999999999</v>
      </c>
      <c r="P291" s="24">
        <v>25351.48</v>
      </c>
      <c r="Q291" s="24">
        <v>26056.49</v>
      </c>
      <c r="R291" s="24">
        <v>26450.98</v>
      </c>
      <c r="S291" s="25">
        <f t="shared" si="37"/>
        <v>24844.639999999999</v>
      </c>
      <c r="T291" s="2"/>
      <c r="U291" s="4"/>
      <c r="V291" s="4"/>
      <c r="W291" s="4">
        <f t="shared" si="40"/>
        <v>24844.639999999999</v>
      </c>
      <c r="X291" s="83"/>
    </row>
    <row r="292" spans="1:24">
      <c r="A292" s="2">
        <f t="shared" si="38"/>
        <v>278</v>
      </c>
      <c r="B292" s="22" t="s">
        <v>141</v>
      </c>
      <c r="C292" s="22" t="s">
        <v>466</v>
      </c>
      <c r="D292" s="22" t="s">
        <v>480</v>
      </c>
      <c r="E292" s="23" t="s">
        <v>481</v>
      </c>
      <c r="F292" s="24">
        <v>9156.3799999999992</v>
      </c>
      <c r="G292" s="24">
        <v>-797.11</v>
      </c>
      <c r="H292" s="24">
        <v>-673.76</v>
      </c>
      <c r="I292" s="24">
        <v>14873.58</v>
      </c>
      <c r="J292" s="24">
        <v>20785.689999999999</v>
      </c>
      <c r="K292" s="24">
        <v>22336.83</v>
      </c>
      <c r="L292" s="24">
        <v>23071.86</v>
      </c>
      <c r="M292" s="24">
        <v>23791.4</v>
      </c>
      <c r="N292" s="24">
        <v>33454.019999999997</v>
      </c>
      <c r="O292" s="24">
        <v>33591.9</v>
      </c>
      <c r="P292" s="24">
        <v>34194.379999999997</v>
      </c>
      <c r="Q292" s="24">
        <v>34421.81</v>
      </c>
      <c r="R292" s="24">
        <v>34335.31</v>
      </c>
      <c r="S292" s="25">
        <f t="shared" si="37"/>
        <v>33591.9</v>
      </c>
      <c r="T292" s="2"/>
      <c r="U292" s="4"/>
      <c r="V292" s="4"/>
      <c r="W292" s="4">
        <f t="shared" si="40"/>
        <v>33591.9</v>
      </c>
      <c r="X292" s="83"/>
    </row>
    <row r="293" spans="1:24">
      <c r="A293" s="2">
        <f t="shared" si="38"/>
        <v>279</v>
      </c>
      <c r="B293" s="2" t="s">
        <v>69</v>
      </c>
      <c r="C293" s="2" t="s">
        <v>482</v>
      </c>
      <c r="D293" s="2" t="s">
        <v>69</v>
      </c>
      <c r="E293" s="23" t="s">
        <v>483</v>
      </c>
      <c r="F293" s="43">
        <v>2221137.12</v>
      </c>
      <c r="G293" s="43">
        <v>220730.39</v>
      </c>
      <c r="H293" s="43">
        <v>458372.11</v>
      </c>
      <c r="I293" s="43">
        <v>650749.69999999995</v>
      </c>
      <c r="J293" s="43">
        <v>835744.55</v>
      </c>
      <c r="K293" s="43">
        <v>1030779.05</v>
      </c>
      <c r="L293" s="43">
        <v>1218045.7</v>
      </c>
      <c r="M293" s="43">
        <v>1384451.07</v>
      </c>
      <c r="N293" s="43">
        <v>1590059.19</v>
      </c>
      <c r="O293" s="43">
        <v>1748289.82</v>
      </c>
      <c r="P293" s="43">
        <v>1925989.99</v>
      </c>
      <c r="Q293" s="43">
        <v>2099139.1</v>
      </c>
      <c r="R293" s="43">
        <v>2257640.98</v>
      </c>
      <c r="S293" s="25">
        <f t="shared" si="37"/>
        <v>1748289.82</v>
      </c>
      <c r="T293" s="2"/>
      <c r="U293" s="4"/>
      <c r="V293" s="4"/>
      <c r="W293" s="4">
        <f t="shared" si="40"/>
        <v>1748289.82</v>
      </c>
      <c r="X293" s="83"/>
    </row>
    <row r="294" spans="1:24">
      <c r="A294" s="2">
        <f t="shared" si="38"/>
        <v>280</v>
      </c>
      <c r="B294" s="2"/>
      <c r="C294" s="2"/>
      <c r="D294" s="2"/>
      <c r="E294" s="50" t="s">
        <v>484</v>
      </c>
      <c r="F294" s="28">
        <f t="shared" ref="F294:R294" si="41">SUM(F279:F293)</f>
        <v>29055993.149999999</v>
      </c>
      <c r="G294" s="28">
        <f t="shared" si="41"/>
        <v>4110746.9500000007</v>
      </c>
      <c r="H294" s="28">
        <f t="shared" si="41"/>
        <v>7568028.5200000005</v>
      </c>
      <c r="I294" s="28">
        <f t="shared" si="41"/>
        <v>11015883.790000001</v>
      </c>
      <c r="J294" s="28">
        <f t="shared" si="41"/>
        <v>13592270.760000002</v>
      </c>
      <c r="K294" s="28">
        <f t="shared" si="41"/>
        <v>15418443.92</v>
      </c>
      <c r="L294" s="28">
        <f t="shared" si="41"/>
        <v>16918084.170000002</v>
      </c>
      <c r="M294" s="28">
        <f t="shared" si="41"/>
        <v>18289571.93</v>
      </c>
      <c r="N294" s="28">
        <f t="shared" si="41"/>
        <v>19409871.52</v>
      </c>
      <c r="O294" s="28">
        <f t="shared" si="41"/>
        <v>20812513.030000001</v>
      </c>
      <c r="P294" s="28">
        <f t="shared" si="41"/>
        <v>22691143.969999999</v>
      </c>
      <c r="Q294" s="28">
        <f t="shared" si="41"/>
        <v>25125535.849999998</v>
      </c>
      <c r="R294" s="28">
        <f t="shared" si="41"/>
        <v>28430305.460000001</v>
      </c>
      <c r="S294" s="25">
        <f t="shared" si="37"/>
        <v>20812513.030000001</v>
      </c>
      <c r="T294" s="2"/>
      <c r="U294" s="4"/>
      <c r="V294" s="4"/>
      <c r="W294" s="4"/>
      <c r="X294" s="83"/>
    </row>
    <row r="295" spans="1:24">
      <c r="A295" s="2">
        <f t="shared" si="38"/>
        <v>281</v>
      </c>
      <c r="B295" s="2"/>
      <c r="C295" s="2"/>
      <c r="D295" s="2"/>
      <c r="E295" s="50"/>
      <c r="F295" s="24"/>
      <c r="G295" s="91"/>
      <c r="H295" s="74"/>
      <c r="I295" s="74"/>
      <c r="J295" s="75"/>
      <c r="K295" s="76"/>
      <c r="L295" s="77"/>
      <c r="M295" s="78"/>
      <c r="N295" s="79"/>
      <c r="O295" s="42"/>
      <c r="P295" s="80"/>
      <c r="Q295" s="92"/>
      <c r="R295" s="24"/>
      <c r="S295" s="25">
        <f t="shared" si="37"/>
        <v>0</v>
      </c>
      <c r="T295" s="5"/>
      <c r="U295" s="6"/>
      <c r="V295" s="6"/>
      <c r="W295" s="6"/>
      <c r="X295" s="26"/>
    </row>
    <row r="296" spans="1:24">
      <c r="A296" s="2">
        <f t="shared" si="38"/>
        <v>282</v>
      </c>
      <c r="B296" s="22" t="s">
        <v>67</v>
      </c>
      <c r="C296" s="22" t="s">
        <v>485</v>
      </c>
      <c r="D296" s="2"/>
      <c r="E296" s="23" t="s">
        <v>486</v>
      </c>
      <c r="F296" s="24">
        <v>24014068.280000001</v>
      </c>
      <c r="G296" s="24">
        <v>2110085.92</v>
      </c>
      <c r="H296" s="24">
        <v>4229201.8499999996</v>
      </c>
      <c r="I296" s="24">
        <v>6355417.0899999999</v>
      </c>
      <c r="J296" s="24">
        <v>8489935.3300000001</v>
      </c>
      <c r="K296" s="24">
        <v>10637381.52</v>
      </c>
      <c r="L296" s="24">
        <v>12799582.960000001</v>
      </c>
      <c r="M296" s="24">
        <v>14988069.859999999</v>
      </c>
      <c r="N296" s="24">
        <v>17192360</v>
      </c>
      <c r="O296" s="24">
        <v>19425118.199999999</v>
      </c>
      <c r="P296" s="24">
        <v>21687934.18</v>
      </c>
      <c r="Q296" s="24">
        <v>23984099.579999998</v>
      </c>
      <c r="R296" s="24">
        <v>26303412.609999999</v>
      </c>
      <c r="S296" s="25">
        <f t="shared" si="37"/>
        <v>19425118.199999999</v>
      </c>
      <c r="T296" s="5"/>
      <c r="U296" s="6"/>
      <c r="V296" s="6"/>
      <c r="W296" s="6">
        <f>+S296</f>
        <v>19425118.199999999</v>
      </c>
      <c r="X296" s="26"/>
    </row>
    <row r="297" spans="1:24">
      <c r="A297" s="2">
        <f t="shared" si="38"/>
        <v>283</v>
      </c>
      <c r="B297" s="22" t="s">
        <v>67</v>
      </c>
      <c r="C297" s="22" t="s">
        <v>487</v>
      </c>
      <c r="D297" s="2"/>
      <c r="E297" s="23" t="s">
        <v>488</v>
      </c>
      <c r="F297" s="24">
        <v>3032663.23</v>
      </c>
      <c r="G297" s="24">
        <v>284802.90999999997</v>
      </c>
      <c r="H297" s="24">
        <v>569721.69999999995</v>
      </c>
      <c r="I297" s="24">
        <v>854751.9</v>
      </c>
      <c r="J297" s="24">
        <v>1139861.95</v>
      </c>
      <c r="K297" s="24">
        <v>1424808.91</v>
      </c>
      <c r="L297" s="24">
        <v>1709755.87</v>
      </c>
      <c r="M297" s="24">
        <v>1994920.73</v>
      </c>
      <c r="N297" s="24">
        <v>2280085.7999999998</v>
      </c>
      <c r="O297" s="24">
        <v>2565268.1800000002</v>
      </c>
      <c r="P297" s="24">
        <v>2850451.84</v>
      </c>
      <c r="Q297" s="24">
        <v>3135636.98</v>
      </c>
      <c r="R297" s="24">
        <v>3486360.4</v>
      </c>
      <c r="S297" s="25">
        <f t="shared" si="37"/>
        <v>2565268.1800000002</v>
      </c>
      <c r="T297" s="5"/>
      <c r="U297" s="6"/>
      <c r="V297" s="6"/>
      <c r="W297" s="6">
        <f>+S297</f>
        <v>2565268.1800000002</v>
      </c>
      <c r="X297" s="26"/>
    </row>
    <row r="298" spans="1:24">
      <c r="A298" s="2">
        <f t="shared" si="38"/>
        <v>284</v>
      </c>
      <c r="B298" s="22" t="s">
        <v>67</v>
      </c>
      <c r="C298" s="85" t="s">
        <v>489</v>
      </c>
      <c r="D298" s="2"/>
      <c r="E298" s="23" t="s">
        <v>490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25">
        <f t="shared" si="37"/>
        <v>0</v>
      </c>
      <c r="T298" s="5"/>
      <c r="U298" s="6"/>
      <c r="V298" s="6"/>
      <c r="W298" s="6">
        <f>+S298</f>
        <v>0</v>
      </c>
      <c r="X298" s="26"/>
    </row>
    <row r="299" spans="1:24">
      <c r="A299" s="2">
        <f t="shared" si="38"/>
        <v>285</v>
      </c>
      <c r="B299" s="2"/>
      <c r="C299" s="2"/>
      <c r="D299" s="2"/>
      <c r="E299" s="23" t="s">
        <v>491</v>
      </c>
      <c r="F299" s="28">
        <f>SUM(F296:F298)</f>
        <v>27046731.510000002</v>
      </c>
      <c r="G299" s="28">
        <f t="shared" ref="G299:R299" si="42">SUM(G296:G298)</f>
        <v>2394888.83</v>
      </c>
      <c r="H299" s="28">
        <f t="shared" si="42"/>
        <v>4798923.55</v>
      </c>
      <c r="I299" s="28">
        <f t="shared" si="42"/>
        <v>7210168.9900000002</v>
      </c>
      <c r="J299" s="28">
        <f t="shared" si="42"/>
        <v>9629797.2799999993</v>
      </c>
      <c r="K299" s="28">
        <f t="shared" si="42"/>
        <v>12062190.43</v>
      </c>
      <c r="L299" s="28">
        <f t="shared" si="42"/>
        <v>14509338.830000002</v>
      </c>
      <c r="M299" s="28">
        <f t="shared" si="42"/>
        <v>16982990.59</v>
      </c>
      <c r="N299" s="28">
        <f t="shared" si="42"/>
        <v>19472445.800000001</v>
      </c>
      <c r="O299" s="28">
        <f t="shared" si="42"/>
        <v>21990386.379999999</v>
      </c>
      <c r="P299" s="28">
        <f t="shared" si="42"/>
        <v>24538386.02</v>
      </c>
      <c r="Q299" s="28">
        <f t="shared" si="42"/>
        <v>27119736.559999999</v>
      </c>
      <c r="R299" s="28">
        <f t="shared" si="42"/>
        <v>29789773.009999998</v>
      </c>
      <c r="S299" s="25">
        <f t="shared" si="37"/>
        <v>21990386.379999999</v>
      </c>
      <c r="T299" s="5"/>
      <c r="U299" s="6"/>
      <c r="V299" s="6"/>
      <c r="W299" s="6"/>
      <c r="X299" s="26"/>
    </row>
    <row r="300" spans="1:24">
      <c r="A300" s="2">
        <f t="shared" si="38"/>
        <v>286</v>
      </c>
      <c r="B300" s="2"/>
      <c r="C300" s="2"/>
      <c r="D300" s="2"/>
      <c r="E300" s="50"/>
      <c r="F300" s="24"/>
      <c r="G300" s="91"/>
      <c r="H300" s="74"/>
      <c r="I300" s="74"/>
      <c r="J300" s="75"/>
      <c r="K300" s="76"/>
      <c r="L300" s="77"/>
      <c r="M300" s="78"/>
      <c r="N300" s="79"/>
      <c r="O300" s="42"/>
      <c r="P300" s="80"/>
      <c r="Q300" s="92"/>
      <c r="R300" s="24"/>
      <c r="S300" s="25">
        <f t="shared" si="37"/>
        <v>0</v>
      </c>
      <c r="T300" s="5"/>
      <c r="U300" s="6"/>
      <c r="V300" s="6"/>
      <c r="W300" s="6"/>
      <c r="X300" s="26"/>
    </row>
    <row r="301" spans="1:24">
      <c r="A301" s="2">
        <f t="shared" si="38"/>
        <v>287</v>
      </c>
      <c r="B301" s="22" t="s">
        <v>67</v>
      </c>
      <c r="C301" s="22" t="s">
        <v>492</v>
      </c>
      <c r="D301" s="2"/>
      <c r="E301" s="23" t="s">
        <v>493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5">
        <f t="shared" si="37"/>
        <v>0</v>
      </c>
      <c r="T301" s="5"/>
      <c r="U301" s="6"/>
      <c r="V301" s="6"/>
      <c r="W301" s="6"/>
      <c r="X301" s="26"/>
    </row>
    <row r="302" spans="1:24">
      <c r="A302" s="2">
        <f t="shared" si="38"/>
        <v>288</v>
      </c>
      <c r="B302" s="22" t="s">
        <v>67</v>
      </c>
      <c r="C302" s="22" t="s">
        <v>494</v>
      </c>
      <c r="D302" s="2"/>
      <c r="E302" s="23" t="s">
        <v>495</v>
      </c>
      <c r="F302" s="24">
        <v>11142249.390000001</v>
      </c>
      <c r="G302" s="24">
        <v>928402.29</v>
      </c>
      <c r="H302" s="24">
        <v>1856695.2</v>
      </c>
      <c r="I302" s="24">
        <v>2784988.12</v>
      </c>
      <c r="J302" s="24">
        <v>3713281.03</v>
      </c>
      <c r="K302" s="24">
        <v>4641552.08</v>
      </c>
      <c r="L302" s="24">
        <v>5569823.1299999999</v>
      </c>
      <c r="M302" s="24">
        <v>6498094.1699999999</v>
      </c>
      <c r="N302" s="24">
        <v>7426365.21</v>
      </c>
      <c r="O302" s="24">
        <v>8354636.2599999998</v>
      </c>
      <c r="P302" s="24">
        <v>9282907.2899999991</v>
      </c>
      <c r="Q302" s="24">
        <v>10211003.310000001</v>
      </c>
      <c r="R302" s="24">
        <v>11139099.369999999</v>
      </c>
      <c r="S302" s="25">
        <f t="shared" si="37"/>
        <v>8354636.2599999998</v>
      </c>
      <c r="T302" s="5"/>
      <c r="U302" s="6"/>
      <c r="V302" s="6"/>
      <c r="W302" s="6">
        <f t="shared" ref="W302:W312" si="43">+S302</f>
        <v>8354636.2599999998</v>
      </c>
      <c r="X302" s="26"/>
    </row>
    <row r="303" spans="1:24">
      <c r="A303" s="2">
        <f t="shared" si="38"/>
        <v>289</v>
      </c>
      <c r="B303" s="22" t="s">
        <v>67</v>
      </c>
      <c r="C303" s="22" t="s">
        <v>494</v>
      </c>
      <c r="D303" s="22" t="s">
        <v>11</v>
      </c>
      <c r="E303" s="42" t="s">
        <v>496</v>
      </c>
      <c r="F303" s="24">
        <v>261191.14</v>
      </c>
      <c r="G303" s="24">
        <v>42333.91</v>
      </c>
      <c r="H303" s="24">
        <v>61985.96</v>
      </c>
      <c r="I303" s="24">
        <v>83051.03</v>
      </c>
      <c r="J303" s="24">
        <v>88985.27</v>
      </c>
      <c r="K303" s="24">
        <v>93618.16</v>
      </c>
      <c r="L303" s="24">
        <v>99620.89</v>
      </c>
      <c r="M303" s="24">
        <v>122364.04</v>
      </c>
      <c r="N303" s="24">
        <v>187132.93</v>
      </c>
      <c r="O303" s="24">
        <v>266875.86</v>
      </c>
      <c r="P303" s="24">
        <v>308847.27</v>
      </c>
      <c r="Q303" s="24">
        <v>392534.75</v>
      </c>
      <c r="R303" s="24">
        <v>548333.80000000005</v>
      </c>
      <c r="S303" s="25">
        <f t="shared" si="37"/>
        <v>266875.86</v>
      </c>
      <c r="T303" s="5"/>
      <c r="U303" s="6"/>
      <c r="V303" s="6"/>
      <c r="W303" s="6">
        <f t="shared" si="43"/>
        <v>266875.86</v>
      </c>
      <c r="X303" s="26"/>
    </row>
    <row r="304" spans="1:24">
      <c r="A304" s="2">
        <f t="shared" si="38"/>
        <v>290</v>
      </c>
      <c r="B304" s="22" t="s">
        <v>67</v>
      </c>
      <c r="C304" s="22" t="s">
        <v>497</v>
      </c>
      <c r="D304" s="22" t="s">
        <v>80</v>
      </c>
      <c r="E304" s="23" t="s">
        <v>498</v>
      </c>
      <c r="F304" s="24">
        <v>85069.48</v>
      </c>
      <c r="G304" s="24">
        <v>8072.92</v>
      </c>
      <c r="H304" s="24">
        <v>15364.59</v>
      </c>
      <c r="I304" s="24">
        <v>23437.52</v>
      </c>
      <c r="J304" s="24">
        <v>31250.02</v>
      </c>
      <c r="K304" s="24">
        <v>39322.94</v>
      </c>
      <c r="L304" s="24">
        <v>47135.44</v>
      </c>
      <c r="M304" s="24">
        <v>55208.36</v>
      </c>
      <c r="N304" s="24">
        <v>63281.279999999999</v>
      </c>
      <c r="O304" s="24">
        <v>71093.789999999994</v>
      </c>
      <c r="P304" s="24">
        <v>79166.710000000006</v>
      </c>
      <c r="Q304" s="24">
        <v>86979.21</v>
      </c>
      <c r="R304" s="24">
        <v>95052.07</v>
      </c>
      <c r="S304" s="25">
        <f t="shared" si="37"/>
        <v>71093.789999999994</v>
      </c>
      <c r="T304" s="5"/>
      <c r="U304" s="6"/>
      <c r="V304" s="6"/>
      <c r="W304" s="6">
        <f t="shared" si="43"/>
        <v>71093.789999999994</v>
      </c>
      <c r="X304" s="26"/>
    </row>
    <row r="305" spans="1:24">
      <c r="A305" s="2">
        <f t="shared" si="38"/>
        <v>291</v>
      </c>
      <c r="B305" s="22" t="s">
        <v>139</v>
      </c>
      <c r="C305" s="22" t="s">
        <v>497</v>
      </c>
      <c r="D305" s="22" t="s">
        <v>499</v>
      </c>
      <c r="E305" s="23" t="s">
        <v>500</v>
      </c>
      <c r="F305" s="24">
        <v>1654.56</v>
      </c>
      <c r="G305" s="24">
        <v>23.85</v>
      </c>
      <c r="H305" s="24">
        <v>76.52</v>
      </c>
      <c r="I305" s="24">
        <v>150.68</v>
      </c>
      <c r="J305" s="24">
        <v>248.8</v>
      </c>
      <c r="K305" s="24">
        <v>366.3</v>
      </c>
      <c r="L305" s="24">
        <v>524.48</v>
      </c>
      <c r="M305" s="24">
        <v>663.72</v>
      </c>
      <c r="N305" s="24">
        <v>886.31</v>
      </c>
      <c r="O305" s="24">
        <v>1088.95</v>
      </c>
      <c r="P305" s="24">
        <v>1379.47</v>
      </c>
      <c r="Q305" s="24">
        <v>1543.27</v>
      </c>
      <c r="R305" s="24">
        <v>3105.24</v>
      </c>
      <c r="S305" s="25">
        <f t="shared" si="37"/>
        <v>1088.95</v>
      </c>
      <c r="T305" s="5"/>
      <c r="U305" s="6"/>
      <c r="V305" s="6"/>
      <c r="W305" s="6">
        <f t="shared" si="43"/>
        <v>1088.95</v>
      </c>
      <c r="X305" s="26"/>
    </row>
    <row r="306" spans="1:24">
      <c r="A306" s="2">
        <f t="shared" si="38"/>
        <v>292</v>
      </c>
      <c r="B306" s="22" t="s">
        <v>139</v>
      </c>
      <c r="C306" s="22" t="s">
        <v>497</v>
      </c>
      <c r="D306" s="22" t="s">
        <v>501</v>
      </c>
      <c r="E306" s="23" t="s">
        <v>502</v>
      </c>
      <c r="F306" s="24">
        <v>168887.29</v>
      </c>
      <c r="G306" s="24">
        <v>8389.86</v>
      </c>
      <c r="H306" s="24">
        <v>17240.2</v>
      </c>
      <c r="I306" s="24">
        <v>30002.5</v>
      </c>
      <c r="J306" s="24">
        <v>46646.75</v>
      </c>
      <c r="K306" s="24">
        <v>64650.63</v>
      </c>
      <c r="L306" s="24">
        <v>82674.87</v>
      </c>
      <c r="M306" s="24">
        <v>101522.38</v>
      </c>
      <c r="N306" s="24">
        <v>119460.57</v>
      </c>
      <c r="O306" s="24">
        <v>134014.20000000001</v>
      </c>
      <c r="P306" s="24">
        <v>149548.85</v>
      </c>
      <c r="Q306" s="24">
        <v>156077.73000000001</v>
      </c>
      <c r="R306" s="24">
        <v>156518.59</v>
      </c>
      <c r="S306" s="25">
        <f t="shared" si="37"/>
        <v>134014.20000000001</v>
      </c>
      <c r="T306" s="5"/>
      <c r="U306" s="6"/>
      <c r="V306" s="6"/>
      <c r="W306" s="6">
        <f t="shared" si="43"/>
        <v>134014.20000000001</v>
      </c>
      <c r="X306" s="26"/>
    </row>
    <row r="307" spans="1:24">
      <c r="A307" s="2">
        <f t="shared" si="38"/>
        <v>293</v>
      </c>
      <c r="B307" s="22" t="s">
        <v>139</v>
      </c>
      <c r="C307" s="22" t="s">
        <v>497</v>
      </c>
      <c r="D307" s="22" t="s">
        <v>503</v>
      </c>
      <c r="E307" s="23" t="s">
        <v>504</v>
      </c>
      <c r="F307" s="24">
        <v>179247.51</v>
      </c>
      <c r="G307" s="24">
        <v>4696.57</v>
      </c>
      <c r="H307" s="24">
        <v>7291.76</v>
      </c>
      <c r="I307" s="24">
        <v>8200.83</v>
      </c>
      <c r="J307" s="24">
        <v>12096.23</v>
      </c>
      <c r="K307" s="24">
        <v>17769.509999999998</v>
      </c>
      <c r="L307" s="24">
        <v>21844.14</v>
      </c>
      <c r="M307" s="24">
        <v>26395.13</v>
      </c>
      <c r="N307" s="24">
        <v>26395.13</v>
      </c>
      <c r="O307" s="24">
        <v>27405.49</v>
      </c>
      <c r="P307" s="24">
        <v>27405.49</v>
      </c>
      <c r="Q307" s="24">
        <v>39378.44</v>
      </c>
      <c r="R307" s="24">
        <v>39378.44</v>
      </c>
      <c r="S307" s="25">
        <f t="shared" si="37"/>
        <v>27405.49</v>
      </c>
      <c r="T307" s="5"/>
      <c r="U307" s="6"/>
      <c r="V307" s="6"/>
      <c r="W307" s="6">
        <f t="shared" si="43"/>
        <v>27405.49</v>
      </c>
      <c r="X307" s="26"/>
    </row>
    <row r="308" spans="1:24">
      <c r="A308" s="2">
        <f t="shared" si="38"/>
        <v>294</v>
      </c>
      <c r="B308" s="22" t="s">
        <v>141</v>
      </c>
      <c r="C308" s="22" t="s">
        <v>497</v>
      </c>
      <c r="D308" s="22" t="s">
        <v>499</v>
      </c>
      <c r="E308" s="23" t="s">
        <v>500</v>
      </c>
      <c r="F308" s="24">
        <v>4905.9799999999996</v>
      </c>
      <c r="G308" s="24">
        <v>78.69</v>
      </c>
      <c r="H308" s="24">
        <v>254.3</v>
      </c>
      <c r="I308" s="24">
        <v>584.65</v>
      </c>
      <c r="J308" s="24">
        <v>897.67</v>
      </c>
      <c r="K308" s="24">
        <v>1561.51</v>
      </c>
      <c r="L308" s="24">
        <v>2092</v>
      </c>
      <c r="M308" s="24">
        <v>2748.54</v>
      </c>
      <c r="N308" s="24">
        <v>3548.58</v>
      </c>
      <c r="O308" s="24">
        <v>4157.6400000000003</v>
      </c>
      <c r="P308" s="24">
        <v>5079.43</v>
      </c>
      <c r="Q308" s="24">
        <v>5759.62</v>
      </c>
      <c r="R308" s="24">
        <v>12321.35</v>
      </c>
      <c r="S308" s="25">
        <f t="shared" si="37"/>
        <v>4157.6400000000003</v>
      </c>
      <c r="T308" s="5"/>
      <c r="U308" s="6"/>
      <c r="V308" s="6"/>
      <c r="W308" s="6">
        <f t="shared" si="43"/>
        <v>4157.6400000000003</v>
      </c>
      <c r="X308" s="26"/>
    </row>
    <row r="309" spans="1:24">
      <c r="A309" s="2">
        <f t="shared" si="38"/>
        <v>295</v>
      </c>
      <c r="B309" s="22" t="s">
        <v>141</v>
      </c>
      <c r="C309" s="22" t="s">
        <v>497</v>
      </c>
      <c r="D309" s="22" t="s">
        <v>501</v>
      </c>
      <c r="E309" s="23" t="s">
        <v>502</v>
      </c>
      <c r="F309" s="24">
        <v>1058.1500000000001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5">
        <f t="shared" si="37"/>
        <v>0</v>
      </c>
      <c r="T309" s="5"/>
      <c r="U309" s="6"/>
      <c r="V309" s="6"/>
      <c r="W309" s="6">
        <f t="shared" si="43"/>
        <v>0</v>
      </c>
      <c r="X309" s="26"/>
    </row>
    <row r="310" spans="1:24">
      <c r="A310" s="2">
        <f t="shared" si="38"/>
        <v>296</v>
      </c>
      <c r="B310" s="22" t="s">
        <v>141</v>
      </c>
      <c r="C310" s="22" t="s">
        <v>497</v>
      </c>
      <c r="D310" s="22" t="s">
        <v>503</v>
      </c>
      <c r="E310" s="23" t="s">
        <v>504</v>
      </c>
      <c r="F310" s="24">
        <v>64353.77</v>
      </c>
      <c r="G310" s="24">
        <v>5457.45</v>
      </c>
      <c r="H310" s="24">
        <v>10373.77</v>
      </c>
      <c r="I310" s="24">
        <v>18287.18</v>
      </c>
      <c r="J310" s="24">
        <v>27787.22</v>
      </c>
      <c r="K310" s="24">
        <v>38874.339999999997</v>
      </c>
      <c r="L310" s="24">
        <v>45487.45</v>
      </c>
      <c r="M310" s="24">
        <v>50544.39</v>
      </c>
      <c r="N310" s="24">
        <v>53464.6</v>
      </c>
      <c r="O310" s="24">
        <v>53464.6</v>
      </c>
      <c r="P310" s="24">
        <v>53464.6</v>
      </c>
      <c r="Q310" s="24">
        <v>53464.6</v>
      </c>
      <c r="R310" s="24">
        <v>53464.6</v>
      </c>
      <c r="S310" s="25">
        <f t="shared" si="37"/>
        <v>53464.6</v>
      </c>
      <c r="T310" s="5"/>
      <c r="U310" s="6"/>
      <c r="V310" s="6"/>
      <c r="W310" s="6">
        <f t="shared" si="43"/>
        <v>53464.6</v>
      </c>
      <c r="X310" s="26"/>
    </row>
    <row r="311" spans="1:24">
      <c r="A311" s="2">
        <f t="shared" si="38"/>
        <v>297</v>
      </c>
      <c r="B311" s="22" t="s">
        <v>67</v>
      </c>
      <c r="C311" s="22" t="s">
        <v>505</v>
      </c>
      <c r="D311" s="2"/>
      <c r="E311" s="23" t="s">
        <v>506</v>
      </c>
      <c r="F311" s="24">
        <v>454448.18</v>
      </c>
      <c r="G311" s="24">
        <v>16476.89</v>
      </c>
      <c r="H311" s="24">
        <v>33874.15</v>
      </c>
      <c r="I311" s="24">
        <v>50346.5</v>
      </c>
      <c r="J311" s="24">
        <v>66818.850000000006</v>
      </c>
      <c r="K311" s="24">
        <v>83472.56</v>
      </c>
      <c r="L311" s="24">
        <v>99944.01</v>
      </c>
      <c r="M311" s="24">
        <v>116415.46</v>
      </c>
      <c r="N311" s="24">
        <v>132886.91</v>
      </c>
      <c r="O311" s="24">
        <v>149358.35999999999</v>
      </c>
      <c r="P311" s="24">
        <v>165829.81</v>
      </c>
      <c r="Q311" s="24">
        <v>183708.56</v>
      </c>
      <c r="R311" s="24">
        <v>200172.75</v>
      </c>
      <c r="S311" s="25">
        <f t="shared" si="37"/>
        <v>149358.35999999999</v>
      </c>
      <c r="T311" s="5"/>
      <c r="U311" s="6"/>
      <c r="V311" s="6"/>
      <c r="W311" s="6">
        <f t="shared" si="43"/>
        <v>149358.35999999999</v>
      </c>
      <c r="X311" s="26"/>
    </row>
    <row r="312" spans="1:24">
      <c r="A312" s="2">
        <f t="shared" si="38"/>
        <v>298</v>
      </c>
      <c r="B312" s="22" t="s">
        <v>67</v>
      </c>
      <c r="C312" s="22" t="s">
        <v>507</v>
      </c>
      <c r="D312" s="2"/>
      <c r="E312" s="23" t="s">
        <v>508</v>
      </c>
      <c r="F312" s="43">
        <v>40970.639999999999</v>
      </c>
      <c r="G312" s="43">
        <v>3414.22</v>
      </c>
      <c r="H312" s="43">
        <v>6828.44</v>
      </c>
      <c r="I312" s="43">
        <v>10242.66</v>
      </c>
      <c r="J312" s="43">
        <v>13656.88</v>
      </c>
      <c r="K312" s="43">
        <v>17071.099999999999</v>
      </c>
      <c r="L312" s="43">
        <v>20485.32</v>
      </c>
      <c r="M312" s="43">
        <v>23899.54</v>
      </c>
      <c r="N312" s="43">
        <v>27313.759999999998</v>
      </c>
      <c r="O312" s="43">
        <v>30727.98</v>
      </c>
      <c r="P312" s="43">
        <v>34142.199999999997</v>
      </c>
      <c r="Q312" s="43">
        <v>37556.42</v>
      </c>
      <c r="R312" s="43">
        <v>40970.639999999999</v>
      </c>
      <c r="S312" s="25">
        <f t="shared" si="37"/>
        <v>30727.98</v>
      </c>
      <c r="T312" s="5"/>
      <c r="U312" s="6"/>
      <c r="V312" s="6"/>
      <c r="W312" s="6">
        <f t="shared" si="43"/>
        <v>30727.98</v>
      </c>
      <c r="X312" s="26"/>
    </row>
    <row r="313" spans="1:24">
      <c r="A313" s="2">
        <f t="shared" si="38"/>
        <v>299</v>
      </c>
      <c r="B313" s="2"/>
      <c r="C313" s="2"/>
      <c r="D313" s="2"/>
      <c r="E313" s="23" t="s">
        <v>509</v>
      </c>
      <c r="F313" s="28">
        <f t="shared" ref="F313:R313" si="44">SUM(F301:F312)</f>
        <v>12404036.090000002</v>
      </c>
      <c r="G313" s="28">
        <f t="shared" si="44"/>
        <v>1017346.6499999999</v>
      </c>
      <c r="H313" s="28">
        <f t="shared" si="44"/>
        <v>2009984.89</v>
      </c>
      <c r="I313" s="28">
        <f t="shared" si="44"/>
        <v>3009291.6700000004</v>
      </c>
      <c r="J313" s="28">
        <f t="shared" si="44"/>
        <v>4001668.7199999997</v>
      </c>
      <c r="K313" s="28">
        <f t="shared" si="44"/>
        <v>4998259.129999999</v>
      </c>
      <c r="L313" s="28">
        <f t="shared" si="44"/>
        <v>5989631.7300000004</v>
      </c>
      <c r="M313" s="28">
        <f t="shared" si="44"/>
        <v>6997855.7299999995</v>
      </c>
      <c r="N313" s="28">
        <f t="shared" si="44"/>
        <v>8040735.2799999993</v>
      </c>
      <c r="O313" s="28">
        <f t="shared" si="44"/>
        <v>9092823.1299999971</v>
      </c>
      <c r="P313" s="28">
        <f t="shared" si="44"/>
        <v>10107771.119999999</v>
      </c>
      <c r="Q313" s="28">
        <f t="shared" si="44"/>
        <v>11168005.91</v>
      </c>
      <c r="R313" s="28">
        <f t="shared" si="44"/>
        <v>12288416.85</v>
      </c>
      <c r="S313" s="25">
        <f t="shared" si="37"/>
        <v>9092823.1299999971</v>
      </c>
      <c r="T313" s="5"/>
      <c r="U313" s="6"/>
      <c r="V313" s="6"/>
      <c r="W313" s="6"/>
      <c r="X313" s="26"/>
    </row>
    <row r="314" spans="1:24">
      <c r="A314" s="2">
        <f t="shared" si="38"/>
        <v>300</v>
      </c>
      <c r="B314" s="2"/>
      <c r="C314" s="2"/>
      <c r="D314" s="2"/>
      <c r="E314" s="23"/>
      <c r="F314" s="24"/>
      <c r="G314" s="91"/>
      <c r="H314" s="74"/>
      <c r="I314" s="74"/>
      <c r="J314" s="75"/>
      <c r="K314" s="76"/>
      <c r="L314" s="77"/>
      <c r="M314" s="78"/>
      <c r="N314" s="79"/>
      <c r="O314" s="42"/>
      <c r="P314" s="80"/>
      <c r="Q314" s="92"/>
      <c r="R314" s="24"/>
      <c r="S314" s="25">
        <f t="shared" si="37"/>
        <v>0</v>
      </c>
      <c r="T314" s="5"/>
      <c r="U314" s="6"/>
      <c r="V314" s="6"/>
      <c r="W314" s="6"/>
      <c r="X314" s="26"/>
    </row>
    <row r="315" spans="1:24">
      <c r="A315" s="2">
        <f t="shared" si="38"/>
        <v>301</v>
      </c>
      <c r="B315" s="22" t="s">
        <v>139</v>
      </c>
      <c r="C315" s="22" t="s">
        <v>510</v>
      </c>
      <c r="D315" s="22" t="s">
        <v>511</v>
      </c>
      <c r="E315" s="23" t="s">
        <v>512</v>
      </c>
      <c r="F315" s="24">
        <v>-726060.63</v>
      </c>
      <c r="G315" s="24">
        <v>471441.39</v>
      </c>
      <c r="H315" s="24">
        <v>973982.66</v>
      </c>
      <c r="I315" s="24">
        <v>1130947.54</v>
      </c>
      <c r="J315" s="24">
        <v>1341467.48</v>
      </c>
      <c r="K315" s="24">
        <v>1280308.51</v>
      </c>
      <c r="L315" s="24">
        <v>991473.83</v>
      </c>
      <c r="M315" s="24">
        <v>648610</v>
      </c>
      <c r="N315" s="24">
        <v>213367.17</v>
      </c>
      <c r="O315" s="24">
        <v>62602.18</v>
      </c>
      <c r="P315" s="24">
        <v>104804.63</v>
      </c>
      <c r="Q315" s="24">
        <v>162973.6</v>
      </c>
      <c r="R315" s="24">
        <v>477754.1</v>
      </c>
      <c r="S315" s="25">
        <f t="shared" si="37"/>
        <v>62602.18</v>
      </c>
      <c r="T315" s="5"/>
      <c r="U315" s="6"/>
      <c r="V315" s="6"/>
      <c r="W315" s="6">
        <f t="shared" ref="W315:W335" si="45">+S315</f>
        <v>62602.18</v>
      </c>
      <c r="X315" s="26"/>
    </row>
    <row r="316" spans="1:24">
      <c r="A316" s="2">
        <f t="shared" si="38"/>
        <v>302</v>
      </c>
      <c r="B316" s="22" t="s">
        <v>139</v>
      </c>
      <c r="C316" s="22" t="s">
        <v>510</v>
      </c>
      <c r="D316" s="22" t="s">
        <v>513</v>
      </c>
      <c r="E316" s="23" t="s">
        <v>514</v>
      </c>
      <c r="F316" s="24">
        <v>-129100.83</v>
      </c>
      <c r="G316" s="24">
        <v>203205.71</v>
      </c>
      <c r="H316" s="24">
        <v>379205.11</v>
      </c>
      <c r="I316" s="24">
        <v>494235.77</v>
      </c>
      <c r="J316" s="24">
        <v>522484.32</v>
      </c>
      <c r="K316" s="24">
        <v>526580.18999999994</v>
      </c>
      <c r="L316" s="24">
        <v>466833.05</v>
      </c>
      <c r="M316" s="24">
        <v>368883.92</v>
      </c>
      <c r="N316" s="24">
        <v>250347.5</v>
      </c>
      <c r="O316" s="24">
        <v>148847.37</v>
      </c>
      <c r="P316" s="24">
        <v>178053.06</v>
      </c>
      <c r="Q316" s="24">
        <v>87729.580000000104</v>
      </c>
      <c r="R316" s="24">
        <v>-461581.72</v>
      </c>
      <c r="S316" s="25">
        <f t="shared" si="37"/>
        <v>148847.37</v>
      </c>
      <c r="T316" s="5"/>
      <c r="U316" s="6"/>
      <c r="V316" s="6"/>
      <c r="W316" s="6">
        <f t="shared" si="45"/>
        <v>148847.37</v>
      </c>
      <c r="X316" s="26"/>
    </row>
    <row r="317" spans="1:24">
      <c r="A317" s="2">
        <f t="shared" si="38"/>
        <v>303</v>
      </c>
      <c r="B317" s="22" t="s">
        <v>141</v>
      </c>
      <c r="C317" s="22" t="s">
        <v>510</v>
      </c>
      <c r="D317" s="22" t="s">
        <v>511</v>
      </c>
      <c r="E317" s="23" t="s">
        <v>512</v>
      </c>
      <c r="F317" s="24">
        <v>-1508118.62</v>
      </c>
      <c r="G317" s="24">
        <v>1857814.51</v>
      </c>
      <c r="H317" s="24">
        <v>3374154.2</v>
      </c>
      <c r="I317" s="24">
        <v>4495657.09</v>
      </c>
      <c r="J317" s="24">
        <v>4615315.21</v>
      </c>
      <c r="K317" s="24">
        <v>4730529.49</v>
      </c>
      <c r="L317" s="24">
        <v>4344768.4000000004</v>
      </c>
      <c r="M317" s="24">
        <v>3576862.39</v>
      </c>
      <c r="N317" s="24">
        <v>2666081.7999999998</v>
      </c>
      <c r="O317" s="24">
        <v>1366671.32</v>
      </c>
      <c r="P317" s="24">
        <v>1641939.08</v>
      </c>
      <c r="Q317" s="24">
        <v>745463.47000000102</v>
      </c>
      <c r="R317" s="24">
        <v>-5897972.5800000001</v>
      </c>
      <c r="S317" s="25">
        <f t="shared" si="37"/>
        <v>1366671.32</v>
      </c>
      <c r="T317" s="5"/>
      <c r="U317" s="6"/>
      <c r="V317" s="6"/>
      <c r="W317" s="6">
        <f t="shared" si="45"/>
        <v>1366671.32</v>
      </c>
      <c r="X317" s="26"/>
    </row>
    <row r="318" spans="1:24">
      <c r="A318" s="2">
        <f t="shared" si="38"/>
        <v>304</v>
      </c>
      <c r="B318" s="22" t="s">
        <v>67</v>
      </c>
      <c r="C318" s="22" t="s">
        <v>515</v>
      </c>
      <c r="D318" s="22" t="s">
        <v>511</v>
      </c>
      <c r="E318" s="23" t="s">
        <v>516</v>
      </c>
      <c r="F318" s="24">
        <v>-1365.19</v>
      </c>
      <c r="G318" s="24">
        <v>34750.9</v>
      </c>
      <c r="H318" s="24">
        <v>-65523.98</v>
      </c>
      <c r="I318" s="24">
        <v>144863.85</v>
      </c>
      <c r="J318" s="24">
        <v>114751.96</v>
      </c>
      <c r="K318" s="24">
        <v>-224509.59</v>
      </c>
      <c r="L318" s="24">
        <v>-239544.81</v>
      </c>
      <c r="M318" s="24">
        <v>-222182.6</v>
      </c>
      <c r="N318" s="24">
        <v>-168358.7</v>
      </c>
      <c r="O318" s="24">
        <v>-20428.259999999998</v>
      </c>
      <c r="P318" s="24">
        <v>-168978.67</v>
      </c>
      <c r="Q318" s="24">
        <v>-43506.03</v>
      </c>
      <c r="R318" s="24">
        <v>-0.66000000003987203</v>
      </c>
      <c r="S318" s="25">
        <f t="shared" si="37"/>
        <v>-20428.259999999998</v>
      </c>
      <c r="T318" s="5"/>
      <c r="U318" s="6"/>
      <c r="V318" s="6"/>
      <c r="W318" s="6">
        <f t="shared" si="45"/>
        <v>-20428.259999999998</v>
      </c>
      <c r="X318" s="26"/>
    </row>
    <row r="319" spans="1:24">
      <c r="A319" s="2">
        <f t="shared" si="38"/>
        <v>305</v>
      </c>
      <c r="B319" s="22" t="s">
        <v>141</v>
      </c>
      <c r="C319" s="22" t="s">
        <v>515</v>
      </c>
      <c r="D319" s="22" t="s">
        <v>511</v>
      </c>
      <c r="E319" s="23" t="s">
        <v>516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-202795.88</v>
      </c>
      <c r="S319" s="25">
        <f t="shared" si="37"/>
        <v>0</v>
      </c>
      <c r="T319" s="5"/>
      <c r="U319" s="6"/>
      <c r="V319" s="6"/>
      <c r="W319" s="6">
        <f t="shared" si="45"/>
        <v>0</v>
      </c>
      <c r="X319" s="26"/>
    </row>
    <row r="320" spans="1:24">
      <c r="A320" s="2">
        <f t="shared" si="38"/>
        <v>306</v>
      </c>
      <c r="B320" s="22" t="s">
        <v>139</v>
      </c>
      <c r="C320" s="22" t="s">
        <v>515</v>
      </c>
      <c r="D320" s="22" t="s">
        <v>511</v>
      </c>
      <c r="E320" s="23" t="s">
        <v>516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0</v>
      </c>
      <c r="P320" s="24">
        <v>0</v>
      </c>
      <c r="Q320" s="24">
        <v>0</v>
      </c>
      <c r="R320" s="24">
        <v>-41879.49</v>
      </c>
      <c r="S320" s="25">
        <f t="shared" si="37"/>
        <v>0</v>
      </c>
      <c r="T320" s="5"/>
      <c r="U320" s="6"/>
      <c r="V320" s="6"/>
      <c r="W320" s="6">
        <f t="shared" si="45"/>
        <v>0</v>
      </c>
      <c r="X320" s="26"/>
    </row>
    <row r="321" spans="1:24">
      <c r="A321" s="2">
        <f t="shared" si="38"/>
        <v>307</v>
      </c>
      <c r="B321" s="22" t="s">
        <v>139</v>
      </c>
      <c r="C321" s="22" t="s">
        <v>515</v>
      </c>
      <c r="D321" s="22" t="s">
        <v>513</v>
      </c>
      <c r="E321" s="23" t="s">
        <v>517</v>
      </c>
      <c r="F321" s="24">
        <v>1079.19</v>
      </c>
      <c r="G321" s="24">
        <v>3031.69</v>
      </c>
      <c r="H321" s="24">
        <v>-5714.41</v>
      </c>
      <c r="I321" s="24">
        <v>12724.71</v>
      </c>
      <c r="J321" s="24">
        <v>10065.19</v>
      </c>
      <c r="K321" s="24">
        <v>-19668.189999999999</v>
      </c>
      <c r="L321" s="24">
        <v>-20956.21</v>
      </c>
      <c r="M321" s="24">
        <v>-19396.55</v>
      </c>
      <c r="N321" s="24">
        <v>-14637.59</v>
      </c>
      <c r="O321" s="24">
        <v>-2127.44</v>
      </c>
      <c r="P321" s="24">
        <v>-17224.72</v>
      </c>
      <c r="Q321" s="24">
        <v>-4201.46</v>
      </c>
      <c r="R321" s="24">
        <v>-27118.1</v>
      </c>
      <c r="S321" s="25">
        <f t="shared" si="37"/>
        <v>-2127.44</v>
      </c>
      <c r="T321" s="5"/>
      <c r="U321" s="6"/>
      <c r="V321" s="6"/>
      <c r="W321" s="6">
        <f t="shared" si="45"/>
        <v>-2127.44</v>
      </c>
      <c r="X321" s="26"/>
    </row>
    <row r="322" spans="1:24">
      <c r="A322" s="2">
        <f t="shared" si="38"/>
        <v>308</v>
      </c>
      <c r="B322" s="22" t="s">
        <v>139</v>
      </c>
      <c r="C322" s="22" t="s">
        <v>518</v>
      </c>
      <c r="D322" s="22" t="s">
        <v>511</v>
      </c>
      <c r="E322" s="23" t="s">
        <v>519</v>
      </c>
      <c r="F322" s="24">
        <v>2219473.83</v>
      </c>
      <c r="G322" s="24">
        <v>-229453.82</v>
      </c>
      <c r="H322" s="24">
        <v>-461410.93</v>
      </c>
      <c r="I322" s="24">
        <v>-629975.46</v>
      </c>
      <c r="J322" s="24">
        <v>-813237.88</v>
      </c>
      <c r="K322" s="24">
        <v>-881990.25</v>
      </c>
      <c r="L322" s="24">
        <v>-823415.27</v>
      </c>
      <c r="M322" s="24">
        <v>-661544.01</v>
      </c>
      <c r="N322" s="24">
        <v>-291376.15999999997</v>
      </c>
      <c r="O322" s="24">
        <v>-155940.25</v>
      </c>
      <c r="P322" s="24">
        <v>-233325.1</v>
      </c>
      <c r="Q322" s="24">
        <v>-399990.5</v>
      </c>
      <c r="R322" s="24">
        <v>1030111.29</v>
      </c>
      <c r="S322" s="25">
        <f t="shared" si="37"/>
        <v>-155940.25</v>
      </c>
      <c r="T322" s="5"/>
      <c r="U322" s="6"/>
      <c r="V322" s="6"/>
      <c r="W322" s="6">
        <f t="shared" si="45"/>
        <v>-155940.25</v>
      </c>
      <c r="X322" s="26"/>
    </row>
    <row r="323" spans="1:24">
      <c r="A323" s="2">
        <f t="shared" si="38"/>
        <v>309</v>
      </c>
      <c r="B323" s="22" t="s">
        <v>139</v>
      </c>
      <c r="C323" s="22" t="s">
        <v>518</v>
      </c>
      <c r="D323" s="2" t="s">
        <v>513</v>
      </c>
      <c r="E323" s="23" t="s">
        <v>520</v>
      </c>
      <c r="F323" s="24">
        <v>520139.46</v>
      </c>
      <c r="G323" s="24">
        <v>-75667.360000000001</v>
      </c>
      <c r="H323" s="24">
        <v>-133176.59</v>
      </c>
      <c r="I323" s="24">
        <v>-207482.15</v>
      </c>
      <c r="J323" s="24">
        <v>-225672</v>
      </c>
      <c r="K323" s="24">
        <v>-248469.61</v>
      </c>
      <c r="L323" s="24">
        <v>-250375.71</v>
      </c>
      <c r="M323" s="24">
        <v>-206154.6</v>
      </c>
      <c r="N323" s="24">
        <v>-148126.51</v>
      </c>
      <c r="O323" s="24">
        <v>-90589.33</v>
      </c>
      <c r="P323" s="24">
        <v>-94354.9</v>
      </c>
      <c r="Q323" s="24">
        <v>85041.17</v>
      </c>
      <c r="R323" s="24">
        <v>1414436.22</v>
      </c>
      <c r="S323" s="25">
        <f t="shared" si="37"/>
        <v>-90589.33</v>
      </c>
      <c r="T323" s="5"/>
      <c r="U323" s="6"/>
      <c r="V323" s="6"/>
      <c r="W323" s="6">
        <f t="shared" si="45"/>
        <v>-90589.33</v>
      </c>
      <c r="X323" s="26"/>
    </row>
    <row r="324" spans="1:24">
      <c r="A324" s="2">
        <f t="shared" si="38"/>
        <v>310</v>
      </c>
      <c r="B324" s="22" t="s">
        <v>141</v>
      </c>
      <c r="C324" s="22" t="s">
        <v>518</v>
      </c>
      <c r="D324" s="2" t="s">
        <v>511</v>
      </c>
      <c r="E324" s="23" t="s">
        <v>519</v>
      </c>
      <c r="F324" s="24">
        <v>8394939.3200000003</v>
      </c>
      <c r="G324" s="24">
        <v>-904211.28</v>
      </c>
      <c r="H324" s="24">
        <v>-1598459.31</v>
      </c>
      <c r="I324" s="24">
        <v>-2504230.83</v>
      </c>
      <c r="J324" s="24">
        <v>-2797942.74</v>
      </c>
      <c r="K324" s="24">
        <v>-3258809.04</v>
      </c>
      <c r="L324" s="24">
        <v>-3608313.85</v>
      </c>
      <c r="M324" s="24">
        <v>-3648188.97</v>
      </c>
      <c r="N324" s="24">
        <v>-3640825.78</v>
      </c>
      <c r="O324" s="24">
        <v>-3404339.38</v>
      </c>
      <c r="P324" s="24">
        <v>-3655426.51</v>
      </c>
      <c r="Q324" s="24">
        <v>-1829610.89</v>
      </c>
      <c r="R324" s="24">
        <v>14687003.68</v>
      </c>
      <c r="S324" s="25">
        <f t="shared" si="37"/>
        <v>-3404339.38</v>
      </c>
      <c r="T324" s="5"/>
      <c r="U324" s="6"/>
      <c r="V324" s="6"/>
      <c r="W324" s="6">
        <f t="shared" si="45"/>
        <v>-3404339.38</v>
      </c>
      <c r="X324" s="26"/>
    </row>
    <row r="325" spans="1:24">
      <c r="A325" s="2">
        <f t="shared" si="38"/>
        <v>311</v>
      </c>
      <c r="B325" s="22" t="s">
        <v>67</v>
      </c>
      <c r="C325" s="22" t="s">
        <v>521</v>
      </c>
      <c r="D325" s="2" t="s">
        <v>511</v>
      </c>
      <c r="E325" s="23" t="s">
        <v>522</v>
      </c>
      <c r="F325" s="24">
        <v>0</v>
      </c>
      <c r="G325" s="24">
        <v>0</v>
      </c>
      <c r="H325" s="24">
        <v>0</v>
      </c>
      <c r="I325" s="24">
        <v>-5095.59</v>
      </c>
      <c r="J325" s="24">
        <v>-6926.41</v>
      </c>
      <c r="K325" s="24">
        <v>-9972.77</v>
      </c>
      <c r="L325" s="24">
        <v>-12046.71</v>
      </c>
      <c r="M325" s="24">
        <v>-14120.64</v>
      </c>
      <c r="N325" s="24">
        <v>-16194.58</v>
      </c>
      <c r="O325" s="24">
        <v>-18268.509999999998</v>
      </c>
      <c r="P325" s="24">
        <v>-20342.45</v>
      </c>
      <c r="Q325" s="24">
        <v>-67444.56</v>
      </c>
      <c r="R325" s="24">
        <v>-9.9999999947613105E-3</v>
      </c>
      <c r="S325" s="25">
        <f t="shared" si="37"/>
        <v>-18268.509999999998</v>
      </c>
      <c r="T325" s="5"/>
      <c r="U325" s="6"/>
      <c r="V325" s="6"/>
      <c r="W325" s="6">
        <f t="shared" si="45"/>
        <v>-18268.509999999998</v>
      </c>
      <c r="X325" s="26"/>
    </row>
    <row r="326" spans="1:24">
      <c r="A326" s="2">
        <f t="shared" si="38"/>
        <v>312</v>
      </c>
      <c r="B326" s="22" t="s">
        <v>141</v>
      </c>
      <c r="C326" s="22" t="s">
        <v>521</v>
      </c>
      <c r="D326" s="2" t="s">
        <v>511</v>
      </c>
      <c r="E326" s="23" t="s">
        <v>522</v>
      </c>
      <c r="F326" s="24">
        <v>0</v>
      </c>
      <c r="G326" s="24">
        <v>0</v>
      </c>
      <c r="H326" s="24">
        <v>0</v>
      </c>
      <c r="I326" s="24">
        <v>0</v>
      </c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0</v>
      </c>
      <c r="P326" s="24">
        <v>0</v>
      </c>
      <c r="Q326" s="24">
        <v>0</v>
      </c>
      <c r="R326" s="24">
        <v>107145.27</v>
      </c>
      <c r="S326" s="25">
        <f t="shared" si="37"/>
        <v>0</v>
      </c>
      <c r="T326" s="5"/>
      <c r="U326" s="6"/>
      <c r="V326" s="6"/>
      <c r="W326" s="6">
        <f t="shared" si="45"/>
        <v>0</v>
      </c>
      <c r="X326" s="26"/>
    </row>
    <row r="327" spans="1:24">
      <c r="A327" s="2">
        <f t="shared" si="38"/>
        <v>313</v>
      </c>
      <c r="B327" s="22" t="s">
        <v>139</v>
      </c>
      <c r="C327" s="22" t="s">
        <v>521</v>
      </c>
      <c r="D327" s="2" t="s">
        <v>511</v>
      </c>
      <c r="E327" s="23" t="s">
        <v>522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0</v>
      </c>
      <c r="P327" s="24">
        <v>0</v>
      </c>
      <c r="Q327" s="24">
        <v>0</v>
      </c>
      <c r="R327" s="24">
        <v>36001.379999999997</v>
      </c>
      <c r="S327" s="25">
        <f t="shared" si="37"/>
        <v>0</v>
      </c>
      <c r="T327" s="5"/>
      <c r="U327" s="6"/>
      <c r="V327" s="6"/>
      <c r="W327" s="6">
        <f t="shared" si="45"/>
        <v>0</v>
      </c>
      <c r="X327" s="26"/>
    </row>
    <row r="328" spans="1:24">
      <c r="A328" s="2">
        <f t="shared" si="38"/>
        <v>314</v>
      </c>
      <c r="B328" s="22" t="s">
        <v>139</v>
      </c>
      <c r="C328" s="22" t="s">
        <v>521</v>
      </c>
      <c r="D328" s="2" t="s">
        <v>513</v>
      </c>
      <c r="E328" s="23" t="s">
        <v>523</v>
      </c>
      <c r="F328" s="24">
        <v>0</v>
      </c>
      <c r="G328" s="24">
        <v>0</v>
      </c>
      <c r="H328" s="24">
        <v>0</v>
      </c>
      <c r="I328" s="24">
        <v>-445.99</v>
      </c>
      <c r="J328" s="24">
        <v>-606.24</v>
      </c>
      <c r="K328" s="24">
        <v>-872.87</v>
      </c>
      <c r="L328" s="24">
        <v>-1054.4000000000001</v>
      </c>
      <c r="M328" s="24">
        <v>-1235.92</v>
      </c>
      <c r="N328" s="24">
        <v>-1417.44</v>
      </c>
      <c r="O328" s="24">
        <v>-1598.97</v>
      </c>
      <c r="P328" s="24">
        <v>-1780.49</v>
      </c>
      <c r="Q328" s="24">
        <v>-5903.14</v>
      </c>
      <c r="R328" s="24">
        <v>9512.19</v>
      </c>
      <c r="S328" s="25">
        <f t="shared" si="37"/>
        <v>-1598.97</v>
      </c>
      <c r="T328" s="5"/>
      <c r="U328" s="6"/>
      <c r="V328" s="6"/>
      <c r="W328" s="6">
        <f t="shared" si="45"/>
        <v>-1598.97</v>
      </c>
      <c r="X328" s="26"/>
    </row>
    <row r="329" spans="1:24">
      <c r="A329" s="2">
        <f t="shared" si="38"/>
        <v>315</v>
      </c>
      <c r="B329" s="22" t="s">
        <v>139</v>
      </c>
      <c r="C329" s="22" t="s">
        <v>524</v>
      </c>
      <c r="D329" s="2" t="s">
        <v>511</v>
      </c>
      <c r="E329" s="23" t="s">
        <v>525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0</v>
      </c>
      <c r="P329" s="24">
        <v>0</v>
      </c>
      <c r="Q329" s="24">
        <v>0</v>
      </c>
      <c r="R329" s="24">
        <v>-1752961.74</v>
      </c>
      <c r="S329" s="25">
        <f t="shared" si="37"/>
        <v>0</v>
      </c>
      <c r="T329" s="5"/>
      <c r="U329" s="6"/>
      <c r="V329" s="6"/>
      <c r="W329" s="6">
        <f t="shared" si="45"/>
        <v>0</v>
      </c>
      <c r="X329" s="26"/>
    </row>
    <row r="330" spans="1:24">
      <c r="A330" s="2">
        <f t="shared" si="38"/>
        <v>316</v>
      </c>
      <c r="B330" s="22" t="s">
        <v>139</v>
      </c>
      <c r="C330" s="22" t="s">
        <v>524</v>
      </c>
      <c r="D330" s="2" t="s">
        <v>513</v>
      </c>
      <c r="E330" s="23" t="s">
        <v>526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-603695.05000000005</v>
      </c>
      <c r="S330" s="25">
        <f t="shared" si="37"/>
        <v>0</v>
      </c>
      <c r="T330" s="5"/>
      <c r="U330" s="6"/>
      <c r="V330" s="6"/>
      <c r="W330" s="6">
        <f t="shared" si="45"/>
        <v>0</v>
      </c>
      <c r="X330" s="26"/>
    </row>
    <row r="331" spans="1:24">
      <c r="A331" s="2">
        <f t="shared" si="38"/>
        <v>317</v>
      </c>
      <c r="B331" s="22" t="s">
        <v>141</v>
      </c>
      <c r="C331" s="22" t="s">
        <v>524</v>
      </c>
      <c r="D331" s="2" t="s">
        <v>511</v>
      </c>
      <c r="E331" s="23" t="s">
        <v>525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-8395783.8699999992</v>
      </c>
      <c r="S331" s="25">
        <f t="shared" si="37"/>
        <v>0</v>
      </c>
      <c r="T331" s="5"/>
      <c r="U331" s="6"/>
      <c r="V331" s="6"/>
      <c r="W331" s="6">
        <f t="shared" si="45"/>
        <v>0</v>
      </c>
      <c r="X331" s="26"/>
    </row>
    <row r="332" spans="1:24">
      <c r="A332" s="2">
        <f t="shared" si="38"/>
        <v>318</v>
      </c>
      <c r="B332" s="22" t="s">
        <v>139</v>
      </c>
      <c r="C332" s="22" t="s">
        <v>527</v>
      </c>
      <c r="D332" s="2" t="s">
        <v>511</v>
      </c>
      <c r="E332" s="23" t="s">
        <v>528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-27116.89</v>
      </c>
      <c r="S332" s="25">
        <f t="shared" si="37"/>
        <v>0</v>
      </c>
      <c r="T332" s="5"/>
      <c r="U332" s="6"/>
      <c r="V332" s="6"/>
      <c r="W332" s="6">
        <f t="shared" si="45"/>
        <v>0</v>
      </c>
      <c r="X332" s="26"/>
    </row>
    <row r="333" spans="1:24">
      <c r="A333" s="2">
        <f t="shared" si="38"/>
        <v>319</v>
      </c>
      <c r="B333" s="22" t="s">
        <v>139</v>
      </c>
      <c r="C333" s="22" t="s">
        <v>527</v>
      </c>
      <c r="D333" s="2" t="s">
        <v>513</v>
      </c>
      <c r="E333" s="23" t="s">
        <v>529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-6420.25</v>
      </c>
      <c r="S333" s="25">
        <f t="shared" si="37"/>
        <v>0</v>
      </c>
      <c r="T333" s="5"/>
      <c r="U333" s="6"/>
      <c r="V333" s="6"/>
      <c r="W333" s="6">
        <f t="shared" si="45"/>
        <v>0</v>
      </c>
      <c r="X333" s="26"/>
    </row>
    <row r="334" spans="1:24">
      <c r="A334" s="2">
        <f t="shared" si="38"/>
        <v>320</v>
      </c>
      <c r="B334" s="22" t="s">
        <v>141</v>
      </c>
      <c r="C334" s="22" t="s">
        <v>527</v>
      </c>
      <c r="D334" s="2" t="s">
        <v>511</v>
      </c>
      <c r="E334" s="23" t="s">
        <v>528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-80703.789999999994</v>
      </c>
      <c r="S334" s="25">
        <f t="shared" si="37"/>
        <v>0</v>
      </c>
      <c r="T334" s="5"/>
      <c r="U334" s="6"/>
      <c r="V334" s="6"/>
      <c r="W334" s="6">
        <f t="shared" si="45"/>
        <v>0</v>
      </c>
      <c r="X334" s="26"/>
    </row>
    <row r="335" spans="1:24">
      <c r="A335" s="2">
        <f t="shared" si="38"/>
        <v>321</v>
      </c>
      <c r="B335" s="22" t="s">
        <v>67</v>
      </c>
      <c r="C335" s="22" t="s">
        <v>530</v>
      </c>
      <c r="D335" s="2"/>
      <c r="E335" s="23" t="s">
        <v>531</v>
      </c>
      <c r="F335" s="24">
        <v>-38175</v>
      </c>
      <c r="G335" s="24">
        <v>-3566.83</v>
      </c>
      <c r="H335" s="24">
        <v>-7133.67</v>
      </c>
      <c r="I335" s="24">
        <v>-10700.5</v>
      </c>
      <c r="J335" s="24">
        <v>-14267.33</v>
      </c>
      <c r="K335" s="24">
        <v>-17834.169999999998</v>
      </c>
      <c r="L335" s="24">
        <v>-21401</v>
      </c>
      <c r="M335" s="24">
        <v>-24967.83</v>
      </c>
      <c r="N335" s="24">
        <v>-28534.67</v>
      </c>
      <c r="O335" s="24">
        <v>-32101.5</v>
      </c>
      <c r="P335" s="24">
        <v>-35668.33</v>
      </c>
      <c r="Q335" s="24">
        <v>-38682.42</v>
      </c>
      <c r="R335" s="24">
        <v>-42184</v>
      </c>
      <c r="S335" s="25">
        <f t="shared" si="37"/>
        <v>-32101.5</v>
      </c>
      <c r="T335" s="5"/>
      <c r="U335" s="6"/>
      <c r="V335" s="6"/>
      <c r="W335" s="6">
        <f t="shared" si="45"/>
        <v>-32101.5</v>
      </c>
      <c r="X335" s="26"/>
    </row>
    <row r="336" spans="1:24">
      <c r="A336" s="2">
        <f t="shared" si="38"/>
        <v>322</v>
      </c>
      <c r="B336" s="2"/>
      <c r="C336" s="2"/>
      <c r="D336" s="2"/>
      <c r="E336" s="23" t="s">
        <v>532</v>
      </c>
      <c r="F336" s="28">
        <f t="shared" ref="F336:R336" si="46">SUM(F315:F335)</f>
        <v>8732811.5300000012</v>
      </c>
      <c r="G336" s="28">
        <f t="shared" si="46"/>
        <v>1357344.91</v>
      </c>
      <c r="H336" s="28">
        <f t="shared" si="46"/>
        <v>2455923.0800000005</v>
      </c>
      <c r="I336" s="28">
        <f t="shared" si="46"/>
        <v>2920498.4399999995</v>
      </c>
      <c r="J336" s="28">
        <f t="shared" si="46"/>
        <v>2745431.5599999996</v>
      </c>
      <c r="K336" s="28">
        <f t="shared" si="46"/>
        <v>1875291.6999999997</v>
      </c>
      <c r="L336" s="28">
        <f t="shared" si="46"/>
        <v>825967.32000000018</v>
      </c>
      <c r="M336" s="28">
        <f t="shared" si="46"/>
        <v>-203434.80999999901</v>
      </c>
      <c r="N336" s="28">
        <f t="shared" si="46"/>
        <v>-1179674.96</v>
      </c>
      <c r="O336" s="28">
        <f t="shared" si="46"/>
        <v>-2147272.77</v>
      </c>
      <c r="P336" s="28">
        <f t="shared" si="46"/>
        <v>-2302304.4000000004</v>
      </c>
      <c r="Q336" s="28">
        <f t="shared" si="46"/>
        <v>-1308131.1799999985</v>
      </c>
      <c r="R336" s="28">
        <f t="shared" si="46"/>
        <v>221750.09999999934</v>
      </c>
      <c r="S336" s="25">
        <f t="shared" ref="S336:S399" si="47">+O336</f>
        <v>-2147272.77</v>
      </c>
      <c r="T336" s="2"/>
      <c r="U336" s="4"/>
      <c r="V336" s="4"/>
      <c r="W336" s="4"/>
      <c r="X336" s="83"/>
    </row>
    <row r="337" spans="1:24">
      <c r="A337" s="2">
        <f t="shared" ref="A337:A400" si="48">+A336+1</f>
        <v>323</v>
      </c>
      <c r="B337" s="2"/>
      <c r="C337" s="2"/>
      <c r="D337" s="2"/>
      <c r="E337" s="23"/>
      <c r="F337" s="24"/>
      <c r="G337" s="91"/>
      <c r="H337" s="74"/>
      <c r="I337" s="74"/>
      <c r="J337" s="75"/>
      <c r="K337" s="76"/>
      <c r="L337" s="77"/>
      <c r="M337" s="78"/>
      <c r="N337" s="79"/>
      <c r="O337" s="42"/>
      <c r="P337" s="80"/>
      <c r="Q337" s="92"/>
      <c r="R337" s="24"/>
      <c r="S337" s="25">
        <f t="shared" si="47"/>
        <v>0</v>
      </c>
      <c r="T337" s="2"/>
      <c r="U337" s="4"/>
      <c r="V337" s="4"/>
      <c r="W337" s="4"/>
      <c r="X337" s="83"/>
    </row>
    <row r="338" spans="1:24">
      <c r="A338" s="2">
        <f t="shared" si="48"/>
        <v>324</v>
      </c>
      <c r="B338" s="2"/>
      <c r="C338" s="2"/>
      <c r="D338" s="2"/>
      <c r="E338" s="23"/>
      <c r="F338" s="24"/>
      <c r="G338" s="91"/>
      <c r="H338" s="74"/>
      <c r="I338" s="74"/>
      <c r="J338" s="75"/>
      <c r="K338" s="76"/>
      <c r="L338" s="77"/>
      <c r="M338" s="78"/>
      <c r="N338" s="79"/>
      <c r="O338" s="42"/>
      <c r="P338" s="80"/>
      <c r="Q338" s="92"/>
      <c r="R338" s="24"/>
      <c r="S338" s="25">
        <f t="shared" si="47"/>
        <v>0</v>
      </c>
      <c r="T338" s="2"/>
      <c r="U338" s="4"/>
      <c r="V338" s="4"/>
      <c r="W338" s="4"/>
      <c r="X338" s="83"/>
    </row>
    <row r="339" spans="1:24">
      <c r="A339" s="2">
        <f t="shared" si="48"/>
        <v>325</v>
      </c>
      <c r="B339" s="22" t="s">
        <v>67</v>
      </c>
      <c r="C339" s="22" t="s">
        <v>533</v>
      </c>
      <c r="D339" s="2"/>
      <c r="E339" s="23" t="s">
        <v>534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5">
        <f t="shared" si="47"/>
        <v>0</v>
      </c>
      <c r="T339" s="2"/>
      <c r="U339" s="4"/>
      <c r="V339" s="4"/>
      <c r="W339" s="4">
        <f t="shared" ref="W339:W347" si="49">+S339</f>
        <v>0</v>
      </c>
      <c r="X339" s="83"/>
    </row>
    <row r="340" spans="1:24">
      <c r="A340" s="2">
        <f t="shared" si="48"/>
        <v>326</v>
      </c>
      <c r="B340" s="22" t="s">
        <v>67</v>
      </c>
      <c r="C340" s="22" t="s">
        <v>535</v>
      </c>
      <c r="D340" s="2"/>
      <c r="E340" s="23" t="s">
        <v>536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5">
        <f t="shared" si="47"/>
        <v>0</v>
      </c>
      <c r="T340" s="2"/>
      <c r="U340" s="4"/>
      <c r="V340" s="4"/>
      <c r="W340" s="4">
        <f t="shared" si="49"/>
        <v>0</v>
      </c>
      <c r="X340" s="83"/>
    </row>
    <row r="341" spans="1:24">
      <c r="A341" s="2">
        <f t="shared" si="48"/>
        <v>327</v>
      </c>
      <c r="B341" s="98" t="s">
        <v>69</v>
      </c>
      <c r="C341" s="98" t="s">
        <v>69</v>
      </c>
      <c r="D341" s="22" t="s">
        <v>537</v>
      </c>
      <c r="E341" s="23" t="s">
        <v>538</v>
      </c>
      <c r="F341" s="24">
        <v>299157.34999999998</v>
      </c>
      <c r="G341" s="24">
        <v>54030</v>
      </c>
      <c r="H341" s="24">
        <v>79330</v>
      </c>
      <c r="I341" s="24">
        <v>92319</v>
      </c>
      <c r="J341" s="24">
        <v>102669</v>
      </c>
      <c r="K341" s="24">
        <v>105757.04</v>
      </c>
      <c r="L341" s="24">
        <v>117757.04</v>
      </c>
      <c r="M341" s="24">
        <v>118898.59</v>
      </c>
      <c r="N341" s="24">
        <v>126822.82</v>
      </c>
      <c r="O341" s="24">
        <v>127868.98</v>
      </c>
      <c r="P341" s="24">
        <v>134480.73000000001</v>
      </c>
      <c r="Q341" s="24">
        <v>139021.71</v>
      </c>
      <c r="R341" s="24">
        <v>147336.4</v>
      </c>
      <c r="S341" s="25">
        <f t="shared" si="47"/>
        <v>127868.98</v>
      </c>
      <c r="T341" s="2"/>
      <c r="U341" s="4"/>
      <c r="V341" s="4"/>
      <c r="W341" s="4">
        <f t="shared" si="49"/>
        <v>127868.98</v>
      </c>
      <c r="X341" s="83"/>
    </row>
    <row r="342" spans="1:24">
      <c r="A342" s="2">
        <f t="shared" si="48"/>
        <v>328</v>
      </c>
      <c r="B342" s="98" t="s">
        <v>69</v>
      </c>
      <c r="C342" s="98" t="s">
        <v>69</v>
      </c>
      <c r="D342" s="22" t="s">
        <v>539</v>
      </c>
      <c r="E342" s="23" t="s">
        <v>540</v>
      </c>
      <c r="F342" s="24">
        <v>-291752.32000000001</v>
      </c>
      <c r="G342" s="24">
        <v>-110886.66</v>
      </c>
      <c r="H342" s="24">
        <v>194720.11</v>
      </c>
      <c r="I342" s="24">
        <v>-398788.38</v>
      </c>
      <c r="J342" s="24">
        <v>-296885</v>
      </c>
      <c r="K342" s="24">
        <v>-383065.25</v>
      </c>
      <c r="L342" s="24">
        <v>-372289.33</v>
      </c>
      <c r="M342" s="24">
        <v>-381825.08</v>
      </c>
      <c r="N342" s="24">
        <v>-515431.54</v>
      </c>
      <c r="O342" s="24">
        <v>-474704.79</v>
      </c>
      <c r="P342" s="24">
        <v>116919.03</v>
      </c>
      <c r="Q342" s="24">
        <v>87521.269999999902</v>
      </c>
      <c r="R342" s="24">
        <v>452956.61</v>
      </c>
      <c r="S342" s="25">
        <f t="shared" si="47"/>
        <v>-474704.79</v>
      </c>
      <c r="T342" s="2"/>
      <c r="U342" s="4"/>
      <c r="V342" s="4"/>
      <c r="W342" s="4">
        <f t="shared" si="49"/>
        <v>-474704.79</v>
      </c>
      <c r="X342" s="83"/>
    </row>
    <row r="343" spans="1:24">
      <c r="A343" s="2">
        <f t="shared" si="48"/>
        <v>329</v>
      </c>
      <c r="B343" s="98" t="s">
        <v>69</v>
      </c>
      <c r="C343" s="98" t="s">
        <v>69</v>
      </c>
      <c r="D343" s="22" t="s">
        <v>541</v>
      </c>
      <c r="E343" s="23" t="s">
        <v>542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50.76</v>
      </c>
      <c r="N343" s="24">
        <v>50.76</v>
      </c>
      <c r="O343" s="24">
        <v>50.76</v>
      </c>
      <c r="P343" s="24">
        <v>50.76</v>
      </c>
      <c r="Q343" s="24">
        <v>50.76</v>
      </c>
      <c r="R343" s="24">
        <v>50.76</v>
      </c>
      <c r="S343" s="25">
        <f t="shared" si="47"/>
        <v>50.76</v>
      </c>
      <c r="T343" s="2"/>
      <c r="U343" s="4"/>
      <c r="V343" s="4"/>
      <c r="W343" s="4">
        <f t="shared" si="49"/>
        <v>50.76</v>
      </c>
      <c r="X343" s="83"/>
    </row>
    <row r="344" spans="1:24">
      <c r="A344" s="2">
        <f t="shared" si="48"/>
        <v>330</v>
      </c>
      <c r="B344" s="98" t="s">
        <v>69</v>
      </c>
      <c r="C344" s="98" t="s">
        <v>69</v>
      </c>
      <c r="D344" s="22" t="s">
        <v>543</v>
      </c>
      <c r="E344" s="23" t="s">
        <v>544</v>
      </c>
      <c r="F344" s="24">
        <v>128933.23</v>
      </c>
      <c r="G344" s="24">
        <v>13497.83</v>
      </c>
      <c r="H344" s="24">
        <v>21997.83</v>
      </c>
      <c r="I344" s="24">
        <v>30647.83</v>
      </c>
      <c r="J344" s="24">
        <v>39754.480000000003</v>
      </c>
      <c r="K344" s="24">
        <v>49754.48</v>
      </c>
      <c r="L344" s="24">
        <v>58254.48</v>
      </c>
      <c r="M344" s="24">
        <v>66834.94</v>
      </c>
      <c r="N344" s="24">
        <v>127888.1</v>
      </c>
      <c r="O344" s="24">
        <v>136388.1</v>
      </c>
      <c r="P344" s="24">
        <v>149888.1</v>
      </c>
      <c r="Q344" s="24">
        <v>157077.54</v>
      </c>
      <c r="R344" s="24">
        <v>165577.54</v>
      </c>
      <c r="S344" s="25">
        <f t="shared" si="47"/>
        <v>136388.1</v>
      </c>
      <c r="T344" s="2"/>
      <c r="U344" s="4"/>
      <c r="V344" s="4"/>
      <c r="W344" s="4">
        <f t="shared" si="49"/>
        <v>136388.1</v>
      </c>
      <c r="X344" s="83"/>
    </row>
    <row r="345" spans="1:24">
      <c r="A345" s="2">
        <f t="shared" si="48"/>
        <v>331</v>
      </c>
      <c r="B345" s="99" t="s">
        <v>69</v>
      </c>
      <c r="C345" s="99" t="s">
        <v>69</v>
      </c>
      <c r="D345" s="22" t="s">
        <v>545</v>
      </c>
      <c r="E345" s="23" t="s">
        <v>546</v>
      </c>
      <c r="F345" s="24">
        <v>1097</v>
      </c>
      <c r="G345" s="24">
        <v>0</v>
      </c>
      <c r="H345" s="24">
        <v>0</v>
      </c>
      <c r="I345" s="24">
        <v>0</v>
      </c>
      <c r="J345" s="24">
        <v>0</v>
      </c>
      <c r="K345" s="24">
        <v>1007417.53</v>
      </c>
      <c r="L345" s="24">
        <v>1007417.53</v>
      </c>
      <c r="M345" s="24">
        <v>1007417.53</v>
      </c>
      <c r="N345" s="24">
        <v>1007417.53</v>
      </c>
      <c r="O345" s="24">
        <v>615677.14</v>
      </c>
      <c r="P345" s="24">
        <v>615677.14</v>
      </c>
      <c r="Q345" s="24">
        <v>615677.14</v>
      </c>
      <c r="R345" s="24">
        <v>615677.14</v>
      </c>
      <c r="S345" s="25">
        <f t="shared" si="47"/>
        <v>615677.14</v>
      </c>
      <c r="T345" s="2"/>
      <c r="U345" s="4"/>
      <c r="V345" s="4"/>
      <c r="W345" s="4">
        <f t="shared" si="49"/>
        <v>615677.14</v>
      </c>
      <c r="X345" s="83"/>
    </row>
    <row r="346" spans="1:24">
      <c r="A346" s="2">
        <f t="shared" si="48"/>
        <v>332</v>
      </c>
      <c r="B346" s="100" t="s">
        <v>69</v>
      </c>
      <c r="C346" s="100" t="s">
        <v>69</v>
      </c>
      <c r="D346" s="22" t="s">
        <v>547</v>
      </c>
      <c r="E346" s="23" t="s">
        <v>548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5">
        <f t="shared" si="47"/>
        <v>0</v>
      </c>
      <c r="T346" s="2"/>
      <c r="U346" s="4"/>
      <c r="V346" s="4"/>
      <c r="W346" s="4">
        <f t="shared" si="49"/>
        <v>0</v>
      </c>
      <c r="X346" s="83"/>
    </row>
    <row r="347" spans="1:24">
      <c r="A347" s="2">
        <f t="shared" si="48"/>
        <v>333</v>
      </c>
      <c r="B347" s="22" t="s">
        <v>69</v>
      </c>
      <c r="C347" s="22" t="s">
        <v>549</v>
      </c>
      <c r="D347" s="22" t="s">
        <v>547</v>
      </c>
      <c r="E347" s="101" t="s">
        <v>550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5">
        <f t="shared" si="47"/>
        <v>0</v>
      </c>
      <c r="T347" s="2"/>
      <c r="U347" s="4"/>
      <c r="V347" s="4"/>
      <c r="W347" s="4">
        <f t="shared" si="49"/>
        <v>0</v>
      </c>
      <c r="X347" s="83"/>
    </row>
    <row r="348" spans="1:24">
      <c r="A348" s="2">
        <f t="shared" si="48"/>
        <v>334</v>
      </c>
      <c r="B348" s="22" t="s">
        <v>141</v>
      </c>
      <c r="C348" s="22" t="s">
        <v>551</v>
      </c>
      <c r="D348" s="22" t="s">
        <v>478</v>
      </c>
      <c r="E348" s="23" t="s">
        <v>552</v>
      </c>
      <c r="F348" s="43">
        <v>1105.79</v>
      </c>
      <c r="G348" s="43">
        <v>0</v>
      </c>
      <c r="H348" s="43">
        <v>0</v>
      </c>
      <c r="I348" s="43">
        <v>0</v>
      </c>
      <c r="J348" s="43">
        <v>572.34</v>
      </c>
      <c r="K348" s="43">
        <v>572.34</v>
      </c>
      <c r="L348" s="43">
        <v>572.34</v>
      </c>
      <c r="M348" s="43">
        <v>572.34</v>
      </c>
      <c r="N348" s="43">
        <v>1144.68</v>
      </c>
      <c r="O348" s="43">
        <v>1144.68</v>
      </c>
      <c r="P348" s="43">
        <v>1144.68</v>
      </c>
      <c r="Q348" s="43">
        <v>1144.68</v>
      </c>
      <c r="R348" s="43">
        <v>1144.68</v>
      </c>
      <c r="S348" s="25">
        <f t="shared" si="47"/>
        <v>1144.68</v>
      </c>
      <c r="T348" s="2"/>
      <c r="U348" s="4"/>
      <c r="V348" s="4"/>
      <c r="W348" s="4">
        <f>+S348</f>
        <v>1144.68</v>
      </c>
      <c r="X348" s="83"/>
    </row>
    <row r="349" spans="1:24">
      <c r="A349" s="2">
        <f t="shared" si="48"/>
        <v>335</v>
      </c>
      <c r="B349" s="2"/>
      <c r="C349" s="2"/>
      <c r="D349" s="2"/>
      <c r="E349" s="23" t="s">
        <v>553</v>
      </c>
      <c r="F349" s="28">
        <f>SUM(F339:F348)</f>
        <v>138541.04999999996</v>
      </c>
      <c r="G349" s="28">
        <f t="shared" ref="G349:R349" si="50">SUM(G339:G348)</f>
        <v>-43358.83</v>
      </c>
      <c r="H349" s="28">
        <f t="shared" si="50"/>
        <v>296047.94</v>
      </c>
      <c r="I349" s="28">
        <f t="shared" si="50"/>
        <v>-275821.55</v>
      </c>
      <c r="J349" s="28">
        <f t="shared" si="50"/>
        <v>-153889.18</v>
      </c>
      <c r="K349" s="28">
        <f t="shared" si="50"/>
        <v>780436.14</v>
      </c>
      <c r="L349" s="28">
        <f t="shared" si="50"/>
        <v>811712.05999999994</v>
      </c>
      <c r="M349" s="28">
        <f t="shared" si="50"/>
        <v>811949.08</v>
      </c>
      <c r="N349" s="28">
        <f t="shared" si="50"/>
        <v>747892.35000000009</v>
      </c>
      <c r="O349" s="28">
        <f t="shared" si="50"/>
        <v>406424.87000000005</v>
      </c>
      <c r="P349" s="28">
        <f t="shared" si="50"/>
        <v>1018160.4400000001</v>
      </c>
      <c r="Q349" s="28">
        <f t="shared" si="50"/>
        <v>1000493.1</v>
      </c>
      <c r="R349" s="28">
        <f t="shared" si="50"/>
        <v>1382743.1300000001</v>
      </c>
      <c r="S349" s="25">
        <f t="shared" si="47"/>
        <v>406424.87000000005</v>
      </c>
      <c r="T349" s="2"/>
      <c r="U349" s="4"/>
      <c r="V349" s="4"/>
      <c r="W349" s="4"/>
      <c r="X349" s="83"/>
    </row>
    <row r="350" spans="1:24">
      <c r="A350" s="2">
        <f t="shared" si="48"/>
        <v>336</v>
      </c>
      <c r="B350" s="2"/>
      <c r="C350" s="2"/>
      <c r="D350" s="2"/>
      <c r="E350" s="23"/>
      <c r="F350" s="24"/>
      <c r="G350" s="91"/>
      <c r="H350" s="74"/>
      <c r="I350" s="74"/>
      <c r="J350" s="75"/>
      <c r="K350" s="76"/>
      <c r="L350" s="77"/>
      <c r="M350" s="78"/>
      <c r="N350" s="79"/>
      <c r="O350" s="42"/>
      <c r="P350" s="80"/>
      <c r="Q350" s="92"/>
      <c r="R350" s="24"/>
      <c r="S350" s="25">
        <f t="shared" si="47"/>
        <v>0</v>
      </c>
      <c r="T350" s="2"/>
      <c r="U350" s="4"/>
      <c r="V350" s="4"/>
      <c r="W350" s="4"/>
      <c r="X350" s="83"/>
    </row>
    <row r="351" spans="1:24">
      <c r="A351" s="2">
        <f t="shared" si="48"/>
        <v>337</v>
      </c>
      <c r="B351" s="22" t="s">
        <v>67</v>
      </c>
      <c r="C351" s="22" t="s">
        <v>554</v>
      </c>
      <c r="D351" s="22" t="s">
        <v>11</v>
      </c>
      <c r="E351" s="23" t="s">
        <v>555</v>
      </c>
      <c r="F351" s="43">
        <v>13200000</v>
      </c>
      <c r="G351" s="43">
        <v>0</v>
      </c>
      <c r="H351" s="43">
        <v>2550000</v>
      </c>
      <c r="I351" s="43">
        <v>2550000</v>
      </c>
      <c r="J351" s="43">
        <v>2550000</v>
      </c>
      <c r="K351" s="43">
        <v>5100000</v>
      </c>
      <c r="L351" s="43">
        <v>5100000</v>
      </c>
      <c r="M351" s="43">
        <v>5100000</v>
      </c>
      <c r="N351" s="43">
        <v>7650000</v>
      </c>
      <c r="O351" s="43">
        <v>7650000</v>
      </c>
      <c r="P351" s="43">
        <v>7650000</v>
      </c>
      <c r="Q351" s="43">
        <v>10610000</v>
      </c>
      <c r="R351" s="43">
        <v>10610000</v>
      </c>
      <c r="S351" s="25">
        <f t="shared" si="47"/>
        <v>7650000</v>
      </c>
      <c r="T351" s="2"/>
      <c r="U351" s="4"/>
      <c r="V351" s="4"/>
      <c r="W351" s="4">
        <f>+S351</f>
        <v>7650000</v>
      </c>
      <c r="X351" s="83"/>
    </row>
    <row r="352" spans="1:24">
      <c r="A352" s="2">
        <f t="shared" si="48"/>
        <v>338</v>
      </c>
      <c r="B352" s="2"/>
      <c r="C352" s="2"/>
      <c r="D352" s="2"/>
      <c r="E352" s="23" t="s">
        <v>556</v>
      </c>
      <c r="F352" s="28">
        <f>+F351</f>
        <v>13200000</v>
      </c>
      <c r="G352" s="28">
        <f t="shared" ref="G352:R352" si="51">+G351</f>
        <v>0</v>
      </c>
      <c r="H352" s="28">
        <f t="shared" si="51"/>
        <v>2550000</v>
      </c>
      <c r="I352" s="28">
        <f t="shared" si="51"/>
        <v>2550000</v>
      </c>
      <c r="J352" s="28">
        <f t="shared" si="51"/>
        <v>2550000</v>
      </c>
      <c r="K352" s="28">
        <f t="shared" si="51"/>
        <v>5100000</v>
      </c>
      <c r="L352" s="28">
        <f t="shared" si="51"/>
        <v>5100000</v>
      </c>
      <c r="M352" s="28">
        <f t="shared" si="51"/>
        <v>5100000</v>
      </c>
      <c r="N352" s="28">
        <f t="shared" si="51"/>
        <v>7650000</v>
      </c>
      <c r="O352" s="28">
        <f t="shared" si="51"/>
        <v>7650000</v>
      </c>
      <c r="P352" s="28">
        <f t="shared" si="51"/>
        <v>7650000</v>
      </c>
      <c r="Q352" s="28">
        <f t="shared" si="51"/>
        <v>10610000</v>
      </c>
      <c r="R352" s="28">
        <f t="shared" si="51"/>
        <v>10610000</v>
      </c>
      <c r="S352" s="25">
        <f t="shared" si="47"/>
        <v>7650000</v>
      </c>
      <c r="T352" s="2"/>
      <c r="U352" s="4"/>
      <c r="V352" s="4"/>
      <c r="W352" s="4"/>
      <c r="X352" s="83"/>
    </row>
    <row r="353" spans="1:24">
      <c r="A353" s="2">
        <f t="shared" si="48"/>
        <v>339</v>
      </c>
      <c r="B353" s="2"/>
      <c r="C353" s="2"/>
      <c r="D353" s="2"/>
      <c r="E353" s="23"/>
      <c r="F353" s="30"/>
      <c r="G353" s="102"/>
      <c r="H353" s="32"/>
      <c r="I353" s="32"/>
      <c r="J353" s="33"/>
      <c r="K353" s="34"/>
      <c r="L353" s="35"/>
      <c r="M353" s="36"/>
      <c r="N353" s="37"/>
      <c r="O353" s="38"/>
      <c r="P353" s="39"/>
      <c r="Q353" s="103"/>
      <c r="R353" s="30"/>
      <c r="S353" s="25">
        <f t="shared" si="47"/>
        <v>0</v>
      </c>
      <c r="T353" s="2"/>
      <c r="U353" s="4"/>
      <c r="V353" s="4"/>
      <c r="W353" s="4"/>
      <c r="X353" s="83"/>
    </row>
    <row r="354" spans="1:24" ht="15.75" thickBot="1">
      <c r="A354" s="2">
        <f t="shared" si="48"/>
        <v>340</v>
      </c>
      <c r="B354" s="104"/>
      <c r="C354" s="104"/>
      <c r="D354" s="104"/>
      <c r="E354" s="105" t="s">
        <v>557</v>
      </c>
      <c r="F354" s="106">
        <f t="shared" ref="F354:R354" si="52">+F352+F349+F336+F313+F299+F294+F277+F276+F274+F268+F209+F206+F191+F189+F172+F160+F142+F116+F60+F42+F35+F32+F57+F174+F175+F176+F177+F178+F179+F180+F181+F182+F183+F184+F186+F185+F187+F188+F190</f>
        <v>1010058740.9000001</v>
      </c>
      <c r="G354" s="106">
        <f t="shared" si="52"/>
        <v>755596030.13999987</v>
      </c>
      <c r="H354" s="106">
        <f t="shared" si="52"/>
        <v>785949713.56999993</v>
      </c>
      <c r="I354" s="106">
        <f t="shared" si="52"/>
        <v>809849531.25999987</v>
      </c>
      <c r="J354" s="106">
        <f t="shared" si="52"/>
        <v>821119251.98000026</v>
      </c>
      <c r="K354" s="106">
        <f t="shared" si="52"/>
        <v>834114722.88999987</v>
      </c>
      <c r="L354" s="106">
        <f t="shared" si="52"/>
        <v>850558705.20000017</v>
      </c>
      <c r="M354" s="106">
        <f t="shared" si="52"/>
        <v>868721350.27999997</v>
      </c>
      <c r="N354" s="106">
        <f t="shared" si="52"/>
        <v>891100472.71000004</v>
      </c>
      <c r="O354" s="106">
        <f t="shared" si="52"/>
        <v>918592888.94000041</v>
      </c>
      <c r="P354" s="106">
        <f t="shared" si="52"/>
        <v>955424093.4599998</v>
      </c>
      <c r="Q354" s="106">
        <f t="shared" si="52"/>
        <v>1022043333.5399998</v>
      </c>
      <c r="R354" s="106">
        <f t="shared" si="52"/>
        <v>1117173255.4100006</v>
      </c>
      <c r="S354" s="25">
        <f t="shared" si="47"/>
        <v>918592888.94000041</v>
      </c>
      <c r="T354" s="104"/>
      <c r="U354" s="107"/>
      <c r="V354" s="107"/>
      <c r="W354" s="107"/>
      <c r="X354" s="108"/>
    </row>
    <row r="355" spans="1:24" ht="15.75" thickTop="1">
      <c r="A355" s="2">
        <f t="shared" si="48"/>
        <v>341</v>
      </c>
      <c r="B355" s="2"/>
      <c r="C355" s="2"/>
      <c r="D355" s="2"/>
      <c r="E355" s="23"/>
      <c r="F355" s="24"/>
      <c r="G355" s="91"/>
      <c r="H355" s="74"/>
      <c r="I355" s="74"/>
      <c r="J355" s="75"/>
      <c r="K355" s="76"/>
      <c r="L355" s="77"/>
      <c r="M355" s="78"/>
      <c r="N355" s="79"/>
      <c r="O355" s="42"/>
      <c r="P355" s="80"/>
      <c r="Q355" s="92"/>
      <c r="R355" s="24"/>
      <c r="S355" s="25">
        <f t="shared" si="47"/>
        <v>0</v>
      </c>
      <c r="T355" s="2"/>
      <c r="U355" s="4"/>
      <c r="V355" s="4"/>
      <c r="W355" s="4"/>
      <c r="X355" s="83"/>
    </row>
    <row r="356" spans="1:24">
      <c r="A356" s="2">
        <f t="shared" si="48"/>
        <v>342</v>
      </c>
      <c r="B356" s="2"/>
      <c r="C356" s="2"/>
      <c r="D356" s="2"/>
      <c r="E356" s="23"/>
      <c r="F356" s="24"/>
      <c r="G356" s="91"/>
      <c r="H356" s="74"/>
      <c r="I356" s="74"/>
      <c r="J356" s="75"/>
      <c r="K356" s="76"/>
      <c r="L356" s="77"/>
      <c r="M356" s="78"/>
      <c r="N356" s="79"/>
      <c r="O356" s="42"/>
      <c r="P356" s="80"/>
      <c r="Q356" s="92"/>
      <c r="R356" s="24"/>
      <c r="S356" s="25">
        <f t="shared" si="47"/>
        <v>0</v>
      </c>
      <c r="T356" s="5"/>
      <c r="U356" s="6"/>
      <c r="V356" s="6"/>
      <c r="W356" s="6"/>
      <c r="X356" s="26"/>
    </row>
    <row r="357" spans="1:24">
      <c r="A357" s="2">
        <f t="shared" si="48"/>
        <v>343</v>
      </c>
      <c r="B357" s="22" t="s">
        <v>67</v>
      </c>
      <c r="C357" s="22" t="s">
        <v>558</v>
      </c>
      <c r="D357" s="22" t="s">
        <v>559</v>
      </c>
      <c r="E357" s="50" t="s">
        <v>560</v>
      </c>
      <c r="F357" s="24">
        <v>-1000</v>
      </c>
      <c r="G357" s="24">
        <v>-1000</v>
      </c>
      <c r="H357" s="24">
        <v>-1000</v>
      </c>
      <c r="I357" s="24">
        <v>-1000</v>
      </c>
      <c r="J357" s="24">
        <v>-1000</v>
      </c>
      <c r="K357" s="24">
        <v>-1000</v>
      </c>
      <c r="L357" s="24">
        <v>-1000</v>
      </c>
      <c r="M357" s="24">
        <v>-1000</v>
      </c>
      <c r="N357" s="24">
        <v>-1000</v>
      </c>
      <c r="O357" s="24">
        <v>-1000</v>
      </c>
      <c r="P357" s="24">
        <v>-1000</v>
      </c>
      <c r="Q357" s="24">
        <v>-1000</v>
      </c>
      <c r="R357" s="24">
        <v>-1000</v>
      </c>
      <c r="S357" s="25">
        <f t="shared" si="47"/>
        <v>-1000</v>
      </c>
      <c r="T357" s="5"/>
      <c r="U357" s="6"/>
      <c r="V357" s="6"/>
      <c r="W357" s="6">
        <f>+S357</f>
        <v>-1000</v>
      </c>
      <c r="X357" s="26"/>
    </row>
    <row r="358" spans="1:24">
      <c r="A358" s="2">
        <f t="shared" si="48"/>
        <v>344</v>
      </c>
      <c r="B358" s="22" t="s">
        <v>67</v>
      </c>
      <c r="C358" s="22" t="s">
        <v>561</v>
      </c>
      <c r="D358" s="22" t="s">
        <v>11</v>
      </c>
      <c r="E358" s="50" t="s">
        <v>562</v>
      </c>
      <c r="F358" s="24">
        <v>-31852511.100000001</v>
      </c>
      <c r="G358" s="24">
        <v>-30688673.449999999</v>
      </c>
      <c r="H358" s="24">
        <v>-30688673.449999999</v>
      </c>
      <c r="I358" s="24">
        <v>-30688673.449999999</v>
      </c>
      <c r="J358" s="24">
        <v>-30688673.449999999</v>
      </c>
      <c r="K358" s="24">
        <v>-30688673.449999999</v>
      </c>
      <c r="L358" s="24">
        <v>-30688673.449999999</v>
      </c>
      <c r="M358" s="24">
        <v>-30688673.449999999</v>
      </c>
      <c r="N358" s="24">
        <v>-30688673.449999999</v>
      </c>
      <c r="O358" s="24">
        <v>-30688673.449999999</v>
      </c>
      <c r="P358" s="24">
        <v>-30688673.449999999</v>
      </c>
      <c r="Q358" s="24">
        <v>-30688673.449999999</v>
      </c>
      <c r="R358" s="24">
        <v>-30688673.449999999</v>
      </c>
      <c r="S358" s="25">
        <f t="shared" si="47"/>
        <v>-30688673.449999999</v>
      </c>
      <c r="T358" s="5"/>
      <c r="U358" s="6"/>
      <c r="V358" s="6"/>
      <c r="W358" s="6">
        <f>+S358</f>
        <v>-30688673.449999999</v>
      </c>
      <c r="X358" s="26"/>
    </row>
    <row r="359" spans="1:24">
      <c r="A359" s="2">
        <f t="shared" si="48"/>
        <v>345</v>
      </c>
      <c r="B359" s="22" t="s">
        <v>67</v>
      </c>
      <c r="C359" s="22" t="s">
        <v>561</v>
      </c>
      <c r="D359" s="22" t="s">
        <v>12</v>
      </c>
      <c r="E359" s="50" t="s">
        <v>563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5">
        <f t="shared" si="47"/>
        <v>0</v>
      </c>
      <c r="T359" s="5"/>
      <c r="U359" s="6"/>
      <c r="V359" s="6"/>
      <c r="W359" s="6">
        <f>+S359</f>
        <v>0</v>
      </c>
      <c r="X359" s="26"/>
    </row>
    <row r="360" spans="1:24">
      <c r="A360" s="2">
        <f t="shared" si="48"/>
        <v>346</v>
      </c>
      <c r="B360" s="22" t="s">
        <v>67</v>
      </c>
      <c r="C360" s="22" t="s">
        <v>561</v>
      </c>
      <c r="D360" s="22" t="s">
        <v>13</v>
      </c>
      <c r="E360" s="50" t="s">
        <v>564</v>
      </c>
      <c r="F360" s="24">
        <v>38242</v>
      </c>
      <c r="G360" s="24">
        <v>2423</v>
      </c>
      <c r="H360" s="24">
        <v>278526.51</v>
      </c>
      <c r="I360" s="24">
        <v>280949.51</v>
      </c>
      <c r="J360" s="24">
        <v>283372.51</v>
      </c>
      <c r="K360" s="24">
        <v>285795.51</v>
      </c>
      <c r="L360" s="24">
        <v>288218.51</v>
      </c>
      <c r="M360" s="24">
        <v>290641.51</v>
      </c>
      <c r="N360" s="24">
        <v>293064.51</v>
      </c>
      <c r="O360" s="24">
        <v>295487.51</v>
      </c>
      <c r="P360" s="24">
        <v>297910.51</v>
      </c>
      <c r="Q360" s="24">
        <v>26653</v>
      </c>
      <c r="R360" s="24">
        <v>42776</v>
      </c>
      <c r="S360" s="25">
        <f t="shared" si="47"/>
        <v>295487.51</v>
      </c>
      <c r="T360" s="5"/>
      <c r="U360" s="6"/>
      <c r="V360" s="6"/>
      <c r="W360" s="6">
        <f t="shared" ref="W360:W365" si="53">+S360</f>
        <v>295487.51</v>
      </c>
      <c r="X360" s="26"/>
    </row>
    <row r="361" spans="1:24">
      <c r="A361" s="2">
        <f t="shared" si="48"/>
        <v>347</v>
      </c>
      <c r="B361" s="22" t="s">
        <v>67</v>
      </c>
      <c r="C361" s="22" t="s">
        <v>565</v>
      </c>
      <c r="D361" s="22" t="s">
        <v>11</v>
      </c>
      <c r="E361" s="50" t="s">
        <v>566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5">
        <f t="shared" si="47"/>
        <v>0</v>
      </c>
      <c r="T361" s="5"/>
      <c r="U361" s="6"/>
      <c r="V361" s="6"/>
      <c r="W361" s="6">
        <f t="shared" si="53"/>
        <v>0</v>
      </c>
      <c r="X361" s="26"/>
    </row>
    <row r="362" spans="1:24">
      <c r="A362" s="2">
        <f t="shared" si="48"/>
        <v>348</v>
      </c>
      <c r="B362" s="22" t="s">
        <v>67</v>
      </c>
      <c r="C362" s="22" t="s">
        <v>567</v>
      </c>
      <c r="D362" s="22" t="s">
        <v>11</v>
      </c>
      <c r="E362" s="50" t="s">
        <v>568</v>
      </c>
      <c r="F362" s="24">
        <v>-192553016.58000001</v>
      </c>
      <c r="G362" s="24">
        <v>-192553016.58000001</v>
      </c>
      <c r="H362" s="24">
        <v>-192117553.21000001</v>
      </c>
      <c r="I362" s="24">
        <v>-192117553.21000001</v>
      </c>
      <c r="J362" s="24">
        <v>-192117553.21000001</v>
      </c>
      <c r="K362" s="24">
        <v>-192117553.21000001</v>
      </c>
      <c r="L362" s="24">
        <v>-192117553.21000001</v>
      </c>
      <c r="M362" s="24">
        <v>-192117553.21000001</v>
      </c>
      <c r="N362" s="24">
        <v>-192117553.21000001</v>
      </c>
      <c r="O362" s="24">
        <v>-222117553.21000001</v>
      </c>
      <c r="P362" s="24">
        <v>-222117553.21000001</v>
      </c>
      <c r="Q362" s="24">
        <v>-222117553.21000001</v>
      </c>
      <c r="R362" s="24">
        <v>-222117553.21000001</v>
      </c>
      <c r="S362" s="25">
        <f t="shared" si="47"/>
        <v>-222117553.21000001</v>
      </c>
      <c r="T362" s="5"/>
      <c r="U362" s="6"/>
      <c r="V362" s="6"/>
      <c r="W362" s="6">
        <f t="shared" si="53"/>
        <v>-222117553.21000001</v>
      </c>
      <c r="X362" s="26"/>
    </row>
    <row r="363" spans="1:24">
      <c r="A363" s="2">
        <f t="shared" si="48"/>
        <v>349</v>
      </c>
      <c r="B363" s="22" t="s">
        <v>67</v>
      </c>
      <c r="C363" s="22" t="s">
        <v>569</v>
      </c>
      <c r="D363" s="22"/>
      <c r="E363" s="50" t="s">
        <v>570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273680.51</v>
      </c>
      <c r="R363" s="24">
        <v>273680.51</v>
      </c>
      <c r="S363" s="25">
        <f t="shared" si="47"/>
        <v>0</v>
      </c>
      <c r="T363" s="5"/>
      <c r="U363" s="6"/>
      <c r="V363" s="6"/>
      <c r="W363" s="6">
        <f t="shared" si="53"/>
        <v>0</v>
      </c>
      <c r="X363" s="26"/>
    </row>
    <row r="364" spans="1:24">
      <c r="A364" s="2">
        <f t="shared" si="48"/>
        <v>350</v>
      </c>
      <c r="B364" s="22" t="s">
        <v>67</v>
      </c>
      <c r="C364" s="22" t="s">
        <v>571</v>
      </c>
      <c r="D364" s="2" t="s">
        <v>69</v>
      </c>
      <c r="E364" s="50" t="s">
        <v>572</v>
      </c>
      <c r="F364" s="24">
        <v>-1489849.51</v>
      </c>
      <c r="G364" s="24">
        <v>-1489849.51</v>
      </c>
      <c r="H364" s="24">
        <v>-1810739.96</v>
      </c>
      <c r="I364" s="24">
        <v>-1810739.96</v>
      </c>
      <c r="J364" s="24">
        <v>-1810739.96</v>
      </c>
      <c r="K364" s="24">
        <v>-1810739.96</v>
      </c>
      <c r="L364" s="24">
        <v>-1810739.96</v>
      </c>
      <c r="M364" s="24">
        <v>-1810739.96</v>
      </c>
      <c r="N364" s="24">
        <v>-1810739.96</v>
      </c>
      <c r="O364" s="24">
        <v>-1810739.96</v>
      </c>
      <c r="P364" s="24">
        <v>-1810739.96</v>
      </c>
      <c r="Q364" s="24">
        <v>-1810739.96</v>
      </c>
      <c r="R364" s="24">
        <v>-2402882.85</v>
      </c>
      <c r="S364" s="25">
        <f t="shared" si="47"/>
        <v>-1810739.96</v>
      </c>
      <c r="T364" s="5"/>
      <c r="U364" s="6"/>
      <c r="V364" s="6"/>
      <c r="W364" s="6">
        <f t="shared" si="53"/>
        <v>-1810739.96</v>
      </c>
      <c r="X364" s="26"/>
    </row>
    <row r="365" spans="1:24">
      <c r="A365" s="2">
        <f t="shared" si="48"/>
        <v>351</v>
      </c>
      <c r="B365" s="22" t="s">
        <v>67</v>
      </c>
      <c r="C365" s="22" t="s">
        <v>573</v>
      </c>
      <c r="D365" s="22" t="s">
        <v>559</v>
      </c>
      <c r="E365" s="50" t="s">
        <v>574</v>
      </c>
      <c r="F365" s="43">
        <v>219189.01</v>
      </c>
      <c r="G365" s="43">
        <v>219189.01</v>
      </c>
      <c r="H365" s="43">
        <v>266398.95</v>
      </c>
      <c r="I365" s="43">
        <v>266398.95</v>
      </c>
      <c r="J365" s="43">
        <v>266398.95</v>
      </c>
      <c r="K365" s="43">
        <v>266398.95</v>
      </c>
      <c r="L365" s="43">
        <v>266398.95</v>
      </c>
      <c r="M365" s="43">
        <v>266398.95</v>
      </c>
      <c r="N365" s="43">
        <v>266398.95</v>
      </c>
      <c r="O365" s="43">
        <v>266398.95</v>
      </c>
      <c r="P365" s="43">
        <v>266398.95</v>
      </c>
      <c r="Q365" s="43">
        <v>266398.95</v>
      </c>
      <c r="R365" s="43">
        <v>84425.49</v>
      </c>
      <c r="S365" s="25">
        <f t="shared" si="47"/>
        <v>266398.95</v>
      </c>
      <c r="T365" s="5"/>
      <c r="U365" s="6"/>
      <c r="V365" s="6"/>
      <c r="W365" s="6">
        <f t="shared" si="53"/>
        <v>266398.95</v>
      </c>
      <c r="X365" s="26"/>
    </row>
    <row r="366" spans="1:24">
      <c r="A366" s="2">
        <f t="shared" si="48"/>
        <v>352</v>
      </c>
      <c r="B366" s="2"/>
      <c r="C366" s="2"/>
      <c r="D366" s="2"/>
      <c r="E366" s="50" t="s">
        <v>575</v>
      </c>
      <c r="F366" s="28">
        <f t="shared" ref="F366:R366" si="54">SUM(F357:F365)</f>
        <v>-225638946.18000001</v>
      </c>
      <c r="G366" s="28">
        <f t="shared" si="54"/>
        <v>-224510927.53</v>
      </c>
      <c r="H366" s="28">
        <f t="shared" si="54"/>
        <v>-224073041.16000003</v>
      </c>
      <c r="I366" s="28">
        <f t="shared" si="54"/>
        <v>-224070618.16000003</v>
      </c>
      <c r="J366" s="28">
        <f t="shared" si="54"/>
        <v>-224068195.16000003</v>
      </c>
      <c r="K366" s="28">
        <f t="shared" si="54"/>
        <v>-224065772.16000003</v>
      </c>
      <c r="L366" s="28">
        <f t="shared" si="54"/>
        <v>-224063349.16000003</v>
      </c>
      <c r="M366" s="28">
        <f t="shared" si="54"/>
        <v>-224060926.16000003</v>
      </c>
      <c r="N366" s="28">
        <f t="shared" si="54"/>
        <v>-224058503.16000003</v>
      </c>
      <c r="O366" s="28">
        <f t="shared" si="54"/>
        <v>-254056080.16000003</v>
      </c>
      <c r="P366" s="28">
        <f t="shared" si="54"/>
        <v>-254053657.16000003</v>
      </c>
      <c r="Q366" s="28">
        <f t="shared" si="54"/>
        <v>-254051234.16000003</v>
      </c>
      <c r="R366" s="28">
        <f t="shared" si="54"/>
        <v>-254809227.50999999</v>
      </c>
      <c r="S366" s="25">
        <f t="shared" si="47"/>
        <v>-254056080.16000003</v>
      </c>
      <c r="T366" s="5"/>
      <c r="U366" s="6"/>
      <c r="V366" s="6"/>
      <c r="W366" s="6"/>
      <c r="X366" s="26"/>
    </row>
    <row r="367" spans="1:24">
      <c r="A367" s="2">
        <f t="shared" si="48"/>
        <v>353</v>
      </c>
      <c r="B367" s="2"/>
      <c r="C367" s="2"/>
      <c r="D367" s="2"/>
      <c r="E367" s="50"/>
      <c r="F367" s="88"/>
      <c r="G367" s="109"/>
      <c r="H367" s="110"/>
      <c r="I367" s="110"/>
      <c r="J367" s="111"/>
      <c r="K367" s="112"/>
      <c r="L367" s="113"/>
      <c r="M367" s="114"/>
      <c r="N367" s="115"/>
      <c r="O367" s="87"/>
      <c r="P367" s="116"/>
      <c r="Q367" s="117"/>
      <c r="R367" s="88"/>
      <c r="S367" s="25">
        <f t="shared" si="47"/>
        <v>0</v>
      </c>
      <c r="T367" s="5"/>
      <c r="U367" s="6"/>
      <c r="V367" s="6"/>
      <c r="W367" s="6"/>
      <c r="X367" s="26"/>
    </row>
    <row r="368" spans="1:24" ht="26.25">
      <c r="A368" s="2">
        <f t="shared" si="48"/>
        <v>354</v>
      </c>
      <c r="B368" s="22" t="s">
        <v>67</v>
      </c>
      <c r="C368" s="22" t="s">
        <v>576</v>
      </c>
      <c r="D368" s="22" t="s">
        <v>10</v>
      </c>
      <c r="E368" s="118" t="s">
        <v>577</v>
      </c>
      <c r="F368" s="24">
        <v>-20000000</v>
      </c>
      <c r="G368" s="24">
        <v>-20000000</v>
      </c>
      <c r="H368" s="24">
        <v>-20000000</v>
      </c>
      <c r="I368" s="24">
        <v>-20000000</v>
      </c>
      <c r="J368" s="24">
        <v>-20000000</v>
      </c>
      <c r="K368" s="24">
        <v>-20000000</v>
      </c>
      <c r="L368" s="24">
        <v>-20000000</v>
      </c>
      <c r="M368" s="24">
        <v>-20000000</v>
      </c>
      <c r="N368" s="24">
        <v>-20000000</v>
      </c>
      <c r="O368" s="24">
        <v>-20000000</v>
      </c>
      <c r="P368" s="24">
        <v>-20000000</v>
      </c>
      <c r="Q368" s="24">
        <v>-20000000</v>
      </c>
      <c r="R368" s="24">
        <v>-20000000</v>
      </c>
      <c r="S368" s="25">
        <f t="shared" si="47"/>
        <v>-20000000</v>
      </c>
      <c r="T368" s="5"/>
      <c r="U368" s="6"/>
      <c r="V368" s="6"/>
      <c r="W368" s="6">
        <f t="shared" ref="W368:W380" si="55">+S368</f>
        <v>-20000000</v>
      </c>
      <c r="X368" s="26"/>
    </row>
    <row r="369" spans="1:24" ht="26.25">
      <c r="A369" s="2">
        <f t="shared" si="48"/>
        <v>355</v>
      </c>
      <c r="B369" s="22" t="s">
        <v>67</v>
      </c>
      <c r="C369" s="22" t="s">
        <v>576</v>
      </c>
      <c r="D369" s="22" t="s">
        <v>326</v>
      </c>
      <c r="E369" s="118" t="s">
        <v>578</v>
      </c>
      <c r="F369" s="24">
        <v>-15000000</v>
      </c>
      <c r="G369" s="24">
        <v>-15000000</v>
      </c>
      <c r="H369" s="24">
        <v>-15000000</v>
      </c>
      <c r="I369" s="24">
        <v>-15000000</v>
      </c>
      <c r="J369" s="24">
        <v>-15000000</v>
      </c>
      <c r="K369" s="24">
        <v>-15000000</v>
      </c>
      <c r="L369" s="24">
        <v>-15000000</v>
      </c>
      <c r="M369" s="24">
        <v>-15000000</v>
      </c>
      <c r="N369" s="24">
        <v>-15000000</v>
      </c>
      <c r="O369" s="24">
        <v>-15000000</v>
      </c>
      <c r="P369" s="24">
        <v>-15000000</v>
      </c>
      <c r="Q369" s="24">
        <v>-15000000</v>
      </c>
      <c r="R369" s="24">
        <v>-15000000</v>
      </c>
      <c r="S369" s="25">
        <f t="shared" si="47"/>
        <v>-15000000</v>
      </c>
      <c r="T369" s="5"/>
      <c r="U369" s="6"/>
      <c r="V369" s="6"/>
      <c r="W369" s="6">
        <f t="shared" si="55"/>
        <v>-15000000</v>
      </c>
      <c r="X369" s="26"/>
    </row>
    <row r="370" spans="1:24" ht="39">
      <c r="A370" s="2">
        <f t="shared" si="48"/>
        <v>356</v>
      </c>
      <c r="B370" s="22" t="s">
        <v>67</v>
      </c>
      <c r="C370" s="22" t="s">
        <v>576</v>
      </c>
      <c r="D370" s="22" t="s">
        <v>328</v>
      </c>
      <c r="E370" s="118" t="s">
        <v>579</v>
      </c>
      <c r="F370" s="24">
        <v>-24431000</v>
      </c>
      <c r="G370" s="24">
        <v>-24431000</v>
      </c>
      <c r="H370" s="24">
        <v>-24406000</v>
      </c>
      <c r="I370" s="24">
        <v>-24406000</v>
      </c>
      <c r="J370" s="24">
        <v>-24406000</v>
      </c>
      <c r="K370" s="24">
        <v>-24401000</v>
      </c>
      <c r="L370" s="24">
        <v>-24401000</v>
      </c>
      <c r="M370" s="24">
        <v>-24401000</v>
      </c>
      <c r="N370" s="24">
        <v>-24401000</v>
      </c>
      <c r="O370" s="24">
        <v>-24401000</v>
      </c>
      <c r="P370" s="24">
        <v>-24401000</v>
      </c>
      <c r="Q370" s="24">
        <v>-24361000</v>
      </c>
      <c r="R370" s="24">
        <v>-24361000</v>
      </c>
      <c r="S370" s="25">
        <f t="shared" si="47"/>
        <v>-24401000</v>
      </c>
      <c r="T370" s="5"/>
      <c r="U370" s="6"/>
      <c r="V370" s="6"/>
      <c r="W370" s="6">
        <f t="shared" si="55"/>
        <v>-24401000</v>
      </c>
      <c r="X370" s="26"/>
    </row>
    <row r="371" spans="1:24" ht="26.25">
      <c r="A371" s="2">
        <f t="shared" si="48"/>
        <v>357</v>
      </c>
      <c r="B371" s="22" t="s">
        <v>67</v>
      </c>
      <c r="C371" s="22" t="s">
        <v>576</v>
      </c>
      <c r="D371" s="22" t="s">
        <v>258</v>
      </c>
      <c r="E371" s="118" t="s">
        <v>580</v>
      </c>
      <c r="F371" s="24">
        <v>-15000000</v>
      </c>
      <c r="G371" s="24">
        <v>-15000000</v>
      </c>
      <c r="H371" s="24">
        <v>-15000000</v>
      </c>
      <c r="I371" s="24">
        <v>-15000000</v>
      </c>
      <c r="J371" s="24">
        <v>-15000000</v>
      </c>
      <c r="K371" s="24">
        <v>-15000000</v>
      </c>
      <c r="L371" s="24">
        <v>-15000000</v>
      </c>
      <c r="M371" s="24">
        <v>-15000000</v>
      </c>
      <c r="N371" s="24">
        <v>-15000000</v>
      </c>
      <c r="O371" s="24">
        <v>-15000000</v>
      </c>
      <c r="P371" s="24">
        <v>-15000000</v>
      </c>
      <c r="Q371" s="24">
        <v>-15000000</v>
      </c>
      <c r="R371" s="24">
        <v>-15000000</v>
      </c>
      <c r="S371" s="25">
        <f t="shared" si="47"/>
        <v>-15000000</v>
      </c>
      <c r="T371" s="5"/>
      <c r="U371" s="6"/>
      <c r="V371" s="6"/>
      <c r="W371" s="6">
        <f t="shared" si="55"/>
        <v>-15000000</v>
      </c>
      <c r="X371" s="26"/>
    </row>
    <row r="372" spans="1:24" ht="26.25">
      <c r="A372" s="2">
        <f t="shared" si="48"/>
        <v>358</v>
      </c>
      <c r="B372" s="22" t="s">
        <v>67</v>
      </c>
      <c r="C372" s="22" t="s">
        <v>576</v>
      </c>
      <c r="D372" s="22" t="s">
        <v>260</v>
      </c>
      <c r="E372" s="118" t="s">
        <v>581</v>
      </c>
      <c r="F372" s="24">
        <v>-40000000</v>
      </c>
      <c r="G372" s="24">
        <v>-40000000</v>
      </c>
      <c r="H372" s="24">
        <v>-40000000</v>
      </c>
      <c r="I372" s="24">
        <v>-40000000</v>
      </c>
      <c r="J372" s="24">
        <v>-40000000</v>
      </c>
      <c r="K372" s="24">
        <v>-40000000</v>
      </c>
      <c r="L372" s="24">
        <v>-40000000</v>
      </c>
      <c r="M372" s="24">
        <v>-40000000</v>
      </c>
      <c r="N372" s="24">
        <v>-40000000</v>
      </c>
      <c r="O372" s="24">
        <v>-40000000</v>
      </c>
      <c r="P372" s="24">
        <v>-40000000</v>
      </c>
      <c r="Q372" s="24">
        <v>-40000000</v>
      </c>
      <c r="R372" s="24">
        <v>-40000000</v>
      </c>
      <c r="S372" s="25">
        <f t="shared" si="47"/>
        <v>-40000000</v>
      </c>
      <c r="T372" s="5"/>
      <c r="U372" s="6"/>
      <c r="V372" s="6"/>
      <c r="W372" s="6">
        <f t="shared" si="55"/>
        <v>-40000000</v>
      </c>
      <c r="X372" s="26"/>
    </row>
    <row r="373" spans="1:24" ht="26.25">
      <c r="A373" s="2">
        <f t="shared" si="48"/>
        <v>359</v>
      </c>
      <c r="B373" s="22" t="s">
        <v>67</v>
      </c>
      <c r="C373" s="22" t="s">
        <v>576</v>
      </c>
      <c r="D373" s="22" t="s">
        <v>262</v>
      </c>
      <c r="E373" s="119" t="s">
        <v>582</v>
      </c>
      <c r="F373" s="24">
        <v>-25000000</v>
      </c>
      <c r="G373" s="24">
        <v>-25000000</v>
      </c>
      <c r="H373" s="24">
        <v>-25000000</v>
      </c>
      <c r="I373" s="24">
        <v>-25000000</v>
      </c>
      <c r="J373" s="24">
        <v>-25000000</v>
      </c>
      <c r="K373" s="24">
        <v>-25000000</v>
      </c>
      <c r="L373" s="24">
        <v>-25000000</v>
      </c>
      <c r="M373" s="24">
        <v>-25000000</v>
      </c>
      <c r="N373" s="24">
        <v>-25000000</v>
      </c>
      <c r="O373" s="24">
        <v>-25000000</v>
      </c>
      <c r="P373" s="24">
        <v>-25000000</v>
      </c>
      <c r="Q373" s="24">
        <v>-25000000</v>
      </c>
      <c r="R373" s="24">
        <v>-25000000</v>
      </c>
      <c r="S373" s="25">
        <f t="shared" si="47"/>
        <v>-25000000</v>
      </c>
      <c r="T373" s="5"/>
      <c r="U373" s="6"/>
      <c r="V373" s="6"/>
      <c r="W373" s="6">
        <f t="shared" si="55"/>
        <v>-25000000</v>
      </c>
      <c r="X373" s="26"/>
    </row>
    <row r="374" spans="1:24" ht="26.25">
      <c r="A374" s="2">
        <f t="shared" si="48"/>
        <v>360</v>
      </c>
      <c r="B374" s="22" t="s">
        <v>67</v>
      </c>
      <c r="C374" s="22" t="s">
        <v>576</v>
      </c>
      <c r="D374" s="22" t="s">
        <v>333</v>
      </c>
      <c r="E374" s="119" t="s">
        <v>583</v>
      </c>
      <c r="F374" s="24">
        <v>-25000000</v>
      </c>
      <c r="G374" s="24">
        <v>-25000000</v>
      </c>
      <c r="H374" s="24">
        <v>-25000000</v>
      </c>
      <c r="I374" s="24">
        <v>-25000000</v>
      </c>
      <c r="J374" s="24">
        <v>-25000000</v>
      </c>
      <c r="K374" s="24">
        <v>-25000000</v>
      </c>
      <c r="L374" s="24">
        <v>-25000000</v>
      </c>
      <c r="M374" s="24">
        <v>-25000000</v>
      </c>
      <c r="N374" s="24">
        <v>-25000000</v>
      </c>
      <c r="O374" s="24">
        <v>-25000000</v>
      </c>
      <c r="P374" s="24">
        <v>-25000000</v>
      </c>
      <c r="Q374" s="24">
        <v>-25000000</v>
      </c>
      <c r="R374" s="24">
        <v>-25000000</v>
      </c>
      <c r="S374" s="25">
        <f t="shared" si="47"/>
        <v>-25000000</v>
      </c>
      <c r="T374" s="5"/>
      <c r="U374" s="6"/>
      <c r="V374" s="6"/>
      <c r="W374" s="6">
        <f t="shared" si="55"/>
        <v>-25000000</v>
      </c>
      <c r="X374" s="26"/>
    </row>
    <row r="375" spans="1:24" ht="26.25">
      <c r="A375" s="2">
        <f t="shared" si="48"/>
        <v>361</v>
      </c>
      <c r="B375" s="22" t="s">
        <v>67</v>
      </c>
      <c r="C375" s="22" t="s">
        <v>576</v>
      </c>
      <c r="D375" s="22" t="s">
        <v>266</v>
      </c>
      <c r="E375" s="119" t="s">
        <v>584</v>
      </c>
      <c r="F375" s="24">
        <v>-12500000</v>
      </c>
      <c r="G375" s="24">
        <v>-12500000</v>
      </c>
      <c r="H375" s="24">
        <v>-12500000</v>
      </c>
      <c r="I375" s="24">
        <v>-12500000</v>
      </c>
      <c r="J375" s="24">
        <v>-12500000</v>
      </c>
      <c r="K375" s="24">
        <v>-12500000</v>
      </c>
      <c r="L375" s="24">
        <v>-12500000</v>
      </c>
      <c r="M375" s="24">
        <v>-12500000</v>
      </c>
      <c r="N375" s="24">
        <v>-12500000</v>
      </c>
      <c r="O375" s="24">
        <v>-12500000</v>
      </c>
      <c r="P375" s="24">
        <v>-12500000</v>
      </c>
      <c r="Q375" s="24">
        <v>-12500000</v>
      </c>
      <c r="R375" s="24">
        <v>-12500000</v>
      </c>
      <c r="S375" s="25">
        <f t="shared" si="47"/>
        <v>-12500000</v>
      </c>
      <c r="T375" s="5"/>
      <c r="U375" s="6"/>
      <c r="V375" s="6"/>
      <c r="W375" s="6">
        <f t="shared" si="55"/>
        <v>-12500000</v>
      </c>
      <c r="X375" s="26"/>
    </row>
    <row r="376" spans="1:24" ht="26.25">
      <c r="A376" s="2">
        <f t="shared" si="48"/>
        <v>362</v>
      </c>
      <c r="B376" s="22" t="s">
        <v>67</v>
      </c>
      <c r="C376" s="22" t="s">
        <v>576</v>
      </c>
      <c r="D376" s="22" t="s">
        <v>337</v>
      </c>
      <c r="E376" s="119" t="s">
        <v>585</v>
      </c>
      <c r="F376" s="24">
        <v>-12500000</v>
      </c>
      <c r="G376" s="24">
        <v>-12500000</v>
      </c>
      <c r="H376" s="24">
        <v>-12500000</v>
      </c>
      <c r="I376" s="24">
        <v>-12500000</v>
      </c>
      <c r="J376" s="24">
        <v>-12500000</v>
      </c>
      <c r="K376" s="24">
        <v>-12500000</v>
      </c>
      <c r="L376" s="24">
        <v>-12500000</v>
      </c>
      <c r="M376" s="24">
        <v>-12500000</v>
      </c>
      <c r="N376" s="24">
        <v>-12500000</v>
      </c>
      <c r="O376" s="24">
        <v>-12500000</v>
      </c>
      <c r="P376" s="24">
        <v>-12500000</v>
      </c>
      <c r="Q376" s="24">
        <v>-12500000</v>
      </c>
      <c r="R376" s="24">
        <v>-12500000</v>
      </c>
      <c r="S376" s="25">
        <f t="shared" si="47"/>
        <v>-12500000</v>
      </c>
      <c r="T376" s="5"/>
      <c r="U376" s="6"/>
      <c r="V376" s="6"/>
      <c r="W376" s="6">
        <f t="shared" si="55"/>
        <v>-12500000</v>
      </c>
      <c r="X376" s="26"/>
    </row>
    <row r="377" spans="1:24" ht="26.25">
      <c r="A377" s="2">
        <f t="shared" si="48"/>
        <v>363</v>
      </c>
      <c r="B377" s="22" t="s">
        <v>67</v>
      </c>
      <c r="C377" s="22" t="s">
        <v>576</v>
      </c>
      <c r="D377" s="22" t="s">
        <v>339</v>
      </c>
      <c r="E377" s="119" t="s">
        <v>586</v>
      </c>
      <c r="F377" s="24">
        <v>-12500000</v>
      </c>
      <c r="G377" s="24">
        <v>-12500000</v>
      </c>
      <c r="H377" s="24">
        <v>-12500000</v>
      </c>
      <c r="I377" s="24">
        <v>-12500000</v>
      </c>
      <c r="J377" s="24">
        <v>-12500000</v>
      </c>
      <c r="K377" s="24">
        <v>-12500000</v>
      </c>
      <c r="L377" s="24">
        <v>-12500000</v>
      </c>
      <c r="M377" s="24">
        <v>-12500000</v>
      </c>
      <c r="N377" s="24">
        <v>-12500000</v>
      </c>
      <c r="O377" s="24">
        <v>-12500000</v>
      </c>
      <c r="P377" s="24">
        <v>-12500000</v>
      </c>
      <c r="Q377" s="24">
        <v>-12500000</v>
      </c>
      <c r="R377" s="24">
        <v>-12500000</v>
      </c>
      <c r="S377" s="25">
        <f t="shared" si="47"/>
        <v>-12500000</v>
      </c>
      <c r="T377" s="5"/>
      <c r="U377" s="6"/>
      <c r="V377" s="6"/>
      <c r="W377" s="6">
        <f t="shared" si="55"/>
        <v>-12500000</v>
      </c>
      <c r="X377" s="26"/>
    </row>
    <row r="378" spans="1:24" ht="26.25">
      <c r="A378" s="2">
        <f t="shared" si="48"/>
        <v>364</v>
      </c>
      <c r="B378" s="22" t="s">
        <v>67</v>
      </c>
      <c r="C378" s="22" t="s">
        <v>576</v>
      </c>
      <c r="D378" s="22" t="s">
        <v>340</v>
      </c>
      <c r="E378" s="119" t="s">
        <v>587</v>
      </c>
      <c r="F378" s="24">
        <v>-12500000</v>
      </c>
      <c r="G378" s="24">
        <v>-12500000</v>
      </c>
      <c r="H378" s="24">
        <v>-12500000</v>
      </c>
      <c r="I378" s="24">
        <v>-12500000</v>
      </c>
      <c r="J378" s="24">
        <v>-12500000</v>
      </c>
      <c r="K378" s="24">
        <v>-12500000</v>
      </c>
      <c r="L378" s="24">
        <v>-12500000</v>
      </c>
      <c r="M378" s="24">
        <v>-12500000</v>
      </c>
      <c r="N378" s="24">
        <v>-12500000</v>
      </c>
      <c r="O378" s="24">
        <v>-12500000</v>
      </c>
      <c r="P378" s="24">
        <v>-12500000</v>
      </c>
      <c r="Q378" s="24">
        <v>-12500000</v>
      </c>
      <c r="R378" s="24">
        <v>-12500000</v>
      </c>
      <c r="S378" s="25">
        <f t="shared" si="47"/>
        <v>-12500000</v>
      </c>
      <c r="T378" s="5"/>
      <c r="U378" s="6"/>
      <c r="V378" s="6"/>
      <c r="W378" s="6">
        <f t="shared" si="55"/>
        <v>-12500000</v>
      </c>
      <c r="X378" s="26"/>
    </row>
    <row r="379" spans="1:24" ht="26.25">
      <c r="A379" s="2">
        <f t="shared" si="48"/>
        <v>365</v>
      </c>
      <c r="B379" s="22" t="s">
        <v>67</v>
      </c>
      <c r="C379" s="22" t="s">
        <v>576</v>
      </c>
      <c r="D379" s="22" t="s">
        <v>341</v>
      </c>
      <c r="E379" s="119" t="s">
        <v>588</v>
      </c>
      <c r="F379" s="24">
        <v>1646971.61</v>
      </c>
      <c r="G379" s="24">
        <v>1637077.15</v>
      </c>
      <c r="H379" s="24">
        <v>1626262.32</v>
      </c>
      <c r="I379" s="24">
        <v>1616372.4</v>
      </c>
      <c r="J379" s="24">
        <v>1606482.48</v>
      </c>
      <c r="K379" s="24">
        <v>1596411.2</v>
      </c>
      <c r="L379" s="24">
        <v>1586522.18</v>
      </c>
      <c r="M379" s="24">
        <v>1576633.16</v>
      </c>
      <c r="N379" s="24">
        <v>1566744.14</v>
      </c>
      <c r="O379" s="24">
        <v>1556855.12</v>
      </c>
      <c r="P379" s="24">
        <v>1546966.1</v>
      </c>
      <c r="Q379" s="24">
        <v>1535669.78</v>
      </c>
      <c r="R379" s="24">
        <v>1525788.02</v>
      </c>
      <c r="S379" s="25">
        <f t="shared" si="47"/>
        <v>1556855.12</v>
      </c>
      <c r="T379" s="5"/>
      <c r="U379" s="6"/>
      <c r="V379" s="6"/>
      <c r="W379" s="6">
        <f t="shared" si="55"/>
        <v>1556855.12</v>
      </c>
      <c r="X379" s="26"/>
    </row>
    <row r="380" spans="1:24">
      <c r="A380" s="2">
        <f t="shared" si="48"/>
        <v>366</v>
      </c>
      <c r="B380" s="22" t="s">
        <v>67</v>
      </c>
      <c r="C380" s="22" t="s">
        <v>589</v>
      </c>
      <c r="D380" s="22" t="s">
        <v>97</v>
      </c>
      <c r="E380" s="120" t="s">
        <v>590</v>
      </c>
      <c r="F380" s="43">
        <v>-17300000</v>
      </c>
      <c r="G380" s="43">
        <v>-16150000</v>
      </c>
      <c r="H380" s="43">
        <v>-14300000</v>
      </c>
      <c r="I380" s="43">
        <v>-5900000</v>
      </c>
      <c r="J380" s="43">
        <v>-4200000</v>
      </c>
      <c r="K380" s="43">
        <v>-2050000</v>
      </c>
      <c r="L380" s="43">
        <v>-4550000</v>
      </c>
      <c r="M380" s="43">
        <v>-10400000</v>
      </c>
      <c r="N380" s="43">
        <v>-21850000</v>
      </c>
      <c r="O380" s="43">
        <v>-7050000</v>
      </c>
      <c r="P380" s="43">
        <v>-19250000</v>
      </c>
      <c r="Q380" s="43">
        <v>-33850000</v>
      </c>
      <c r="R380" s="43">
        <v>-53850000</v>
      </c>
      <c r="S380" s="25">
        <f t="shared" si="47"/>
        <v>-7050000</v>
      </c>
      <c r="T380" s="5"/>
      <c r="U380" s="6"/>
      <c r="V380" s="6"/>
      <c r="W380" s="6">
        <f t="shared" si="55"/>
        <v>-7050000</v>
      </c>
      <c r="X380" s="26"/>
    </row>
    <row r="381" spans="1:24">
      <c r="A381" s="2">
        <f t="shared" si="48"/>
        <v>367</v>
      </c>
      <c r="B381" s="2"/>
      <c r="C381" s="2"/>
      <c r="D381" s="2"/>
      <c r="E381" s="50" t="s">
        <v>591</v>
      </c>
      <c r="F381" s="28">
        <f t="shared" ref="F381:R381" si="56">SUM(F368:F380)</f>
        <v>-230084028.38999999</v>
      </c>
      <c r="G381" s="28">
        <f t="shared" si="56"/>
        <v>-228943922.84999999</v>
      </c>
      <c r="H381" s="28">
        <f t="shared" si="56"/>
        <v>-227079737.68000001</v>
      </c>
      <c r="I381" s="28">
        <f t="shared" si="56"/>
        <v>-218689627.59999999</v>
      </c>
      <c r="J381" s="28">
        <f t="shared" si="56"/>
        <v>-216999517.52000001</v>
      </c>
      <c r="K381" s="28">
        <f t="shared" si="56"/>
        <v>-214854588.80000001</v>
      </c>
      <c r="L381" s="28">
        <f t="shared" si="56"/>
        <v>-217364477.81999999</v>
      </c>
      <c r="M381" s="28">
        <f t="shared" si="56"/>
        <v>-223224366.84</v>
      </c>
      <c r="N381" s="28">
        <f t="shared" si="56"/>
        <v>-234684255.86000001</v>
      </c>
      <c r="O381" s="28">
        <f t="shared" si="56"/>
        <v>-219894144.88</v>
      </c>
      <c r="P381" s="28">
        <f t="shared" si="56"/>
        <v>-232104033.90000001</v>
      </c>
      <c r="Q381" s="28">
        <f t="shared" si="56"/>
        <v>-246675330.22</v>
      </c>
      <c r="R381" s="28">
        <f t="shared" si="56"/>
        <v>-266685211.97999999</v>
      </c>
      <c r="S381" s="25">
        <f t="shared" si="47"/>
        <v>-219894144.88</v>
      </c>
      <c r="T381" s="5"/>
      <c r="U381" s="6"/>
      <c r="V381" s="6"/>
      <c r="W381" s="6"/>
      <c r="X381" s="26"/>
    </row>
    <row r="382" spans="1:24">
      <c r="A382" s="2">
        <f t="shared" si="48"/>
        <v>368</v>
      </c>
      <c r="B382" s="2"/>
      <c r="C382" s="2"/>
      <c r="D382" s="2"/>
      <c r="E382" s="50"/>
      <c r="F382" s="24"/>
      <c r="G382" s="91"/>
      <c r="H382" s="74"/>
      <c r="I382" s="74"/>
      <c r="J382" s="75"/>
      <c r="K382" s="76"/>
      <c r="L382" s="77"/>
      <c r="M382" s="78"/>
      <c r="N382" s="79"/>
      <c r="O382" s="42"/>
      <c r="P382" s="80"/>
      <c r="Q382" s="92"/>
      <c r="R382" s="24"/>
      <c r="S382" s="25">
        <f t="shared" si="47"/>
        <v>0</v>
      </c>
      <c r="T382" s="2"/>
      <c r="U382" s="4"/>
      <c r="V382" s="4"/>
      <c r="W382" s="4"/>
      <c r="X382" s="83"/>
    </row>
    <row r="383" spans="1:24">
      <c r="A383" s="2">
        <f t="shared" si="48"/>
        <v>369</v>
      </c>
      <c r="B383" s="22" t="s">
        <v>67</v>
      </c>
      <c r="C383" s="22" t="s">
        <v>592</v>
      </c>
      <c r="D383" s="2" t="s">
        <v>69</v>
      </c>
      <c r="E383" s="50" t="s">
        <v>593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5">
        <f t="shared" si="47"/>
        <v>0</v>
      </c>
      <c r="T383" s="2"/>
      <c r="U383" s="4"/>
      <c r="V383" s="4"/>
      <c r="W383" s="4">
        <f>+S383</f>
        <v>0</v>
      </c>
      <c r="X383" s="83"/>
    </row>
    <row r="384" spans="1:24">
      <c r="A384" s="2">
        <f t="shared" si="48"/>
        <v>370</v>
      </c>
      <c r="B384" s="22" t="s">
        <v>67</v>
      </c>
      <c r="C384" s="22" t="s">
        <v>594</v>
      </c>
      <c r="D384" s="22" t="s">
        <v>595</v>
      </c>
      <c r="E384" s="120" t="s">
        <v>596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5">
        <f t="shared" si="47"/>
        <v>0</v>
      </c>
      <c r="T384" s="2"/>
      <c r="U384" s="4"/>
      <c r="V384" s="4"/>
      <c r="W384" s="4">
        <f>+S384</f>
        <v>0</v>
      </c>
      <c r="X384" s="83"/>
    </row>
    <row r="385" spans="1:24">
      <c r="A385" s="2">
        <f t="shared" si="48"/>
        <v>371</v>
      </c>
      <c r="B385" s="2"/>
      <c r="C385" s="2"/>
      <c r="D385" s="2"/>
      <c r="E385" s="50"/>
      <c r="F385" s="24"/>
      <c r="G385" s="91"/>
      <c r="H385" s="74"/>
      <c r="I385" s="74"/>
      <c r="J385" s="75"/>
      <c r="K385" s="76"/>
      <c r="L385" s="77"/>
      <c r="M385" s="78"/>
      <c r="N385" s="79"/>
      <c r="O385" s="42"/>
      <c r="P385" s="80"/>
      <c r="Q385" s="92"/>
      <c r="R385" s="24"/>
      <c r="S385" s="25">
        <f t="shared" si="47"/>
        <v>0</v>
      </c>
      <c r="T385" s="2"/>
      <c r="U385" s="4"/>
      <c r="V385" s="4"/>
      <c r="W385" s="4"/>
      <c r="X385" s="83"/>
    </row>
    <row r="386" spans="1:24">
      <c r="A386" s="2">
        <f t="shared" si="48"/>
        <v>372</v>
      </c>
      <c r="B386" s="22" t="s">
        <v>67</v>
      </c>
      <c r="C386" s="22" t="s">
        <v>597</v>
      </c>
      <c r="D386" s="22" t="s">
        <v>11</v>
      </c>
      <c r="E386" s="50" t="s">
        <v>598</v>
      </c>
      <c r="F386" s="24">
        <v>-3070839.47</v>
      </c>
      <c r="G386" s="24">
        <v>-2123757.98</v>
      </c>
      <c r="H386" s="24">
        <v>-2315397.48</v>
      </c>
      <c r="I386" s="24">
        <v>-1498199.67</v>
      </c>
      <c r="J386" s="24">
        <v>-2271164.38</v>
      </c>
      <c r="K386" s="24">
        <v>-2828507.28</v>
      </c>
      <c r="L386" s="24">
        <v>-2134190.5499999998</v>
      </c>
      <c r="M386" s="24">
        <v>-4064939</v>
      </c>
      <c r="N386" s="24">
        <v>-6557557.4699999997</v>
      </c>
      <c r="O386" s="24">
        <v>-3455427.92</v>
      </c>
      <c r="P386" s="24">
        <v>-4486884.1500000004</v>
      </c>
      <c r="Q386" s="24">
        <v>-4330573.6100000003</v>
      </c>
      <c r="R386" s="24">
        <v>-6429388.5499999998</v>
      </c>
      <c r="S386" s="25">
        <f t="shared" si="47"/>
        <v>-3455427.92</v>
      </c>
      <c r="T386" s="2"/>
      <c r="U386" s="4"/>
      <c r="V386" s="4">
        <f t="shared" ref="V386:V398" si="57">+S386</f>
        <v>-3455427.92</v>
      </c>
      <c r="W386" s="4"/>
      <c r="X386" s="83"/>
    </row>
    <row r="387" spans="1:24">
      <c r="A387" s="2">
        <f t="shared" si="48"/>
        <v>373</v>
      </c>
      <c r="B387" s="22" t="s">
        <v>67</v>
      </c>
      <c r="C387" s="22" t="s">
        <v>599</v>
      </c>
      <c r="D387" s="22" t="s">
        <v>161</v>
      </c>
      <c r="E387" s="34" t="s">
        <v>600</v>
      </c>
      <c r="F387" s="24">
        <v>-189624.16</v>
      </c>
      <c r="G387" s="24">
        <v>-38219.69</v>
      </c>
      <c r="H387" s="24">
        <v>-34276.35</v>
      </c>
      <c r="I387" s="24">
        <v>-55869.52</v>
      </c>
      <c r="J387" s="24">
        <v>-40027.61</v>
      </c>
      <c r="K387" s="24">
        <v>-112085.78</v>
      </c>
      <c r="L387" s="24">
        <v>-255917.7</v>
      </c>
      <c r="M387" s="24">
        <v>-242410.65</v>
      </c>
      <c r="N387" s="24">
        <v>-252891.51999999999</v>
      </c>
      <c r="O387" s="24">
        <v>-588341.68999999994</v>
      </c>
      <c r="P387" s="24">
        <v>-1037202.61</v>
      </c>
      <c r="Q387" s="24">
        <v>-627009.79</v>
      </c>
      <c r="R387" s="24">
        <v>-557521.93999999994</v>
      </c>
      <c r="S387" s="25">
        <f t="shared" si="47"/>
        <v>-588341.68999999994</v>
      </c>
      <c r="T387" s="5"/>
      <c r="U387" s="6"/>
      <c r="V387" s="6">
        <f t="shared" si="57"/>
        <v>-588341.68999999994</v>
      </c>
      <c r="W387" s="6"/>
      <c r="X387" s="26"/>
    </row>
    <row r="388" spans="1:24">
      <c r="A388" s="2">
        <f t="shared" si="48"/>
        <v>374</v>
      </c>
      <c r="B388" s="22" t="s">
        <v>67</v>
      </c>
      <c r="C388" s="22" t="s">
        <v>599</v>
      </c>
      <c r="D388" s="22" t="s">
        <v>601</v>
      </c>
      <c r="E388" s="50" t="s">
        <v>602</v>
      </c>
      <c r="F388" s="24">
        <v>-21966194.609999999</v>
      </c>
      <c r="G388" s="24">
        <v>-19787732.48</v>
      </c>
      <c r="H388" s="24">
        <v>-13664331.699999999</v>
      </c>
      <c r="I388" s="24">
        <v>-13307495.970000001</v>
      </c>
      <c r="J388" s="24">
        <v>-10095715.27</v>
      </c>
      <c r="K388" s="24">
        <v>-7514853.4100000001</v>
      </c>
      <c r="L388" s="24">
        <v>-6443448.4900000002</v>
      </c>
      <c r="M388" s="24">
        <v>-7504343.7800000003</v>
      </c>
      <c r="N388" s="24">
        <v>-7152777.5</v>
      </c>
      <c r="O388" s="24">
        <v>-7696069.1299999999</v>
      </c>
      <c r="P388" s="24">
        <v>-9121499</v>
      </c>
      <c r="Q388" s="24">
        <v>-25832388.699999999</v>
      </c>
      <c r="R388" s="24">
        <v>-43539082.770000003</v>
      </c>
      <c r="S388" s="25">
        <f t="shared" si="47"/>
        <v>-7696069.1299999999</v>
      </c>
      <c r="T388" s="5"/>
      <c r="U388" s="6"/>
      <c r="V388" s="6">
        <f t="shared" si="57"/>
        <v>-7696069.1299999999</v>
      </c>
      <c r="W388" s="6"/>
      <c r="X388" s="26"/>
    </row>
    <row r="389" spans="1:24">
      <c r="A389" s="2">
        <f t="shared" si="48"/>
        <v>375</v>
      </c>
      <c r="B389" s="22" t="s">
        <v>67</v>
      </c>
      <c r="C389" s="22" t="s">
        <v>599</v>
      </c>
      <c r="D389" s="22" t="s">
        <v>158</v>
      </c>
      <c r="E389" s="120" t="s">
        <v>603</v>
      </c>
      <c r="F389" s="24">
        <v>-265853.38</v>
      </c>
      <c r="G389" s="24">
        <v>0</v>
      </c>
      <c r="H389" s="24">
        <v>-45648.39</v>
      </c>
      <c r="I389" s="24">
        <v>-79738.27</v>
      </c>
      <c r="J389" s="24">
        <v>-101286.78</v>
      </c>
      <c r="K389" s="24">
        <v>-103824.04</v>
      </c>
      <c r="L389" s="24">
        <v>-125449.06</v>
      </c>
      <c r="M389" s="24">
        <v>-144091.67000000001</v>
      </c>
      <c r="N389" s="24">
        <v>-164607.32</v>
      </c>
      <c r="O389" s="24">
        <v>-184075.09</v>
      </c>
      <c r="P389" s="24">
        <v>-202484.92</v>
      </c>
      <c r="Q389" s="24">
        <v>-224365.5</v>
      </c>
      <c r="R389" s="24">
        <v>-245670.98</v>
      </c>
      <c r="S389" s="25">
        <f t="shared" si="47"/>
        <v>-184075.09</v>
      </c>
      <c r="T389" s="5"/>
      <c r="U389" s="6"/>
      <c r="V389" s="6">
        <f t="shared" si="57"/>
        <v>-184075.09</v>
      </c>
      <c r="W389" s="6"/>
      <c r="X389" s="26"/>
    </row>
    <row r="390" spans="1:24">
      <c r="A390" s="2">
        <f t="shared" si="48"/>
        <v>376</v>
      </c>
      <c r="B390" s="22" t="s">
        <v>67</v>
      </c>
      <c r="C390" s="22" t="s">
        <v>599</v>
      </c>
      <c r="D390" s="22" t="s">
        <v>604</v>
      </c>
      <c r="E390" s="120" t="s">
        <v>605</v>
      </c>
      <c r="F390" s="24">
        <v>-2669194.88</v>
      </c>
      <c r="G390" s="24">
        <v>-1971396.65</v>
      </c>
      <c r="H390" s="24">
        <v>-1567605.58</v>
      </c>
      <c r="I390" s="24">
        <v>-2030382.68</v>
      </c>
      <c r="J390" s="24">
        <v>-2338930.25</v>
      </c>
      <c r="K390" s="24">
        <v>-4028498.02</v>
      </c>
      <c r="L390" s="24">
        <v>-5831197.6600000001</v>
      </c>
      <c r="M390" s="24">
        <v>-6863199.3799999999</v>
      </c>
      <c r="N390" s="24">
        <v>-6768688.2300000004</v>
      </c>
      <c r="O390" s="24">
        <v>-7151385.7599999998</v>
      </c>
      <c r="P390" s="24">
        <v>-6287907.9100000001</v>
      </c>
      <c r="Q390" s="24">
        <v>-5341565.2</v>
      </c>
      <c r="R390" s="24">
        <v>-11172210.310000001</v>
      </c>
      <c r="S390" s="25">
        <f t="shared" si="47"/>
        <v>-7151385.7599999998</v>
      </c>
      <c r="T390" s="5"/>
      <c r="U390" s="6"/>
      <c r="V390" s="6">
        <f t="shared" si="57"/>
        <v>-7151385.7599999998</v>
      </c>
      <c r="W390" s="6"/>
      <c r="X390" s="26"/>
    </row>
    <row r="391" spans="1:24">
      <c r="A391" s="2">
        <f t="shared" si="48"/>
        <v>377</v>
      </c>
      <c r="B391" s="22" t="s">
        <v>67</v>
      </c>
      <c r="C391" s="22" t="s">
        <v>599</v>
      </c>
      <c r="D391" s="22" t="s">
        <v>606</v>
      </c>
      <c r="E391" s="50" t="s">
        <v>607</v>
      </c>
      <c r="F391" s="24">
        <v>-662213.44999999995</v>
      </c>
      <c r="G391" s="24">
        <v>-604306.79</v>
      </c>
      <c r="H391" s="24">
        <v>-511248.94</v>
      </c>
      <c r="I391" s="24">
        <v>-427256.47</v>
      </c>
      <c r="J391" s="24">
        <v>-605787.44999999995</v>
      </c>
      <c r="K391" s="24">
        <v>-516015.09</v>
      </c>
      <c r="L391" s="24">
        <v>-494839.57</v>
      </c>
      <c r="M391" s="24">
        <v>-486733.16</v>
      </c>
      <c r="N391" s="24">
        <v>-817857.78</v>
      </c>
      <c r="O391" s="24">
        <v>-1101309.97</v>
      </c>
      <c r="P391" s="24">
        <v>-513415.82</v>
      </c>
      <c r="Q391" s="24">
        <v>-621343.18000000005</v>
      </c>
      <c r="R391" s="24">
        <v>-3247355.18</v>
      </c>
      <c r="S391" s="25">
        <f t="shared" si="47"/>
        <v>-1101309.97</v>
      </c>
      <c r="T391" s="5"/>
      <c r="U391" s="6"/>
      <c r="V391" s="6">
        <f t="shared" si="57"/>
        <v>-1101309.97</v>
      </c>
      <c r="W391" s="6"/>
      <c r="X391" s="26"/>
    </row>
    <row r="392" spans="1:24">
      <c r="A392" s="2">
        <f t="shared" si="48"/>
        <v>378</v>
      </c>
      <c r="B392" s="22" t="s">
        <v>67</v>
      </c>
      <c r="C392" s="22" t="s">
        <v>599</v>
      </c>
      <c r="D392" s="22" t="s">
        <v>608</v>
      </c>
      <c r="E392" s="50" t="s">
        <v>609</v>
      </c>
      <c r="F392" s="24">
        <v>-266.98</v>
      </c>
      <c r="G392" s="24">
        <v>-5340.97</v>
      </c>
      <c r="H392" s="24">
        <v>-14849.86</v>
      </c>
      <c r="I392" s="24">
        <v>-239.98</v>
      </c>
      <c r="J392" s="24">
        <v>-3383.39</v>
      </c>
      <c r="K392" s="24">
        <v>-2230.67</v>
      </c>
      <c r="L392" s="24">
        <v>-291.88999999999902</v>
      </c>
      <c r="M392" s="24">
        <v>-7842</v>
      </c>
      <c r="N392" s="24">
        <v>-6523.45</v>
      </c>
      <c r="O392" s="24">
        <v>-327.66999999999899</v>
      </c>
      <c r="P392" s="24">
        <v>-652.69999999999902</v>
      </c>
      <c r="Q392" s="24">
        <v>-6792.37</v>
      </c>
      <c r="R392" s="24">
        <v>-1523.6</v>
      </c>
      <c r="S392" s="25">
        <f t="shared" si="47"/>
        <v>-327.66999999999899</v>
      </c>
      <c r="T392" s="5"/>
      <c r="U392" s="6"/>
      <c r="V392" s="6">
        <f t="shared" si="57"/>
        <v>-327.66999999999899</v>
      </c>
      <c r="W392" s="6"/>
      <c r="X392" s="26"/>
    </row>
    <row r="393" spans="1:24">
      <c r="A393" s="2">
        <f t="shared" si="48"/>
        <v>379</v>
      </c>
      <c r="B393" s="22" t="s">
        <v>67</v>
      </c>
      <c r="C393" s="22" t="s">
        <v>599</v>
      </c>
      <c r="D393" s="22" t="s">
        <v>610</v>
      </c>
      <c r="E393" s="50" t="s">
        <v>611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99.24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5">
        <f t="shared" si="47"/>
        <v>0</v>
      </c>
      <c r="T393" s="5"/>
      <c r="U393" s="6"/>
      <c r="V393" s="6">
        <f t="shared" si="57"/>
        <v>0</v>
      </c>
      <c r="W393" s="6"/>
      <c r="X393" s="26"/>
    </row>
    <row r="394" spans="1:24">
      <c r="A394" s="2">
        <f t="shared" si="48"/>
        <v>380</v>
      </c>
      <c r="B394" s="22" t="s">
        <v>67</v>
      </c>
      <c r="C394" s="22" t="s">
        <v>599</v>
      </c>
      <c r="D394" s="22" t="s">
        <v>612</v>
      </c>
      <c r="E394" s="50" t="s">
        <v>613</v>
      </c>
      <c r="F394" s="24">
        <v>1.45519152283669E-11</v>
      </c>
      <c r="G394" s="24">
        <v>-117180.98</v>
      </c>
      <c r="H394" s="24">
        <v>-116181.9</v>
      </c>
      <c r="I394" s="24">
        <v>-116919.13</v>
      </c>
      <c r="J394" s="24">
        <v>1.45519152283669E-11</v>
      </c>
      <c r="K394" s="24">
        <v>1.45519152283669E-11</v>
      </c>
      <c r="L394" s="24">
        <v>-5883.3599999999897</v>
      </c>
      <c r="M394" s="24">
        <v>-88615.61</v>
      </c>
      <c r="N394" s="24">
        <v>-110319.8</v>
      </c>
      <c r="O394" s="24">
        <v>-109300.26</v>
      </c>
      <c r="P394" s="24">
        <v>-108470.85</v>
      </c>
      <c r="Q394" s="24">
        <v>-298.44999999999698</v>
      </c>
      <c r="R394" s="24">
        <v>2.89901436190121E-12</v>
      </c>
      <c r="S394" s="25">
        <f t="shared" si="47"/>
        <v>-109300.26</v>
      </c>
      <c r="T394" s="5"/>
      <c r="U394" s="6"/>
      <c r="V394" s="6">
        <f t="shared" si="57"/>
        <v>-109300.26</v>
      </c>
      <c r="W394" s="6"/>
      <c r="X394" s="26"/>
    </row>
    <row r="395" spans="1:24">
      <c r="A395" s="2">
        <f t="shared" si="48"/>
        <v>381</v>
      </c>
      <c r="B395" s="22" t="s">
        <v>67</v>
      </c>
      <c r="C395" s="22" t="s">
        <v>599</v>
      </c>
      <c r="D395" s="22" t="s">
        <v>614</v>
      </c>
      <c r="E395" s="50" t="s">
        <v>615</v>
      </c>
      <c r="F395" s="24">
        <v>-17421.45</v>
      </c>
      <c r="G395" s="24">
        <v>-19671.77</v>
      </c>
      <c r="H395" s="24">
        <v>-16777.41</v>
      </c>
      <c r="I395" s="24">
        <v>-17590.599999999999</v>
      </c>
      <c r="J395" s="24">
        <v>-16097.29</v>
      </c>
      <c r="K395" s="24">
        <v>-11714.13</v>
      </c>
      <c r="L395" s="24">
        <v>-11258.3</v>
      </c>
      <c r="M395" s="24">
        <v>-16887.54</v>
      </c>
      <c r="N395" s="24">
        <v>-16176.82</v>
      </c>
      <c r="O395" s="24">
        <v>-17489.5</v>
      </c>
      <c r="P395" s="24">
        <v>-17998.41</v>
      </c>
      <c r="Q395" s="24">
        <v>-18728.46</v>
      </c>
      <c r="R395" s="24">
        <v>-20867.39</v>
      </c>
      <c r="S395" s="25">
        <f t="shared" si="47"/>
        <v>-17489.5</v>
      </c>
      <c r="T395" s="5"/>
      <c r="U395" s="6"/>
      <c r="V395" s="6">
        <f t="shared" si="57"/>
        <v>-17489.5</v>
      </c>
      <c r="W395" s="6"/>
      <c r="X395" s="26"/>
    </row>
    <row r="396" spans="1:24">
      <c r="A396" s="2">
        <f t="shared" si="48"/>
        <v>382</v>
      </c>
      <c r="B396" s="22" t="s">
        <v>67</v>
      </c>
      <c r="C396" s="22" t="s">
        <v>599</v>
      </c>
      <c r="D396" s="22" t="s">
        <v>616</v>
      </c>
      <c r="E396" s="50" t="s">
        <v>617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-21479.1</v>
      </c>
      <c r="P396" s="24">
        <v>0</v>
      </c>
      <c r="Q396" s="24">
        <v>0</v>
      </c>
      <c r="R396" s="24">
        <v>0</v>
      </c>
      <c r="S396" s="25">
        <f t="shared" si="47"/>
        <v>-21479.1</v>
      </c>
      <c r="T396" s="5"/>
      <c r="U396" s="6"/>
      <c r="V396" s="6">
        <f t="shared" si="57"/>
        <v>-21479.1</v>
      </c>
      <c r="W396" s="6"/>
      <c r="X396" s="26"/>
    </row>
    <row r="397" spans="1:24">
      <c r="A397" s="2">
        <f t="shared" si="48"/>
        <v>383</v>
      </c>
      <c r="B397" s="22" t="s">
        <v>67</v>
      </c>
      <c r="C397" s="22" t="s">
        <v>599</v>
      </c>
      <c r="D397" s="22" t="s">
        <v>618</v>
      </c>
      <c r="E397" s="50" t="s">
        <v>619</v>
      </c>
      <c r="F397" s="24">
        <v>0</v>
      </c>
      <c r="G397" s="24">
        <v>-22107.41</v>
      </c>
      <c r="H397" s="24">
        <v>-22435.83</v>
      </c>
      <c r="I397" s="24">
        <v>-23016.44</v>
      </c>
      <c r="J397" s="24">
        <v>-26.4499999999971</v>
      </c>
      <c r="K397" s="24">
        <v>2.9096725029376099E-12</v>
      </c>
      <c r="L397" s="24">
        <v>2.9096725029376099E-12</v>
      </c>
      <c r="M397" s="24">
        <v>-22153.35</v>
      </c>
      <c r="N397" s="24">
        <v>-22705.48</v>
      </c>
      <c r="O397" s="24">
        <v>-23550.04</v>
      </c>
      <c r="P397" s="24">
        <v>-23671.99</v>
      </c>
      <c r="Q397" s="24">
        <v>3.6379788070917101E-12</v>
      </c>
      <c r="R397" s="24">
        <v>3.6379788070917101E-12</v>
      </c>
      <c r="S397" s="25">
        <f t="shared" si="47"/>
        <v>-23550.04</v>
      </c>
      <c r="T397" s="5"/>
      <c r="U397" s="6"/>
      <c r="V397" s="6">
        <f t="shared" si="57"/>
        <v>-23550.04</v>
      </c>
      <c r="W397" s="6"/>
      <c r="X397" s="26"/>
    </row>
    <row r="398" spans="1:24">
      <c r="A398" s="2">
        <f t="shared" si="48"/>
        <v>384</v>
      </c>
      <c r="B398" s="22" t="s">
        <v>67</v>
      </c>
      <c r="C398" s="22" t="s">
        <v>620</v>
      </c>
      <c r="D398" s="22" t="s">
        <v>11</v>
      </c>
      <c r="E398" s="50" t="s">
        <v>621</v>
      </c>
      <c r="F398" s="24">
        <v>-927111.63</v>
      </c>
      <c r="G398" s="24">
        <v>-119686.84</v>
      </c>
      <c r="H398" s="24">
        <v>-320365.93</v>
      </c>
      <c r="I398" s="24">
        <v>-157339.4</v>
      </c>
      <c r="J398" s="24">
        <v>-824919.94</v>
      </c>
      <c r="K398" s="24">
        <v>-1408542.43</v>
      </c>
      <c r="L398" s="24">
        <v>-809604.64</v>
      </c>
      <c r="M398" s="24">
        <v>-950752.57</v>
      </c>
      <c r="N398" s="24">
        <v>-1107878.17</v>
      </c>
      <c r="O398" s="24">
        <v>-1003242.03</v>
      </c>
      <c r="P398" s="24">
        <v>-2134950.41</v>
      </c>
      <c r="Q398" s="24">
        <v>-1155697.0900000001</v>
      </c>
      <c r="R398" s="24">
        <v>-1225497.53</v>
      </c>
      <c r="S398" s="25">
        <f t="shared" si="47"/>
        <v>-1003242.03</v>
      </c>
      <c r="T398" s="5"/>
      <c r="U398" s="6"/>
      <c r="V398" s="6">
        <f t="shared" si="57"/>
        <v>-1003242.03</v>
      </c>
      <c r="W398" s="6"/>
      <c r="X398" s="26"/>
    </row>
    <row r="399" spans="1:24">
      <c r="A399" s="2">
        <f t="shared" si="48"/>
        <v>385</v>
      </c>
      <c r="B399" s="2"/>
      <c r="C399" s="2"/>
      <c r="D399" s="2"/>
      <c r="E399" s="50"/>
      <c r="F399" s="24"/>
      <c r="G399" s="91"/>
      <c r="H399" s="74"/>
      <c r="I399" s="74"/>
      <c r="J399" s="75"/>
      <c r="K399" s="76"/>
      <c r="L399" s="77"/>
      <c r="M399" s="78"/>
      <c r="N399" s="79"/>
      <c r="O399" s="42"/>
      <c r="P399" s="80"/>
      <c r="Q399" s="92"/>
      <c r="R399" s="24"/>
      <c r="S399" s="25">
        <f t="shared" si="47"/>
        <v>0</v>
      </c>
      <c r="T399" s="5"/>
      <c r="U399" s="6"/>
      <c r="V399" s="6"/>
      <c r="W399" s="6"/>
      <c r="X399" s="26"/>
    </row>
    <row r="400" spans="1:24">
      <c r="A400" s="2">
        <f t="shared" si="48"/>
        <v>386</v>
      </c>
      <c r="B400" s="22" t="s">
        <v>67</v>
      </c>
      <c r="C400" s="22" t="s">
        <v>622</v>
      </c>
      <c r="D400" s="22" t="s">
        <v>163</v>
      </c>
      <c r="E400" s="121" t="s">
        <v>623</v>
      </c>
      <c r="F400" s="24">
        <v>-1363428.29</v>
      </c>
      <c r="G400" s="24">
        <v>-1554224.84</v>
      </c>
      <c r="H400" s="24">
        <v>-1791445.43</v>
      </c>
      <c r="I400" s="24">
        <v>-1393490.55</v>
      </c>
      <c r="J400" s="24">
        <v>-1395691.25</v>
      </c>
      <c r="K400" s="24">
        <v>-1142264.6299999999</v>
      </c>
      <c r="L400" s="24">
        <v>-960915.29</v>
      </c>
      <c r="M400" s="24">
        <v>-1308587.21</v>
      </c>
      <c r="N400" s="24">
        <v>-1059495.57</v>
      </c>
      <c r="O400" s="24">
        <v>-1136177.3</v>
      </c>
      <c r="P400" s="24">
        <v>-1512179.61</v>
      </c>
      <c r="Q400" s="24">
        <v>-1344384.84</v>
      </c>
      <c r="R400" s="24">
        <v>-1704352.31</v>
      </c>
      <c r="S400" s="25">
        <f t="shared" ref="S400:S463" si="58">+O400</f>
        <v>-1136177.3</v>
      </c>
      <c r="T400" s="5"/>
      <c r="U400" s="6"/>
      <c r="V400" s="6"/>
      <c r="W400" s="6"/>
      <c r="X400" s="26">
        <f>+S400</f>
        <v>-1136177.3</v>
      </c>
    </row>
    <row r="401" spans="1:24">
      <c r="A401" s="2">
        <f t="shared" ref="A401:A464" si="59">+A400+1</f>
        <v>387</v>
      </c>
      <c r="B401" s="22" t="s">
        <v>67</v>
      </c>
      <c r="C401" s="22" t="s">
        <v>622</v>
      </c>
      <c r="D401" s="22" t="s">
        <v>624</v>
      </c>
      <c r="E401" s="50" t="s">
        <v>625</v>
      </c>
      <c r="F401" s="24">
        <v>0</v>
      </c>
      <c r="G401" s="24">
        <v>-3127.29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5">
        <f t="shared" si="58"/>
        <v>0</v>
      </c>
      <c r="T401" s="5"/>
      <c r="U401" s="6"/>
      <c r="V401" s="6"/>
      <c r="W401" s="6"/>
      <c r="X401" s="26">
        <f t="shared" ref="X401:X407" si="60">+S401</f>
        <v>0</v>
      </c>
    </row>
    <row r="402" spans="1:24">
      <c r="A402" s="2">
        <f t="shared" si="59"/>
        <v>388</v>
      </c>
      <c r="B402" s="22" t="s">
        <v>67</v>
      </c>
      <c r="C402" s="22" t="s">
        <v>622</v>
      </c>
      <c r="D402" s="22" t="s">
        <v>626</v>
      </c>
      <c r="E402" s="50" t="s">
        <v>627</v>
      </c>
      <c r="F402" s="24">
        <v>-20459.330000000002</v>
      </c>
      <c r="G402" s="24">
        <v>-1062717.32</v>
      </c>
      <c r="H402" s="24">
        <v>-1161409.1200000001</v>
      </c>
      <c r="I402" s="24">
        <v>-1181675.49</v>
      </c>
      <c r="J402" s="24">
        <v>-4617.7100000002001</v>
      </c>
      <c r="K402" s="24">
        <v>-1394.0000000002001</v>
      </c>
      <c r="L402" s="24">
        <v>-45363.300000000199</v>
      </c>
      <c r="M402" s="24">
        <v>-332.000000000196</v>
      </c>
      <c r="N402" s="24">
        <v>-3030.3500000002</v>
      </c>
      <c r="O402" s="24">
        <v>-47584.330000000198</v>
      </c>
      <c r="P402" s="24">
        <v>-43944.9800000002</v>
      </c>
      <c r="Q402" s="24">
        <v>-154330.98000000001</v>
      </c>
      <c r="R402" s="24">
        <v>-154330.98000000001</v>
      </c>
      <c r="S402" s="25">
        <f t="shared" si="58"/>
        <v>-47584.330000000198</v>
      </c>
      <c r="T402" s="5"/>
      <c r="U402" s="6"/>
      <c r="V402" s="6"/>
      <c r="W402" s="6"/>
      <c r="X402" s="26">
        <f t="shared" si="60"/>
        <v>-47584.330000000198</v>
      </c>
    </row>
    <row r="403" spans="1:24">
      <c r="A403" s="2">
        <f t="shared" si="59"/>
        <v>389</v>
      </c>
      <c r="B403" s="22" t="s">
        <v>67</v>
      </c>
      <c r="C403" s="22" t="s">
        <v>622</v>
      </c>
      <c r="D403" s="22" t="s">
        <v>628</v>
      </c>
      <c r="E403" s="121" t="s">
        <v>629</v>
      </c>
      <c r="F403" s="24">
        <v>-148996.9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-8328.33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5">
        <f t="shared" si="58"/>
        <v>0</v>
      </c>
      <c r="T403" s="5"/>
      <c r="U403" s="6"/>
      <c r="V403" s="6"/>
      <c r="W403" s="6"/>
      <c r="X403" s="26">
        <f t="shared" si="60"/>
        <v>0</v>
      </c>
    </row>
    <row r="404" spans="1:24">
      <c r="A404" s="2">
        <f t="shared" si="59"/>
        <v>390</v>
      </c>
      <c r="B404" s="22" t="s">
        <v>67</v>
      </c>
      <c r="C404" s="22" t="s">
        <v>622</v>
      </c>
      <c r="D404" s="22" t="s">
        <v>630</v>
      </c>
      <c r="E404" s="121" t="s">
        <v>631</v>
      </c>
      <c r="F404" s="24">
        <v>-3428.33</v>
      </c>
      <c r="G404" s="24">
        <v>-3129.15</v>
      </c>
      <c r="H404" s="24">
        <v>-283.24</v>
      </c>
      <c r="I404" s="24">
        <v>1288.8599999999999</v>
      </c>
      <c r="J404" s="24">
        <v>-2.2737367544323201E-13</v>
      </c>
      <c r="K404" s="24">
        <v>-2.2737367544323201E-13</v>
      </c>
      <c r="L404" s="24">
        <v>1108.24</v>
      </c>
      <c r="M404" s="24">
        <v>-9351.35</v>
      </c>
      <c r="N404" s="24">
        <v>-1596.21</v>
      </c>
      <c r="O404" s="24">
        <v>0</v>
      </c>
      <c r="P404" s="24">
        <v>-10688.32</v>
      </c>
      <c r="Q404" s="24">
        <v>-2560.31</v>
      </c>
      <c r="R404" s="24">
        <v>-7846.82</v>
      </c>
      <c r="S404" s="25">
        <f t="shared" si="58"/>
        <v>0</v>
      </c>
      <c r="T404" s="5"/>
      <c r="U404" s="6"/>
      <c r="V404" s="6"/>
      <c r="W404" s="6"/>
      <c r="X404" s="26">
        <f t="shared" si="60"/>
        <v>0</v>
      </c>
    </row>
    <row r="405" spans="1:24">
      <c r="A405" s="2">
        <f t="shared" si="59"/>
        <v>391</v>
      </c>
      <c r="B405" s="22" t="s">
        <v>67</v>
      </c>
      <c r="C405" s="22" t="s">
        <v>622</v>
      </c>
      <c r="D405" s="22" t="s">
        <v>167</v>
      </c>
      <c r="E405" s="121" t="s">
        <v>632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5">
        <f t="shared" si="58"/>
        <v>0</v>
      </c>
      <c r="T405" s="5"/>
      <c r="U405" s="6"/>
      <c r="V405" s="6"/>
      <c r="W405" s="6"/>
      <c r="X405" s="26">
        <f t="shared" si="60"/>
        <v>0</v>
      </c>
    </row>
    <row r="406" spans="1:24">
      <c r="A406" s="2">
        <f t="shared" si="59"/>
        <v>392</v>
      </c>
      <c r="B406" s="22" t="s">
        <v>67</v>
      </c>
      <c r="C406" s="22" t="s">
        <v>622</v>
      </c>
      <c r="D406" s="22" t="s">
        <v>171</v>
      </c>
      <c r="E406" s="50" t="s">
        <v>633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5">
        <f t="shared" si="58"/>
        <v>0</v>
      </c>
      <c r="T406" s="5"/>
      <c r="U406" s="6"/>
      <c r="V406" s="6"/>
      <c r="W406" s="6"/>
      <c r="X406" s="26"/>
    </row>
    <row r="407" spans="1:24">
      <c r="A407" s="2">
        <f t="shared" si="59"/>
        <v>393</v>
      </c>
      <c r="B407" s="22" t="s">
        <v>67</v>
      </c>
      <c r="C407" s="22" t="s">
        <v>622</v>
      </c>
      <c r="D407" s="22" t="s">
        <v>175</v>
      </c>
      <c r="E407" s="50" t="s">
        <v>634</v>
      </c>
      <c r="F407" s="43">
        <v>-154488.57</v>
      </c>
      <c r="G407" s="43">
        <v>-170227.37</v>
      </c>
      <c r="H407" s="43">
        <v>-151013.84</v>
      </c>
      <c r="I407" s="43">
        <v>-146434.26</v>
      </c>
      <c r="J407" s="43">
        <v>-171847.13</v>
      </c>
      <c r="K407" s="43">
        <v>-277330.14</v>
      </c>
      <c r="L407" s="43">
        <v>-177110</v>
      </c>
      <c r="M407" s="43">
        <v>-140415.9</v>
      </c>
      <c r="N407" s="43">
        <v>-139413.17000000001</v>
      </c>
      <c r="O407" s="43">
        <v>-97915.57</v>
      </c>
      <c r="P407" s="43">
        <v>-115612.82</v>
      </c>
      <c r="Q407" s="43">
        <v>-125575.45</v>
      </c>
      <c r="R407" s="43">
        <v>-141047.06</v>
      </c>
      <c r="S407" s="25">
        <f t="shared" si="58"/>
        <v>-97915.57</v>
      </c>
      <c r="T407" s="5"/>
      <c r="U407" s="6"/>
      <c r="V407" s="6"/>
      <c r="W407" s="6"/>
      <c r="X407" s="26">
        <f t="shared" si="60"/>
        <v>-97915.57</v>
      </c>
    </row>
    <row r="408" spans="1:24">
      <c r="A408" s="2">
        <f t="shared" si="59"/>
        <v>394</v>
      </c>
      <c r="B408" s="2"/>
      <c r="C408" s="2"/>
      <c r="D408" s="2"/>
      <c r="E408" s="50" t="s">
        <v>635</v>
      </c>
      <c r="F408" s="28">
        <f t="shared" ref="F408:R408" si="61">SUM(F400:F407)</f>
        <v>-1690801.4200000002</v>
      </c>
      <c r="G408" s="28">
        <f t="shared" si="61"/>
        <v>-2793425.97</v>
      </c>
      <c r="H408" s="28">
        <f t="shared" si="61"/>
        <v>-3104151.63</v>
      </c>
      <c r="I408" s="28">
        <f t="shared" si="61"/>
        <v>-2720311.4400000004</v>
      </c>
      <c r="J408" s="28">
        <f t="shared" si="61"/>
        <v>-1572156.0900000003</v>
      </c>
      <c r="K408" s="28">
        <f t="shared" si="61"/>
        <v>-1420988.77</v>
      </c>
      <c r="L408" s="28">
        <f t="shared" si="61"/>
        <v>-1190608.6800000002</v>
      </c>
      <c r="M408" s="28">
        <f t="shared" si="61"/>
        <v>-1458686.4600000002</v>
      </c>
      <c r="N408" s="28">
        <f t="shared" si="61"/>
        <v>-1203535.3</v>
      </c>
      <c r="O408" s="28">
        <f t="shared" si="61"/>
        <v>-1281677.2000000004</v>
      </c>
      <c r="P408" s="28">
        <f t="shared" si="61"/>
        <v>-1682425.7300000004</v>
      </c>
      <c r="Q408" s="28">
        <f t="shared" si="61"/>
        <v>-1626851.58</v>
      </c>
      <c r="R408" s="28">
        <f t="shared" si="61"/>
        <v>-2007577.1700000002</v>
      </c>
      <c r="S408" s="25">
        <f t="shared" si="58"/>
        <v>-1281677.2000000004</v>
      </c>
      <c r="T408" s="5"/>
      <c r="U408" s="6"/>
      <c r="V408" s="6"/>
      <c r="W408" s="6"/>
      <c r="X408" s="26"/>
    </row>
    <row r="409" spans="1:24">
      <c r="A409" s="2">
        <f t="shared" si="59"/>
        <v>395</v>
      </c>
      <c r="B409" s="2"/>
      <c r="C409" s="2"/>
      <c r="D409" s="2"/>
      <c r="E409" s="50"/>
      <c r="F409" s="24"/>
      <c r="G409" s="91"/>
      <c r="H409" s="74"/>
      <c r="I409" s="74"/>
      <c r="J409" s="75"/>
      <c r="K409" s="76"/>
      <c r="L409" s="77"/>
      <c r="M409" s="78"/>
      <c r="N409" s="79"/>
      <c r="O409" s="42"/>
      <c r="P409" s="80"/>
      <c r="Q409" s="92"/>
      <c r="R409" s="24"/>
      <c r="S409" s="25">
        <f t="shared" si="58"/>
        <v>0</v>
      </c>
      <c r="T409" s="5"/>
      <c r="U409" s="6"/>
      <c r="V409" s="6"/>
      <c r="W409" s="6"/>
      <c r="X409" s="26"/>
    </row>
    <row r="410" spans="1:24">
      <c r="A410" s="2">
        <f t="shared" si="59"/>
        <v>396</v>
      </c>
      <c r="B410" s="22" t="s">
        <v>67</v>
      </c>
      <c r="C410" s="22" t="s">
        <v>636</v>
      </c>
      <c r="D410" s="2" t="s">
        <v>22</v>
      </c>
      <c r="E410" s="50" t="s">
        <v>637</v>
      </c>
      <c r="F410" s="24">
        <v>0</v>
      </c>
      <c r="G410" s="24">
        <v>0</v>
      </c>
      <c r="H410" s="24">
        <v>0</v>
      </c>
      <c r="I410" s="24">
        <v>0</v>
      </c>
      <c r="J410" s="24">
        <v>-159.9</v>
      </c>
      <c r="K410" s="24">
        <v>0</v>
      </c>
      <c r="L410" s="24">
        <v>-509.02</v>
      </c>
      <c r="M410" s="24">
        <v>-9667.42</v>
      </c>
      <c r="N410" s="24">
        <v>-14970.74</v>
      </c>
      <c r="O410" s="24">
        <v>-14261.62</v>
      </c>
      <c r="P410" s="24">
        <v>1.8189894035458601E-12</v>
      </c>
      <c r="Q410" s="24">
        <v>-340.449999999998</v>
      </c>
      <c r="R410" s="24">
        <v>1.8189894035458601E-12</v>
      </c>
      <c r="S410" s="25">
        <f t="shared" si="58"/>
        <v>-14261.62</v>
      </c>
      <c r="T410" s="5"/>
      <c r="U410" s="6"/>
      <c r="V410" s="6">
        <f>+S410</f>
        <v>-14261.62</v>
      </c>
      <c r="W410" s="6"/>
      <c r="X410" s="26"/>
    </row>
    <row r="411" spans="1:24">
      <c r="A411" s="2">
        <f t="shared" si="59"/>
        <v>397</v>
      </c>
      <c r="B411" s="22" t="s">
        <v>67</v>
      </c>
      <c r="C411" s="22" t="s">
        <v>636</v>
      </c>
      <c r="D411" s="2" t="s">
        <v>638</v>
      </c>
      <c r="E411" s="50" t="s">
        <v>639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-593.05999999999995</v>
      </c>
      <c r="N411" s="24">
        <v>-1049.1500000000001</v>
      </c>
      <c r="O411" s="24">
        <v>-1474.78</v>
      </c>
      <c r="P411" s="24">
        <v>-442.87</v>
      </c>
      <c r="Q411" s="24">
        <v>-878.43</v>
      </c>
      <c r="R411" s="24">
        <v>-1309.05</v>
      </c>
      <c r="S411" s="25">
        <f t="shared" si="58"/>
        <v>-1474.78</v>
      </c>
      <c r="T411" s="5"/>
      <c r="U411" s="6"/>
      <c r="V411" s="6">
        <f>+S411</f>
        <v>-1474.78</v>
      </c>
      <c r="W411" s="6"/>
      <c r="X411" s="26"/>
    </row>
    <row r="412" spans="1:24">
      <c r="A412" s="2">
        <f t="shared" si="59"/>
        <v>398</v>
      </c>
      <c r="B412" s="22" t="s">
        <v>67</v>
      </c>
      <c r="C412" s="22" t="s">
        <v>640</v>
      </c>
      <c r="D412" s="22" t="s">
        <v>11</v>
      </c>
      <c r="E412" s="50" t="s">
        <v>641</v>
      </c>
      <c r="F412" s="24">
        <v>0</v>
      </c>
      <c r="G412" s="24">
        <v>0</v>
      </c>
      <c r="H412" s="24">
        <v>0</v>
      </c>
      <c r="I412" s="24">
        <v>0</v>
      </c>
      <c r="J412" s="24">
        <v>-297.32</v>
      </c>
      <c r="K412" s="24">
        <v>0</v>
      </c>
      <c r="L412" s="24">
        <v>-11623.42</v>
      </c>
      <c r="M412" s="24">
        <v>-71907.649999999994</v>
      </c>
      <c r="N412" s="24">
        <v>-114929.45</v>
      </c>
      <c r="O412" s="24">
        <v>-116821.54</v>
      </c>
      <c r="P412" s="24">
        <v>-1.45519152283669E-11</v>
      </c>
      <c r="Q412" s="24">
        <v>-512.78000000001498</v>
      </c>
      <c r="R412" s="24">
        <v>-1.45519152283669E-11</v>
      </c>
      <c r="S412" s="25">
        <f t="shared" si="58"/>
        <v>-116821.54</v>
      </c>
      <c r="T412" s="5"/>
      <c r="U412" s="6"/>
      <c r="V412" s="6">
        <f>+S412</f>
        <v>-116821.54</v>
      </c>
      <c r="W412" s="6"/>
      <c r="X412" s="26"/>
    </row>
    <row r="413" spans="1:24">
      <c r="A413" s="2">
        <f t="shared" si="59"/>
        <v>399</v>
      </c>
      <c r="B413" s="22" t="s">
        <v>67</v>
      </c>
      <c r="C413" s="22" t="s">
        <v>640</v>
      </c>
      <c r="D413" s="22" t="s">
        <v>12</v>
      </c>
      <c r="E413" s="50" t="s">
        <v>642</v>
      </c>
      <c r="F413" s="24">
        <v>-2.2737367544323201E-13</v>
      </c>
      <c r="G413" s="24">
        <v>0</v>
      </c>
      <c r="H413" s="24">
        <v>0</v>
      </c>
      <c r="I413" s="24">
        <v>0</v>
      </c>
      <c r="J413" s="24">
        <v>-157.27000000000001</v>
      </c>
      <c r="K413" s="24">
        <v>0</v>
      </c>
      <c r="L413" s="24">
        <v>-3730.89</v>
      </c>
      <c r="M413" s="24">
        <v>-60236.74</v>
      </c>
      <c r="N413" s="24">
        <v>-81925.81</v>
      </c>
      <c r="O413" s="24">
        <v>-82034.210000000006</v>
      </c>
      <c r="P413" s="24">
        <v>1.45519152283669E-11</v>
      </c>
      <c r="Q413" s="24">
        <v>-443.26999999998498</v>
      </c>
      <c r="R413" s="24">
        <v>1.45519152283669E-11</v>
      </c>
      <c r="S413" s="25">
        <f t="shared" si="58"/>
        <v>-82034.210000000006</v>
      </c>
      <c r="T413" s="5"/>
      <c r="U413" s="6"/>
      <c r="V413" s="6">
        <f>+S413</f>
        <v>-82034.210000000006</v>
      </c>
      <c r="W413" s="6"/>
      <c r="X413" s="26"/>
    </row>
    <row r="414" spans="1:24">
      <c r="A414" s="2">
        <f t="shared" si="59"/>
        <v>400</v>
      </c>
      <c r="B414" s="2"/>
      <c r="C414" s="2"/>
      <c r="D414" s="2"/>
      <c r="E414" s="50" t="s">
        <v>643</v>
      </c>
      <c r="F414" s="28">
        <f t="shared" ref="F414:R414" si="62">SUM(F410:F413)</f>
        <v>-2.2737367544323201E-13</v>
      </c>
      <c r="G414" s="28">
        <f t="shared" si="62"/>
        <v>0</v>
      </c>
      <c r="H414" s="28">
        <f t="shared" si="62"/>
        <v>0</v>
      </c>
      <c r="I414" s="28">
        <f t="shared" si="62"/>
        <v>0</v>
      </c>
      <c r="J414" s="28">
        <f t="shared" si="62"/>
        <v>-614.49</v>
      </c>
      <c r="K414" s="28">
        <f t="shared" si="62"/>
        <v>0</v>
      </c>
      <c r="L414" s="28">
        <f t="shared" si="62"/>
        <v>-15863.33</v>
      </c>
      <c r="M414" s="28">
        <f t="shared" si="62"/>
        <v>-142404.87</v>
      </c>
      <c r="N414" s="28">
        <f t="shared" si="62"/>
        <v>-212875.15</v>
      </c>
      <c r="O414" s="28">
        <f t="shared" si="62"/>
        <v>-214592.15000000002</v>
      </c>
      <c r="P414" s="28">
        <f t="shared" si="62"/>
        <v>-442.86999999999819</v>
      </c>
      <c r="Q414" s="28">
        <f t="shared" si="62"/>
        <v>-2174.9299999999976</v>
      </c>
      <c r="R414" s="28">
        <f t="shared" si="62"/>
        <v>-1309.0499999999981</v>
      </c>
      <c r="S414" s="25">
        <f t="shared" si="58"/>
        <v>-214592.15000000002</v>
      </c>
      <c r="T414" s="2"/>
      <c r="U414" s="4"/>
      <c r="V414" s="4"/>
      <c r="W414" s="4"/>
      <c r="X414" s="83"/>
    </row>
    <row r="415" spans="1:24">
      <c r="A415" s="2">
        <f t="shared" si="59"/>
        <v>401</v>
      </c>
      <c r="B415" s="2"/>
      <c r="C415" s="2"/>
      <c r="D415" s="2"/>
      <c r="E415" s="50"/>
      <c r="F415" s="24"/>
      <c r="G415" s="91"/>
      <c r="H415" s="74"/>
      <c r="I415" s="74"/>
      <c r="J415" s="75"/>
      <c r="K415" s="76"/>
      <c r="L415" s="77"/>
      <c r="M415" s="78"/>
      <c r="N415" s="79"/>
      <c r="O415" s="42"/>
      <c r="P415" s="80"/>
      <c r="Q415" s="92"/>
      <c r="R415" s="24"/>
      <c r="S415" s="25">
        <f t="shared" si="58"/>
        <v>0</v>
      </c>
      <c r="T415" s="2"/>
      <c r="U415" s="4"/>
      <c r="V415" s="4"/>
      <c r="W415" s="4"/>
      <c r="X415" s="83"/>
    </row>
    <row r="416" spans="1:24">
      <c r="A416" s="2">
        <f t="shared" si="59"/>
        <v>402</v>
      </c>
      <c r="B416" s="2"/>
      <c r="C416" s="2"/>
      <c r="D416" s="2"/>
      <c r="E416" s="50" t="s">
        <v>644</v>
      </c>
      <c r="F416" s="28">
        <f t="shared" ref="F416:R416" si="63">SUM(F383:F398)+F408+F414</f>
        <v>-31459521.429999996</v>
      </c>
      <c r="G416" s="28">
        <f t="shared" si="63"/>
        <v>-27602827.529999994</v>
      </c>
      <c r="H416" s="28">
        <f t="shared" si="63"/>
        <v>-21733270.999999996</v>
      </c>
      <c r="I416" s="28">
        <f t="shared" si="63"/>
        <v>-20434359.57</v>
      </c>
      <c r="J416" s="28">
        <f t="shared" si="63"/>
        <v>-17870109.389999997</v>
      </c>
      <c r="K416" s="28">
        <f t="shared" si="63"/>
        <v>-17947259.619999997</v>
      </c>
      <c r="L416" s="28">
        <f t="shared" si="63"/>
        <v>-17318553.23</v>
      </c>
      <c r="M416" s="28">
        <f t="shared" si="63"/>
        <v>-21992960.800000004</v>
      </c>
      <c r="N416" s="28">
        <f t="shared" si="63"/>
        <v>-24394393.989999998</v>
      </c>
      <c r="O416" s="28">
        <f t="shared" si="63"/>
        <v>-22848267.510000002</v>
      </c>
      <c r="P416" s="28">
        <f t="shared" si="63"/>
        <v>-25618007.370000005</v>
      </c>
      <c r="Q416" s="28">
        <f t="shared" si="63"/>
        <v>-39787788.860000007</v>
      </c>
      <c r="R416" s="28">
        <f t="shared" si="63"/>
        <v>-68448004.469999999</v>
      </c>
      <c r="S416" s="25">
        <f t="shared" si="58"/>
        <v>-22848267.510000002</v>
      </c>
      <c r="T416" s="2"/>
      <c r="U416" s="4"/>
      <c r="V416" s="4"/>
      <c r="W416" s="4"/>
      <c r="X416" s="83"/>
    </row>
    <row r="417" spans="1:24">
      <c r="A417" s="2">
        <f t="shared" si="59"/>
        <v>403</v>
      </c>
      <c r="B417" s="2"/>
      <c r="C417" s="2"/>
      <c r="D417" s="2"/>
      <c r="E417" s="50"/>
      <c r="F417" s="24"/>
      <c r="G417" s="91"/>
      <c r="H417" s="74"/>
      <c r="I417" s="74"/>
      <c r="J417" s="75"/>
      <c r="K417" s="76"/>
      <c r="L417" s="77"/>
      <c r="M417" s="78"/>
      <c r="N417" s="79"/>
      <c r="O417" s="42"/>
      <c r="P417" s="80"/>
      <c r="Q417" s="92"/>
      <c r="R417" s="24"/>
      <c r="S417" s="25">
        <f t="shared" si="58"/>
        <v>0</v>
      </c>
      <c r="T417" s="5"/>
      <c r="U417" s="6"/>
      <c r="V417" s="6"/>
      <c r="W417" s="6"/>
      <c r="X417" s="26"/>
    </row>
    <row r="418" spans="1:24">
      <c r="A418" s="2">
        <f t="shared" si="59"/>
        <v>404</v>
      </c>
      <c r="B418" s="22" t="s">
        <v>67</v>
      </c>
      <c r="C418" s="22" t="s">
        <v>645</v>
      </c>
      <c r="D418" s="22" t="s">
        <v>559</v>
      </c>
      <c r="E418" s="50" t="s">
        <v>646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5">
        <f t="shared" si="58"/>
        <v>0</v>
      </c>
      <c r="T418" s="5"/>
      <c r="U418" s="6"/>
      <c r="V418" s="6">
        <f t="shared" ref="V418:V439" si="64">+S418</f>
        <v>0</v>
      </c>
      <c r="W418" s="6"/>
      <c r="X418" s="26"/>
    </row>
    <row r="419" spans="1:24">
      <c r="A419" s="2">
        <f t="shared" si="59"/>
        <v>405</v>
      </c>
      <c r="B419" s="22" t="s">
        <v>67</v>
      </c>
      <c r="C419" s="22" t="s">
        <v>647</v>
      </c>
      <c r="D419" s="22" t="s">
        <v>21</v>
      </c>
      <c r="E419" s="50" t="s">
        <v>648</v>
      </c>
      <c r="F419" s="24">
        <v>-378996.92000000097</v>
      </c>
      <c r="G419" s="24">
        <v>-2743003.72</v>
      </c>
      <c r="H419" s="24">
        <v>-4661609.8</v>
      </c>
      <c r="I419" s="24">
        <v>-5708883.4000000004</v>
      </c>
      <c r="J419" s="24">
        <v>-4423949.57</v>
      </c>
      <c r="K419" s="24">
        <v>-4138743.33</v>
      </c>
      <c r="L419" s="24">
        <v>-3449112.34</v>
      </c>
      <c r="M419" s="24">
        <v>-2355704.71</v>
      </c>
      <c r="N419" s="24">
        <v>-1063505.19</v>
      </c>
      <c r="O419" s="24">
        <v>9.3132257461547893E-10</v>
      </c>
      <c r="P419" s="24">
        <v>9.3132257461547893E-10</v>
      </c>
      <c r="Q419" s="24">
        <v>9.3132257461547893E-10</v>
      </c>
      <c r="R419" s="24">
        <v>9.3132257461547893E-10</v>
      </c>
      <c r="S419" s="25">
        <f t="shared" si="58"/>
        <v>9.3132257461547893E-10</v>
      </c>
      <c r="T419" s="5"/>
      <c r="U419" s="6"/>
      <c r="V419" s="6">
        <f t="shared" si="64"/>
        <v>9.3132257461547893E-10</v>
      </c>
      <c r="W419" s="6"/>
      <c r="X419" s="26"/>
    </row>
    <row r="420" spans="1:24">
      <c r="A420" s="2">
        <f t="shared" si="59"/>
        <v>406</v>
      </c>
      <c r="B420" s="22" t="s">
        <v>139</v>
      </c>
      <c r="C420" s="22" t="s">
        <v>647</v>
      </c>
      <c r="D420" s="22" t="s">
        <v>333</v>
      </c>
      <c r="E420" s="50" t="s">
        <v>646</v>
      </c>
      <c r="F420" s="24">
        <v>-2.91038304567337E-11</v>
      </c>
      <c r="G420" s="24">
        <v>-123017.18</v>
      </c>
      <c r="H420" s="24">
        <v>-290270.48</v>
      </c>
      <c r="I420" s="24">
        <v>-400550.26</v>
      </c>
      <c r="J420" s="24">
        <v>27860.71</v>
      </c>
      <c r="K420" s="24">
        <v>53498.22</v>
      </c>
      <c r="L420" s="24">
        <v>114533.38</v>
      </c>
      <c r="M420" s="24">
        <v>210922.85</v>
      </c>
      <c r="N420" s="24">
        <v>324700.31</v>
      </c>
      <c r="O420" s="24">
        <v>0</v>
      </c>
      <c r="P420" s="24">
        <v>0</v>
      </c>
      <c r="Q420" s="24">
        <v>0</v>
      </c>
      <c r="R420" s="24">
        <v>0</v>
      </c>
      <c r="S420" s="25">
        <f t="shared" si="58"/>
        <v>0</v>
      </c>
      <c r="T420" s="5"/>
      <c r="U420" s="6"/>
      <c r="V420" s="6">
        <f t="shared" si="64"/>
        <v>0</v>
      </c>
      <c r="W420" s="6"/>
      <c r="X420" s="26"/>
    </row>
    <row r="421" spans="1:24">
      <c r="A421" s="2">
        <f t="shared" si="59"/>
        <v>407</v>
      </c>
      <c r="B421" s="22" t="s">
        <v>67</v>
      </c>
      <c r="C421" s="22" t="s">
        <v>649</v>
      </c>
      <c r="D421" s="22" t="s">
        <v>20</v>
      </c>
      <c r="E421" s="50" t="s">
        <v>650</v>
      </c>
      <c r="F421" s="24">
        <v>-99745.18</v>
      </c>
      <c r="G421" s="24">
        <v>-41406.76</v>
      </c>
      <c r="H421" s="24">
        <v>-41700.6</v>
      </c>
      <c r="I421" s="24">
        <v>-57848.44</v>
      </c>
      <c r="J421" s="24">
        <v>-67589.86</v>
      </c>
      <c r="K421" s="24">
        <v>-87739.32</v>
      </c>
      <c r="L421" s="24">
        <v>-108297.72</v>
      </c>
      <c r="M421" s="24">
        <v>-104293.54</v>
      </c>
      <c r="N421" s="24">
        <v>-163545.32</v>
      </c>
      <c r="O421" s="24">
        <v>-163563.78</v>
      </c>
      <c r="P421" s="24">
        <v>-105871.88</v>
      </c>
      <c r="Q421" s="24">
        <v>-122225.72</v>
      </c>
      <c r="R421" s="24">
        <v>-129565.47</v>
      </c>
      <c r="S421" s="25">
        <f t="shared" si="58"/>
        <v>-163563.78</v>
      </c>
      <c r="T421" s="5"/>
      <c r="U421" s="6"/>
      <c r="V421" s="6">
        <f t="shared" si="64"/>
        <v>-163563.78</v>
      </c>
      <c r="W421" s="6"/>
      <c r="X421" s="26"/>
    </row>
    <row r="422" spans="1:24">
      <c r="A422" s="2">
        <f t="shared" si="59"/>
        <v>408</v>
      </c>
      <c r="B422" s="22" t="s">
        <v>67</v>
      </c>
      <c r="C422" s="22" t="s">
        <v>649</v>
      </c>
      <c r="D422" s="22" t="s">
        <v>601</v>
      </c>
      <c r="E422" s="50" t="s">
        <v>651</v>
      </c>
      <c r="F422" s="24">
        <v>0</v>
      </c>
      <c r="G422" s="24">
        <v>0</v>
      </c>
      <c r="H422" s="24">
        <v>0</v>
      </c>
      <c r="I422" s="24">
        <v>0</v>
      </c>
      <c r="J422" s="24">
        <v>-40594.78</v>
      </c>
      <c r="K422" s="24">
        <v>-52857.93</v>
      </c>
      <c r="L422" s="24">
        <v>-68294.06</v>
      </c>
      <c r="M422" s="24">
        <v>-75484.52</v>
      </c>
      <c r="N422" s="24">
        <v>-85312.88</v>
      </c>
      <c r="O422" s="24">
        <v>-93244</v>
      </c>
      <c r="P422" s="24">
        <v>-102301.38</v>
      </c>
      <c r="Q422" s="24">
        <v>-111187.99</v>
      </c>
      <c r="R422" s="24">
        <v>-91467.8</v>
      </c>
      <c r="S422" s="25">
        <f t="shared" si="58"/>
        <v>-93244</v>
      </c>
      <c r="T422" s="5"/>
      <c r="U422" s="6"/>
      <c r="V422" s="6">
        <f t="shared" si="64"/>
        <v>-93244</v>
      </c>
      <c r="W422" s="6"/>
      <c r="X422" s="26"/>
    </row>
    <row r="423" spans="1:24">
      <c r="A423" s="2">
        <f t="shared" si="59"/>
        <v>409</v>
      </c>
      <c r="B423" s="22" t="s">
        <v>67</v>
      </c>
      <c r="C423" s="22" t="s">
        <v>649</v>
      </c>
      <c r="D423" s="22" t="s">
        <v>21</v>
      </c>
      <c r="E423" s="50" t="s">
        <v>652</v>
      </c>
      <c r="F423" s="24">
        <v>-8184.64</v>
      </c>
      <c r="G423" s="24">
        <v>-16763.88</v>
      </c>
      <c r="H423" s="24">
        <v>-14623.35</v>
      </c>
      <c r="I423" s="24">
        <v>-14684.58</v>
      </c>
      <c r="J423" s="24">
        <v>-87.1299999999992</v>
      </c>
      <c r="K423" s="24">
        <v>-218.70999999999901</v>
      </c>
      <c r="L423" s="24">
        <v>-511.86999999999898</v>
      </c>
      <c r="M423" s="24">
        <v>-439.42999999999898</v>
      </c>
      <c r="N423" s="24">
        <v>-752.31999999999903</v>
      </c>
      <c r="O423" s="24">
        <v>-897.64999999999895</v>
      </c>
      <c r="P423" s="24">
        <v>-52.479999999999301</v>
      </c>
      <c r="Q423" s="24">
        <v>-270.94999999999902</v>
      </c>
      <c r="R423" s="24">
        <v>-10477.540000000001</v>
      </c>
      <c r="S423" s="25">
        <f t="shared" si="58"/>
        <v>-897.64999999999895</v>
      </c>
      <c r="T423" s="5"/>
      <c r="U423" s="6"/>
      <c r="V423" s="6">
        <f t="shared" si="64"/>
        <v>-897.64999999999895</v>
      </c>
      <c r="W423" s="6"/>
      <c r="X423" s="26"/>
    </row>
    <row r="424" spans="1:24">
      <c r="A424" s="2">
        <f t="shared" si="59"/>
        <v>410</v>
      </c>
      <c r="B424" s="22" t="s">
        <v>67</v>
      </c>
      <c r="C424" s="22" t="s">
        <v>649</v>
      </c>
      <c r="D424" s="22" t="s">
        <v>22</v>
      </c>
      <c r="E424" s="50" t="s">
        <v>653</v>
      </c>
      <c r="F424" s="24">
        <v>-4873.74</v>
      </c>
      <c r="G424" s="24">
        <v>-10628.12</v>
      </c>
      <c r="H424" s="24">
        <v>-19188.23</v>
      </c>
      <c r="I424" s="24">
        <v>-25378.93</v>
      </c>
      <c r="J424" s="24">
        <v>-7569.77</v>
      </c>
      <c r="K424" s="24">
        <v>-11544.14</v>
      </c>
      <c r="L424" s="24">
        <v>-13148.46</v>
      </c>
      <c r="M424" s="24">
        <v>-1429.77</v>
      </c>
      <c r="N424" s="24">
        <v>-2093.81</v>
      </c>
      <c r="O424" s="24">
        <v>-2524.46</v>
      </c>
      <c r="P424" s="24">
        <v>-583.30999999999904</v>
      </c>
      <c r="Q424" s="24">
        <v>-961.10999999999899</v>
      </c>
      <c r="R424" s="24">
        <v>-5803.23</v>
      </c>
      <c r="S424" s="25">
        <f t="shared" si="58"/>
        <v>-2524.46</v>
      </c>
      <c r="T424" s="5"/>
      <c r="U424" s="6"/>
      <c r="V424" s="6">
        <f t="shared" si="64"/>
        <v>-2524.46</v>
      </c>
      <c r="W424" s="6"/>
      <c r="X424" s="26"/>
    </row>
    <row r="425" spans="1:24">
      <c r="A425" s="2">
        <f t="shared" si="59"/>
        <v>411</v>
      </c>
      <c r="B425" s="22" t="s">
        <v>67</v>
      </c>
      <c r="C425" s="22" t="s">
        <v>649</v>
      </c>
      <c r="D425" s="2" t="s">
        <v>404</v>
      </c>
      <c r="E425" s="50" t="s">
        <v>654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23060.92</v>
      </c>
      <c r="P425" s="24">
        <v>0</v>
      </c>
      <c r="Q425" s="24">
        <v>0</v>
      </c>
      <c r="R425" s="24">
        <v>-985.4</v>
      </c>
      <c r="S425" s="25">
        <f t="shared" si="58"/>
        <v>23060.92</v>
      </c>
      <c r="T425" s="5"/>
      <c r="U425" s="6"/>
      <c r="V425" s="6">
        <f t="shared" si="64"/>
        <v>23060.92</v>
      </c>
      <c r="W425" s="6"/>
      <c r="X425" s="26"/>
    </row>
    <row r="426" spans="1:24">
      <c r="A426" s="2">
        <f t="shared" si="59"/>
        <v>412</v>
      </c>
      <c r="B426" s="22" t="s">
        <v>67</v>
      </c>
      <c r="C426" s="22" t="s">
        <v>649</v>
      </c>
      <c r="D426" s="22" t="s">
        <v>655</v>
      </c>
      <c r="E426" s="50" t="s">
        <v>656</v>
      </c>
      <c r="F426" s="24">
        <v>0</v>
      </c>
      <c r="G426" s="24">
        <v>-317.66000000000003</v>
      </c>
      <c r="H426" s="24">
        <v>-614.73</v>
      </c>
      <c r="I426" s="24">
        <v>-934.75</v>
      </c>
      <c r="J426" s="24">
        <v>-1250.9100000000001</v>
      </c>
      <c r="K426" s="24">
        <v>-680.76</v>
      </c>
      <c r="L426" s="24">
        <v>-985.74</v>
      </c>
      <c r="M426" s="24">
        <v>-1317.78</v>
      </c>
      <c r="N426" s="24">
        <v>-2562.17</v>
      </c>
      <c r="O426" s="24">
        <v>-1042.8699999999999</v>
      </c>
      <c r="P426" s="24">
        <v>-2196.7399999999998</v>
      </c>
      <c r="Q426" s="24">
        <v>0</v>
      </c>
      <c r="R426" s="24">
        <v>0</v>
      </c>
      <c r="S426" s="25">
        <f t="shared" si="58"/>
        <v>-1042.8699999999999</v>
      </c>
      <c r="T426" s="5"/>
      <c r="U426" s="6"/>
      <c r="V426" s="6">
        <f t="shared" si="64"/>
        <v>-1042.8699999999999</v>
      </c>
      <c r="W426" s="6"/>
      <c r="X426" s="26"/>
    </row>
    <row r="427" spans="1:24">
      <c r="A427" s="2">
        <f t="shared" si="59"/>
        <v>413</v>
      </c>
      <c r="B427" s="22" t="s">
        <v>67</v>
      </c>
      <c r="C427" s="22" t="s">
        <v>649</v>
      </c>
      <c r="D427" s="22" t="s">
        <v>9</v>
      </c>
      <c r="E427" s="50" t="s">
        <v>657</v>
      </c>
      <c r="F427" s="24">
        <v>-7995.68</v>
      </c>
      <c r="G427" s="24">
        <v>-15578.65</v>
      </c>
      <c r="H427" s="24">
        <v>-30237.46</v>
      </c>
      <c r="I427" s="24">
        <v>-38973.519999999997</v>
      </c>
      <c r="J427" s="24">
        <v>-11041.66</v>
      </c>
      <c r="K427" s="24">
        <v>-17935.84</v>
      </c>
      <c r="L427" s="24">
        <v>-22567.200000000001</v>
      </c>
      <c r="M427" s="24">
        <v>-5188.04</v>
      </c>
      <c r="N427" s="24">
        <v>-7156.66</v>
      </c>
      <c r="O427" s="24">
        <v>-8092.39</v>
      </c>
      <c r="P427" s="24">
        <v>-1318.04</v>
      </c>
      <c r="Q427" s="24">
        <v>-2026.31</v>
      </c>
      <c r="R427" s="24">
        <v>-9109.7999999999993</v>
      </c>
      <c r="S427" s="25">
        <f t="shared" si="58"/>
        <v>-8092.39</v>
      </c>
      <c r="T427" s="5"/>
      <c r="U427" s="6"/>
      <c r="V427" s="6">
        <f t="shared" si="64"/>
        <v>-8092.39</v>
      </c>
      <c r="W427" s="6"/>
      <c r="X427" s="26"/>
    </row>
    <row r="428" spans="1:24">
      <c r="A428" s="2">
        <f t="shared" si="59"/>
        <v>414</v>
      </c>
      <c r="B428" s="22" t="s">
        <v>67</v>
      </c>
      <c r="C428" s="22" t="s">
        <v>649</v>
      </c>
      <c r="D428" s="22" t="s">
        <v>658</v>
      </c>
      <c r="E428" s="50" t="s">
        <v>659</v>
      </c>
      <c r="F428" s="24">
        <v>0</v>
      </c>
      <c r="G428" s="24">
        <v>-4875.83</v>
      </c>
      <c r="H428" s="24">
        <v>-10024.57</v>
      </c>
      <c r="I428" s="24">
        <v>-15442.13</v>
      </c>
      <c r="J428" s="24">
        <v>-22047.64</v>
      </c>
      <c r="K428" s="24">
        <v>-10758.37</v>
      </c>
      <c r="L428" s="24">
        <v>-15763.15</v>
      </c>
      <c r="M428" s="24">
        <v>-22586.720000000001</v>
      </c>
      <c r="N428" s="24">
        <v>-43640</v>
      </c>
      <c r="O428" s="24">
        <v>-73713.27</v>
      </c>
      <c r="P428" s="24">
        <v>-54167.5</v>
      </c>
      <c r="Q428" s="24">
        <v>0</v>
      </c>
      <c r="R428" s="24">
        <v>-71423.69</v>
      </c>
      <c r="S428" s="25">
        <f t="shared" si="58"/>
        <v>-73713.27</v>
      </c>
      <c r="T428" s="5"/>
      <c r="U428" s="6"/>
      <c r="V428" s="6">
        <f t="shared" si="64"/>
        <v>-73713.27</v>
      </c>
      <c r="W428" s="6"/>
      <c r="X428" s="26"/>
    </row>
    <row r="429" spans="1:24">
      <c r="A429" s="2">
        <f t="shared" si="59"/>
        <v>415</v>
      </c>
      <c r="B429" s="22" t="s">
        <v>67</v>
      </c>
      <c r="C429" s="22" t="s">
        <v>660</v>
      </c>
      <c r="D429" s="22"/>
      <c r="E429" s="50" t="s">
        <v>661</v>
      </c>
      <c r="F429" s="24">
        <v>-22907.64</v>
      </c>
      <c r="G429" s="24">
        <v>-32929.69</v>
      </c>
      <c r="H429" s="24">
        <v>-15380.52</v>
      </c>
      <c r="I429" s="24">
        <v>-29435.86</v>
      </c>
      <c r="J429" s="24">
        <v>-7849.57</v>
      </c>
      <c r="K429" s="24">
        <v>-6933.32</v>
      </c>
      <c r="L429" s="24">
        <v>-17480.84</v>
      </c>
      <c r="M429" s="24">
        <v>-18943.650000000001</v>
      </c>
      <c r="N429" s="24">
        <v>-13359.02</v>
      </c>
      <c r="O429" s="24">
        <v>-1014.56</v>
      </c>
      <c r="P429" s="24">
        <v>-5246.55</v>
      </c>
      <c r="Q429" s="24">
        <v>-5201.03</v>
      </c>
      <c r="R429" s="24">
        <v>-4512.1000000000004</v>
      </c>
      <c r="S429" s="25">
        <f t="shared" si="58"/>
        <v>-1014.56</v>
      </c>
      <c r="T429" s="5"/>
      <c r="U429" s="6"/>
      <c r="V429" s="6">
        <f t="shared" si="64"/>
        <v>-1014.56</v>
      </c>
      <c r="W429" s="6"/>
      <c r="X429" s="26"/>
    </row>
    <row r="430" spans="1:24">
      <c r="A430" s="2">
        <f t="shared" si="59"/>
        <v>416</v>
      </c>
      <c r="B430" s="22" t="s">
        <v>141</v>
      </c>
      <c r="C430" s="22" t="s">
        <v>660</v>
      </c>
      <c r="D430" s="22" t="s">
        <v>11</v>
      </c>
      <c r="E430" s="50" t="s">
        <v>662</v>
      </c>
      <c r="F430" s="24">
        <v>-14.37</v>
      </c>
      <c r="G430" s="24">
        <v>-20.82</v>
      </c>
      <c r="H430" s="24">
        <v>0</v>
      </c>
      <c r="I430" s="24">
        <v>-23.49</v>
      </c>
      <c r="J430" s="24">
        <v>-34.29</v>
      </c>
      <c r="K430" s="24">
        <v>-65.98</v>
      </c>
      <c r="L430" s="24">
        <v>-28.54</v>
      </c>
      <c r="M430" s="24">
        <v>-13.6</v>
      </c>
      <c r="N430" s="24">
        <v>-2.7700000000000098</v>
      </c>
      <c r="O430" s="24">
        <v>-6.66133814775094E-15</v>
      </c>
      <c r="P430" s="24">
        <v>-23.89</v>
      </c>
      <c r="Q430" s="24">
        <v>-7.1054273576010003E-15</v>
      </c>
      <c r="R430" s="24">
        <v>-26.14</v>
      </c>
      <c r="S430" s="25">
        <f t="shared" si="58"/>
        <v>-6.66133814775094E-15</v>
      </c>
      <c r="T430" s="5"/>
      <c r="U430" s="6"/>
      <c r="V430" s="6">
        <f t="shared" si="64"/>
        <v>-6.66133814775094E-15</v>
      </c>
      <c r="W430" s="6"/>
      <c r="X430" s="26"/>
    </row>
    <row r="431" spans="1:24">
      <c r="A431" s="2">
        <f t="shared" si="59"/>
        <v>417</v>
      </c>
      <c r="B431" s="22" t="s">
        <v>139</v>
      </c>
      <c r="C431" s="22" t="s">
        <v>663</v>
      </c>
      <c r="D431" s="22" t="s">
        <v>20</v>
      </c>
      <c r="E431" s="50" t="s">
        <v>664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-140320</v>
      </c>
      <c r="N431" s="24">
        <v>-280640</v>
      </c>
      <c r="O431" s="24">
        <v>-420960</v>
      </c>
      <c r="P431" s="24">
        <v>-561280</v>
      </c>
      <c r="Q431" s="24">
        <v>0</v>
      </c>
      <c r="R431" s="24">
        <v>0</v>
      </c>
      <c r="S431" s="25">
        <f t="shared" si="58"/>
        <v>-420960</v>
      </c>
      <c r="T431" s="5"/>
      <c r="U431" s="6"/>
      <c r="V431" s="6">
        <f t="shared" si="64"/>
        <v>-420960</v>
      </c>
      <c r="W431" s="6"/>
      <c r="X431" s="26"/>
    </row>
    <row r="432" spans="1:24">
      <c r="A432" s="2">
        <f t="shared" si="59"/>
        <v>418</v>
      </c>
      <c r="B432" s="22" t="s">
        <v>139</v>
      </c>
      <c r="C432" s="22" t="s">
        <v>663</v>
      </c>
      <c r="D432" s="22" t="s">
        <v>262</v>
      </c>
      <c r="E432" s="50" t="s">
        <v>665</v>
      </c>
      <c r="F432" s="24">
        <v>-728132.45</v>
      </c>
      <c r="G432" s="24">
        <v>-575054.42000000004</v>
      </c>
      <c r="H432" s="24">
        <v>-721405.78</v>
      </c>
      <c r="I432" s="24">
        <v>-936950.4</v>
      </c>
      <c r="J432" s="24">
        <v>-340276.66</v>
      </c>
      <c r="K432" s="24">
        <v>-378832.98</v>
      </c>
      <c r="L432" s="24">
        <v>-412794.44</v>
      </c>
      <c r="M432" s="24">
        <v>-129657.86</v>
      </c>
      <c r="N432" s="24">
        <v>-160852.4</v>
      </c>
      <c r="O432" s="24">
        <v>-220693.77</v>
      </c>
      <c r="P432" s="24">
        <v>-207891.45</v>
      </c>
      <c r="Q432" s="24">
        <v>-409864.6</v>
      </c>
      <c r="R432" s="24">
        <v>-709456.17</v>
      </c>
      <c r="S432" s="25">
        <f t="shared" si="58"/>
        <v>-220693.77</v>
      </c>
      <c r="T432" s="5"/>
      <c r="U432" s="6"/>
      <c r="V432" s="6">
        <f t="shared" si="64"/>
        <v>-220693.77</v>
      </c>
      <c r="W432" s="6"/>
      <c r="X432" s="26"/>
    </row>
    <row r="433" spans="1:24">
      <c r="A433" s="2">
        <f t="shared" si="59"/>
        <v>419</v>
      </c>
      <c r="B433" s="22" t="s">
        <v>141</v>
      </c>
      <c r="C433" s="22" t="s">
        <v>663</v>
      </c>
      <c r="D433" s="22" t="s">
        <v>20</v>
      </c>
      <c r="E433" s="50" t="s">
        <v>664</v>
      </c>
      <c r="F433" s="24">
        <v>-2723571.73</v>
      </c>
      <c r="G433" s="24">
        <v>-2961384.73</v>
      </c>
      <c r="H433" s="24">
        <v>-3199197.73</v>
      </c>
      <c r="I433" s="24">
        <v>-3437010.73</v>
      </c>
      <c r="J433" s="24">
        <v>-2319375</v>
      </c>
      <c r="K433" s="24">
        <v>-2566089</v>
      </c>
      <c r="L433" s="24">
        <v>-2805682.13</v>
      </c>
      <c r="M433" s="24">
        <v>-3045275.13</v>
      </c>
      <c r="N433" s="24">
        <v>-1739723</v>
      </c>
      <c r="O433" s="24">
        <v>-1957188</v>
      </c>
      <c r="P433" s="24">
        <v>-2174653</v>
      </c>
      <c r="Q433" s="24">
        <v>-2392118</v>
      </c>
      <c r="R433" s="24">
        <v>-2609583</v>
      </c>
      <c r="S433" s="25">
        <f t="shared" si="58"/>
        <v>-1957188</v>
      </c>
      <c r="T433" s="5"/>
      <c r="U433" s="6"/>
      <c r="V433" s="6">
        <f t="shared" si="64"/>
        <v>-1957188</v>
      </c>
      <c r="W433" s="6"/>
      <c r="X433" s="26"/>
    </row>
    <row r="434" spans="1:24">
      <c r="A434" s="2">
        <f t="shared" si="59"/>
        <v>420</v>
      </c>
      <c r="B434" s="22" t="s">
        <v>141</v>
      </c>
      <c r="C434" s="22" t="s">
        <v>663</v>
      </c>
      <c r="D434" s="22" t="s">
        <v>262</v>
      </c>
      <c r="E434" s="50" t="s">
        <v>665</v>
      </c>
      <c r="F434" s="24">
        <v>-25177.11</v>
      </c>
      <c r="G434" s="24">
        <v>-32458.83</v>
      </c>
      <c r="H434" s="24">
        <v>-24800.98</v>
      </c>
      <c r="I434" s="24">
        <v>-30777.07</v>
      </c>
      <c r="J434" s="24">
        <v>-22118.87</v>
      </c>
      <c r="K434" s="24">
        <v>-16650.46</v>
      </c>
      <c r="L434" s="24">
        <v>-9212.24</v>
      </c>
      <c r="M434" s="24">
        <v>-8026.73</v>
      </c>
      <c r="N434" s="24">
        <v>-6834.81</v>
      </c>
      <c r="O434" s="24">
        <v>-6637.07</v>
      </c>
      <c r="P434" s="24">
        <v>-9284.09</v>
      </c>
      <c r="Q434" s="24">
        <v>-14266.02</v>
      </c>
      <c r="R434" s="24">
        <v>-21934.62</v>
      </c>
      <c r="S434" s="25">
        <f t="shared" si="58"/>
        <v>-6637.07</v>
      </c>
      <c r="T434" s="5"/>
      <c r="U434" s="6"/>
      <c r="V434" s="6">
        <f t="shared" si="64"/>
        <v>-6637.07</v>
      </c>
      <c r="W434" s="6"/>
      <c r="X434" s="26"/>
    </row>
    <row r="435" spans="1:24">
      <c r="A435" s="2">
        <f t="shared" si="59"/>
        <v>421</v>
      </c>
      <c r="B435" s="22" t="s">
        <v>141</v>
      </c>
      <c r="C435" s="22" t="s">
        <v>663</v>
      </c>
      <c r="D435" s="22" t="s">
        <v>333</v>
      </c>
      <c r="E435" s="50" t="s">
        <v>666</v>
      </c>
      <c r="F435" s="24">
        <v>-1472281.44</v>
      </c>
      <c r="G435" s="24">
        <v>-1752186.07</v>
      </c>
      <c r="H435" s="24">
        <v>-1524555.55</v>
      </c>
      <c r="I435" s="24">
        <v>-1888150.6</v>
      </c>
      <c r="J435" s="24">
        <v>-1038255.43</v>
      </c>
      <c r="K435" s="24">
        <v>-836688.67</v>
      </c>
      <c r="L435" s="24">
        <v>-720998.43</v>
      </c>
      <c r="M435" s="24">
        <v>-410296.32000000001</v>
      </c>
      <c r="N435" s="24">
        <v>-459178.41</v>
      </c>
      <c r="O435" s="24">
        <v>-503174.24</v>
      </c>
      <c r="P435" s="24">
        <v>-547186.64</v>
      </c>
      <c r="Q435" s="24">
        <v>-827952.79</v>
      </c>
      <c r="R435" s="24">
        <v>-1426163.81</v>
      </c>
      <c r="S435" s="25">
        <f t="shared" si="58"/>
        <v>-503174.24</v>
      </c>
      <c r="T435" s="5"/>
      <c r="U435" s="6"/>
      <c r="V435" s="6">
        <f t="shared" si="64"/>
        <v>-503174.24</v>
      </c>
      <c r="W435" s="6"/>
      <c r="X435" s="26"/>
    </row>
    <row r="436" spans="1:24">
      <c r="A436" s="2">
        <f t="shared" si="59"/>
        <v>422</v>
      </c>
      <c r="B436" s="22" t="s">
        <v>141</v>
      </c>
      <c r="C436" s="22" t="s">
        <v>663</v>
      </c>
      <c r="D436" s="22" t="s">
        <v>264</v>
      </c>
      <c r="E436" s="50" t="s">
        <v>667</v>
      </c>
      <c r="F436" s="24">
        <v>-10135.92</v>
      </c>
      <c r="G436" s="24">
        <v>-12940.62</v>
      </c>
      <c r="H436" s="24">
        <v>-8011.66</v>
      </c>
      <c r="I436" s="24">
        <v>-9396.16</v>
      </c>
      <c r="J436" s="24">
        <v>-6155.57</v>
      </c>
      <c r="K436" s="24">
        <v>-3427.35</v>
      </c>
      <c r="L436" s="24">
        <v>-2193.56</v>
      </c>
      <c r="M436" s="24">
        <v>-2168.2199999999998</v>
      </c>
      <c r="N436" s="24">
        <v>-3017.88</v>
      </c>
      <c r="O436" s="24">
        <v>-2613.8200000000002</v>
      </c>
      <c r="P436" s="24">
        <v>-4363.41</v>
      </c>
      <c r="Q436" s="24">
        <v>-6292.07</v>
      </c>
      <c r="R436" s="24">
        <v>-9882.26</v>
      </c>
      <c r="S436" s="25">
        <f t="shared" si="58"/>
        <v>-2613.8200000000002</v>
      </c>
      <c r="T436" s="2"/>
      <c r="U436" s="4"/>
      <c r="V436" s="6">
        <f t="shared" si="64"/>
        <v>-2613.8200000000002</v>
      </c>
      <c r="W436" s="4"/>
      <c r="X436" s="83"/>
    </row>
    <row r="437" spans="1:24">
      <c r="A437" s="2">
        <f t="shared" si="59"/>
        <v>423</v>
      </c>
      <c r="B437" s="22" t="s">
        <v>141</v>
      </c>
      <c r="C437" s="22" t="s">
        <v>663</v>
      </c>
      <c r="D437" s="22" t="s">
        <v>266</v>
      </c>
      <c r="E437" s="50" t="s">
        <v>668</v>
      </c>
      <c r="F437" s="24">
        <v>-866.16</v>
      </c>
      <c r="G437" s="24">
        <v>-1018.79</v>
      </c>
      <c r="H437" s="24">
        <v>-1665.18</v>
      </c>
      <c r="I437" s="24">
        <v>-2463.8200000000002</v>
      </c>
      <c r="J437" s="24">
        <v>-507.26</v>
      </c>
      <c r="K437" s="24">
        <v>-890.86</v>
      </c>
      <c r="L437" s="24">
        <v>-1206.9000000000001</v>
      </c>
      <c r="M437" s="24">
        <v>-259.62</v>
      </c>
      <c r="N437" s="24">
        <v>-518.08000000000004</v>
      </c>
      <c r="O437" s="24">
        <v>-750.21</v>
      </c>
      <c r="P437" s="24">
        <v>-310.23</v>
      </c>
      <c r="Q437" s="24">
        <v>-665</v>
      </c>
      <c r="R437" s="24">
        <v>-1344.79</v>
      </c>
      <c r="S437" s="25">
        <f t="shared" si="58"/>
        <v>-750.21</v>
      </c>
      <c r="T437" s="2"/>
      <c r="U437" s="4"/>
      <c r="V437" s="6">
        <f t="shared" si="64"/>
        <v>-750.21</v>
      </c>
      <c r="W437" s="4"/>
      <c r="X437" s="83"/>
    </row>
    <row r="438" spans="1:24">
      <c r="A438" s="2">
        <f t="shared" si="59"/>
        <v>424</v>
      </c>
      <c r="B438" s="22" t="s">
        <v>141</v>
      </c>
      <c r="C438" s="22" t="s">
        <v>663</v>
      </c>
      <c r="D438" s="22" t="s">
        <v>669</v>
      </c>
      <c r="E438" s="50" t="s">
        <v>670</v>
      </c>
      <c r="F438" s="24">
        <v>-471392.56</v>
      </c>
      <c r="G438" s="24">
        <v>-548095.99</v>
      </c>
      <c r="H438" s="24">
        <v>-604444.15</v>
      </c>
      <c r="I438" s="24">
        <v>-669260.92000000004</v>
      </c>
      <c r="J438" s="24">
        <v>-244427.13</v>
      </c>
      <c r="K438" s="24">
        <v>-275359.7</v>
      </c>
      <c r="L438" s="24">
        <v>-296175.59000000003</v>
      </c>
      <c r="M438" s="24">
        <v>-314158.63</v>
      </c>
      <c r="N438" s="24">
        <v>-331836.7</v>
      </c>
      <c r="O438" s="24">
        <v>-349500.05</v>
      </c>
      <c r="P438" s="24">
        <v>-374823.76</v>
      </c>
      <c r="Q438" s="24">
        <v>-408134.42</v>
      </c>
      <c r="R438" s="24">
        <v>-460550.9</v>
      </c>
      <c r="S438" s="25">
        <f t="shared" si="58"/>
        <v>-349500.05</v>
      </c>
      <c r="T438" s="2"/>
      <c r="U438" s="4"/>
      <c r="V438" s="6">
        <f t="shared" si="64"/>
        <v>-349500.05</v>
      </c>
      <c r="W438" s="4"/>
      <c r="X438" s="83"/>
    </row>
    <row r="439" spans="1:24">
      <c r="A439" s="2">
        <f t="shared" si="59"/>
        <v>425</v>
      </c>
      <c r="B439" s="22" t="s">
        <v>141</v>
      </c>
      <c r="C439" s="22" t="s">
        <v>663</v>
      </c>
      <c r="D439" s="22" t="s">
        <v>671</v>
      </c>
      <c r="E439" s="50" t="s">
        <v>672</v>
      </c>
      <c r="F439" s="24">
        <v>-2048018.51</v>
      </c>
      <c r="G439" s="24">
        <v>-2227915.69</v>
      </c>
      <c r="H439" s="24">
        <v>-1940040.92</v>
      </c>
      <c r="I439" s="24">
        <v>-1856801.49</v>
      </c>
      <c r="J439" s="24">
        <v>-1324545.1399999999</v>
      </c>
      <c r="K439" s="24">
        <v>-838941.98</v>
      </c>
      <c r="L439" s="24">
        <v>-627624.84</v>
      </c>
      <c r="M439" s="24">
        <v>-571460.75</v>
      </c>
      <c r="N439" s="24">
        <v>-480681.23</v>
      </c>
      <c r="O439" s="24">
        <v>-539745.07999999996</v>
      </c>
      <c r="P439" s="24">
        <v>-833417.67</v>
      </c>
      <c r="Q439" s="24">
        <v>-1240207.42</v>
      </c>
      <c r="R439" s="24">
        <v>-1722879.56</v>
      </c>
      <c r="S439" s="25">
        <f t="shared" si="58"/>
        <v>-539745.07999999996</v>
      </c>
      <c r="T439" s="5"/>
      <c r="U439" s="6"/>
      <c r="V439" s="6">
        <f t="shared" si="64"/>
        <v>-539745.07999999996</v>
      </c>
      <c r="W439" s="6"/>
      <c r="X439" s="26"/>
    </row>
    <row r="440" spans="1:24">
      <c r="A440" s="2">
        <f t="shared" si="59"/>
        <v>426</v>
      </c>
      <c r="B440" s="22" t="s">
        <v>67</v>
      </c>
      <c r="C440" s="22" t="s">
        <v>673</v>
      </c>
      <c r="D440" s="2" t="s">
        <v>145</v>
      </c>
      <c r="E440" s="50" t="s">
        <v>674</v>
      </c>
      <c r="F440" s="24">
        <v>-3300000</v>
      </c>
      <c r="G440" s="24">
        <v>0</v>
      </c>
      <c r="H440" s="24">
        <v>-2550000</v>
      </c>
      <c r="I440" s="24">
        <v>-2550000</v>
      </c>
      <c r="J440" s="24">
        <v>0</v>
      </c>
      <c r="K440" s="24">
        <v>-2550000</v>
      </c>
      <c r="L440" s="24">
        <v>-2550000</v>
      </c>
      <c r="M440" s="24">
        <v>0</v>
      </c>
      <c r="N440" s="24">
        <v>-2550000</v>
      </c>
      <c r="O440" s="24">
        <v>-2550000</v>
      </c>
      <c r="P440" s="24">
        <v>0</v>
      </c>
      <c r="Q440" s="24">
        <v>-2960000</v>
      </c>
      <c r="R440" s="24">
        <v>-2960000</v>
      </c>
      <c r="S440" s="25">
        <f t="shared" si="58"/>
        <v>-2550000</v>
      </c>
      <c r="T440" s="5"/>
      <c r="U440" s="6"/>
      <c r="W440" s="6">
        <f>+S440</f>
        <v>-2550000</v>
      </c>
      <c r="X440" s="26"/>
    </row>
    <row r="441" spans="1:24">
      <c r="A441" s="2">
        <f t="shared" si="59"/>
        <v>427</v>
      </c>
      <c r="B441" s="22" t="s">
        <v>139</v>
      </c>
      <c r="C441" s="22" t="s">
        <v>675</v>
      </c>
      <c r="D441" s="2" t="s">
        <v>559</v>
      </c>
      <c r="E441" s="50" t="s">
        <v>676</v>
      </c>
      <c r="F441" s="24">
        <v>-235100.39</v>
      </c>
      <c r="G441" s="24">
        <v>-238208.87</v>
      </c>
      <c r="H441" s="24">
        <v>-241336.77</v>
      </c>
      <c r="I441" s="24">
        <v>-237336.66</v>
      </c>
      <c r="J441" s="24">
        <v>-231940.19</v>
      </c>
      <c r="K441" s="24">
        <v>-227937.59</v>
      </c>
      <c r="L441" s="24">
        <v>-221373.89</v>
      </c>
      <c r="M441" s="24">
        <v>-215758.64</v>
      </c>
      <c r="N441" s="24">
        <v>-206727.98</v>
      </c>
      <c r="O441" s="24">
        <v>-203335.66</v>
      </c>
      <c r="P441" s="24">
        <v>-197426.09</v>
      </c>
      <c r="Q441" s="24">
        <v>-204019.20000000001</v>
      </c>
      <c r="R441" s="24">
        <v>-214551.55</v>
      </c>
      <c r="S441" s="25">
        <f t="shared" si="58"/>
        <v>-203335.66</v>
      </c>
      <c r="T441" s="5"/>
      <c r="U441" s="6"/>
      <c r="W441" s="6"/>
      <c r="X441" s="6">
        <f>+S441</f>
        <v>-203335.66</v>
      </c>
    </row>
    <row r="442" spans="1:24">
      <c r="A442" s="2">
        <f t="shared" si="59"/>
        <v>428</v>
      </c>
      <c r="B442" s="22" t="s">
        <v>141</v>
      </c>
      <c r="C442" s="22" t="s">
        <v>675</v>
      </c>
      <c r="D442" s="22" t="s">
        <v>559</v>
      </c>
      <c r="E442" s="50" t="s">
        <v>676</v>
      </c>
      <c r="F442" s="24">
        <v>-669802.86</v>
      </c>
      <c r="G442" s="24">
        <v>-700520.54</v>
      </c>
      <c r="H442" s="24">
        <v>-725815.9</v>
      </c>
      <c r="I442" s="24">
        <v>-727468.53</v>
      </c>
      <c r="J442" s="24">
        <v>-748200.86</v>
      </c>
      <c r="K442" s="24">
        <v>-709722.11</v>
      </c>
      <c r="L442" s="24">
        <v>-689311</v>
      </c>
      <c r="M442" s="24">
        <v>-669259.64</v>
      </c>
      <c r="N442" s="24">
        <v>-650519.93999999994</v>
      </c>
      <c r="O442" s="24">
        <v>-660279.89</v>
      </c>
      <c r="P442" s="24">
        <v>-671034.37</v>
      </c>
      <c r="Q442" s="24">
        <v>-686346.34</v>
      </c>
      <c r="R442" s="24">
        <v>-678553.58</v>
      </c>
      <c r="S442" s="25">
        <f t="shared" si="58"/>
        <v>-660279.89</v>
      </c>
      <c r="T442" s="5"/>
      <c r="U442" s="6"/>
      <c r="W442" s="6"/>
      <c r="X442" s="6">
        <f>+S442</f>
        <v>-660279.89</v>
      </c>
    </row>
    <row r="443" spans="1:24">
      <c r="A443" s="2">
        <f t="shared" si="59"/>
        <v>429</v>
      </c>
      <c r="B443" s="22" t="s">
        <v>67</v>
      </c>
      <c r="C443" s="22" t="s">
        <v>677</v>
      </c>
      <c r="D443" s="22" t="s">
        <v>10</v>
      </c>
      <c r="E443" s="50" t="s">
        <v>678</v>
      </c>
      <c r="F443" s="24">
        <v>-374000</v>
      </c>
      <c r="G443" s="24">
        <v>-498666.67</v>
      </c>
      <c r="H443" s="24">
        <v>-623333.34</v>
      </c>
      <c r="I443" s="24">
        <v>-748000</v>
      </c>
      <c r="J443" s="24">
        <v>-124666.67</v>
      </c>
      <c r="K443" s="24">
        <v>-249333.34</v>
      </c>
      <c r="L443" s="24">
        <v>-374000</v>
      </c>
      <c r="M443" s="24">
        <v>-498666.67</v>
      </c>
      <c r="N443" s="24">
        <v>-623333.34</v>
      </c>
      <c r="O443" s="24">
        <v>-748000</v>
      </c>
      <c r="P443" s="24">
        <v>-124666.67</v>
      </c>
      <c r="Q443" s="24">
        <v>-249333.34</v>
      </c>
      <c r="R443" s="24">
        <v>-374000</v>
      </c>
      <c r="S443" s="25">
        <f t="shared" si="58"/>
        <v>-748000</v>
      </c>
      <c r="T443" s="5"/>
      <c r="U443" s="6"/>
      <c r="V443" s="6">
        <f t="shared" ref="V443:V478" si="65">+S443</f>
        <v>-748000</v>
      </c>
      <c r="W443" s="6"/>
      <c r="X443" s="26"/>
    </row>
    <row r="444" spans="1:24">
      <c r="A444" s="2">
        <f t="shared" si="59"/>
        <v>430</v>
      </c>
      <c r="B444" s="22" t="s">
        <v>67</v>
      </c>
      <c r="C444" s="22" t="s">
        <v>677</v>
      </c>
      <c r="D444" s="22" t="s">
        <v>326</v>
      </c>
      <c r="E444" s="50" t="s">
        <v>679</v>
      </c>
      <c r="F444" s="24">
        <v>-266175</v>
      </c>
      <c r="G444" s="24">
        <v>-354900</v>
      </c>
      <c r="H444" s="24">
        <v>-443625</v>
      </c>
      <c r="I444" s="24">
        <v>-532350</v>
      </c>
      <c r="J444" s="24">
        <v>-88725</v>
      </c>
      <c r="K444" s="24">
        <v>-177450</v>
      </c>
      <c r="L444" s="24">
        <v>-266175</v>
      </c>
      <c r="M444" s="24">
        <v>-354900</v>
      </c>
      <c r="N444" s="24">
        <v>-443625</v>
      </c>
      <c r="O444" s="24">
        <v>-532350</v>
      </c>
      <c r="P444" s="24">
        <v>-88725</v>
      </c>
      <c r="Q444" s="24">
        <v>-177450</v>
      </c>
      <c r="R444" s="24">
        <v>-266175</v>
      </c>
      <c r="S444" s="25">
        <f t="shared" si="58"/>
        <v>-532350</v>
      </c>
      <c r="T444" s="5"/>
      <c r="U444" s="6"/>
      <c r="V444" s="6">
        <f t="shared" si="65"/>
        <v>-532350</v>
      </c>
      <c r="W444" s="6"/>
      <c r="X444" s="26"/>
    </row>
    <row r="445" spans="1:24">
      <c r="A445" s="2">
        <f t="shared" si="59"/>
        <v>431</v>
      </c>
      <c r="B445" s="22" t="s">
        <v>67</v>
      </c>
      <c r="C445" s="22" t="s">
        <v>677</v>
      </c>
      <c r="D445" s="22" t="s">
        <v>328</v>
      </c>
      <c r="E445" s="50" t="s">
        <v>680</v>
      </c>
      <c r="F445" s="24">
        <v>-213771.26</v>
      </c>
      <c r="G445" s="24">
        <v>-320656.89</v>
      </c>
      <c r="H445" s="24">
        <v>-106776.25</v>
      </c>
      <c r="I445" s="24">
        <v>-213552.5</v>
      </c>
      <c r="J445" s="24">
        <v>-320328.75</v>
      </c>
      <c r="K445" s="24">
        <v>-106754.38</v>
      </c>
      <c r="L445" s="24">
        <v>-213508.76</v>
      </c>
      <c r="M445" s="24">
        <v>-320263.14</v>
      </c>
      <c r="N445" s="24">
        <v>-106754.38</v>
      </c>
      <c r="O445" s="24">
        <v>-213508.76</v>
      </c>
      <c r="P445" s="24">
        <v>-320263.13</v>
      </c>
      <c r="Q445" s="24">
        <v>-106579.38</v>
      </c>
      <c r="R445" s="24">
        <v>-213158.76</v>
      </c>
      <c r="S445" s="25">
        <f t="shared" si="58"/>
        <v>-213508.76</v>
      </c>
      <c r="T445" s="5"/>
      <c r="U445" s="6"/>
      <c r="V445" s="6">
        <f t="shared" si="65"/>
        <v>-213508.76</v>
      </c>
      <c r="W445" s="6"/>
      <c r="X445" s="26"/>
    </row>
    <row r="446" spans="1:24">
      <c r="A446" s="2">
        <f t="shared" si="59"/>
        <v>432</v>
      </c>
      <c r="B446" s="22" t="s">
        <v>67</v>
      </c>
      <c r="C446" s="22" t="s">
        <v>677</v>
      </c>
      <c r="D446" s="22" t="s">
        <v>258</v>
      </c>
      <c r="E446" s="50" t="s">
        <v>681</v>
      </c>
      <c r="F446" s="24">
        <v>-260500</v>
      </c>
      <c r="G446" s="24">
        <v>-325625</v>
      </c>
      <c r="H446" s="24">
        <v>-390750</v>
      </c>
      <c r="I446" s="24">
        <v>-65125</v>
      </c>
      <c r="J446" s="24">
        <v>-130250</v>
      </c>
      <c r="K446" s="24">
        <v>-195375</v>
      </c>
      <c r="L446" s="24">
        <v>-260500</v>
      </c>
      <c r="M446" s="24">
        <v>-325625</v>
      </c>
      <c r="N446" s="24">
        <v>-390750</v>
      </c>
      <c r="O446" s="24">
        <v>-65125</v>
      </c>
      <c r="P446" s="24">
        <v>-130250</v>
      </c>
      <c r="Q446" s="24">
        <v>-195375</v>
      </c>
      <c r="R446" s="24">
        <v>-260500</v>
      </c>
      <c r="S446" s="25">
        <f t="shared" si="58"/>
        <v>-65125</v>
      </c>
      <c r="T446" s="5"/>
      <c r="U446" s="6"/>
      <c r="V446" s="6">
        <f t="shared" si="65"/>
        <v>-65125</v>
      </c>
      <c r="W446" s="6"/>
      <c r="X446" s="26"/>
    </row>
    <row r="447" spans="1:24">
      <c r="A447" s="2">
        <f t="shared" si="59"/>
        <v>433</v>
      </c>
      <c r="B447" s="22" t="s">
        <v>67</v>
      </c>
      <c r="C447" s="22" t="s">
        <v>677</v>
      </c>
      <c r="D447" s="22" t="s">
        <v>260</v>
      </c>
      <c r="E447" s="50" t="s">
        <v>682</v>
      </c>
      <c r="F447" s="24">
        <v>-772000</v>
      </c>
      <c r="G447" s="24">
        <v>-965000</v>
      </c>
      <c r="H447" s="24">
        <v>-1158000</v>
      </c>
      <c r="I447" s="24">
        <v>-193000</v>
      </c>
      <c r="J447" s="24">
        <v>-386000</v>
      </c>
      <c r="K447" s="24">
        <v>-579000</v>
      </c>
      <c r="L447" s="24">
        <v>-772000</v>
      </c>
      <c r="M447" s="24">
        <v>-965000</v>
      </c>
      <c r="N447" s="24">
        <v>-1158000</v>
      </c>
      <c r="O447" s="24">
        <v>-193000</v>
      </c>
      <c r="P447" s="24">
        <v>-386000</v>
      </c>
      <c r="Q447" s="24">
        <v>-579000</v>
      </c>
      <c r="R447" s="24">
        <v>-772000</v>
      </c>
      <c r="S447" s="25">
        <f t="shared" si="58"/>
        <v>-193000</v>
      </c>
      <c r="T447" s="5"/>
      <c r="U447" s="6"/>
      <c r="V447" s="6">
        <f t="shared" si="65"/>
        <v>-193000</v>
      </c>
      <c r="W447" s="6"/>
      <c r="X447" s="26"/>
    </row>
    <row r="448" spans="1:24">
      <c r="A448" s="2">
        <f t="shared" si="59"/>
        <v>434</v>
      </c>
      <c r="B448" s="22" t="s">
        <v>67</v>
      </c>
      <c r="C448" s="22" t="s">
        <v>677</v>
      </c>
      <c r="D448" s="22" t="s">
        <v>262</v>
      </c>
      <c r="E448" s="50" t="s">
        <v>683</v>
      </c>
      <c r="F448" s="24">
        <v>-342500</v>
      </c>
      <c r="G448" s="24">
        <v>-428125</v>
      </c>
      <c r="H448" s="24">
        <v>0</v>
      </c>
      <c r="I448" s="24">
        <v>-85625</v>
      </c>
      <c r="J448" s="24">
        <v>-171250</v>
      </c>
      <c r="K448" s="24">
        <v>-256875</v>
      </c>
      <c r="L448" s="24">
        <v>-342500</v>
      </c>
      <c r="M448" s="24">
        <v>-428125</v>
      </c>
      <c r="N448" s="24">
        <v>0</v>
      </c>
      <c r="O448" s="24">
        <v>-85625</v>
      </c>
      <c r="P448" s="24">
        <v>-171250</v>
      </c>
      <c r="Q448" s="24">
        <v>-256875</v>
      </c>
      <c r="R448" s="24">
        <v>-342500</v>
      </c>
      <c r="S448" s="25">
        <f t="shared" si="58"/>
        <v>-85625</v>
      </c>
      <c r="T448" s="5"/>
      <c r="U448" s="6"/>
      <c r="V448" s="6">
        <f t="shared" si="65"/>
        <v>-85625</v>
      </c>
      <c r="W448" s="6"/>
      <c r="X448" s="26"/>
    </row>
    <row r="449" spans="1:24">
      <c r="A449" s="2">
        <f t="shared" si="59"/>
        <v>435</v>
      </c>
      <c r="B449" s="22" t="s">
        <v>67</v>
      </c>
      <c r="C449" s="22" t="s">
        <v>677</v>
      </c>
      <c r="D449" s="22" t="s">
        <v>333</v>
      </c>
      <c r="E449" s="50" t="s">
        <v>684</v>
      </c>
      <c r="F449" s="24">
        <v>-363333.33</v>
      </c>
      <c r="G449" s="24">
        <v>-454166.66</v>
      </c>
      <c r="H449" s="24">
        <v>-5.8207660913467401E-11</v>
      </c>
      <c r="I449" s="24">
        <v>-90833.330000000104</v>
      </c>
      <c r="J449" s="24">
        <v>-181666.66</v>
      </c>
      <c r="K449" s="24">
        <v>-272500</v>
      </c>
      <c r="L449" s="24">
        <v>-363333.33</v>
      </c>
      <c r="M449" s="24">
        <v>-454166.66</v>
      </c>
      <c r="N449" s="24">
        <v>-1.16415321826935E-10</v>
      </c>
      <c r="O449" s="24">
        <v>-90833.330000000104</v>
      </c>
      <c r="P449" s="24">
        <v>-181666.66</v>
      </c>
      <c r="Q449" s="24">
        <v>-272499.99</v>
      </c>
      <c r="R449" s="24">
        <v>-363333.33</v>
      </c>
      <c r="S449" s="25">
        <f t="shared" si="58"/>
        <v>-90833.330000000104</v>
      </c>
      <c r="T449" s="5"/>
      <c r="U449" s="6"/>
      <c r="V449" s="6">
        <f t="shared" si="65"/>
        <v>-90833.330000000104</v>
      </c>
      <c r="W449" s="6"/>
      <c r="X449" s="26"/>
    </row>
    <row r="450" spans="1:24">
      <c r="A450" s="2">
        <f t="shared" si="59"/>
        <v>436</v>
      </c>
      <c r="B450" s="22" t="s">
        <v>67</v>
      </c>
      <c r="C450" s="22" t="s">
        <v>677</v>
      </c>
      <c r="D450" s="22" t="s">
        <v>266</v>
      </c>
      <c r="E450" s="50" t="s">
        <v>685</v>
      </c>
      <c r="F450" s="24">
        <v>-42604.17</v>
      </c>
      <c r="G450" s="24">
        <v>-85208.34</v>
      </c>
      <c r="H450" s="24">
        <v>-127812.5</v>
      </c>
      <c r="I450" s="24">
        <v>-170416.67</v>
      </c>
      <c r="J450" s="24">
        <v>-213020.84</v>
      </c>
      <c r="K450" s="24">
        <v>2.91038304567337E-11</v>
      </c>
      <c r="L450" s="24">
        <v>-42604.17</v>
      </c>
      <c r="M450" s="24">
        <v>-85208.34</v>
      </c>
      <c r="N450" s="24">
        <v>-127812.5</v>
      </c>
      <c r="O450" s="24">
        <v>-170416.67</v>
      </c>
      <c r="P450" s="24">
        <v>-213020.84</v>
      </c>
      <c r="Q450" s="24">
        <v>2.91038304567337E-11</v>
      </c>
      <c r="R450" s="24">
        <v>-42604.17</v>
      </c>
      <c r="S450" s="25">
        <f t="shared" si="58"/>
        <v>-170416.67</v>
      </c>
      <c r="T450" s="5"/>
      <c r="U450" s="6"/>
      <c r="V450" s="6">
        <f t="shared" si="65"/>
        <v>-170416.67</v>
      </c>
      <c r="W450" s="6"/>
      <c r="X450" s="26"/>
    </row>
    <row r="451" spans="1:24">
      <c r="A451" s="2">
        <f t="shared" si="59"/>
        <v>437</v>
      </c>
      <c r="B451" s="22" t="s">
        <v>67</v>
      </c>
      <c r="C451" s="22" t="s">
        <v>677</v>
      </c>
      <c r="D451" s="22" t="s">
        <v>337</v>
      </c>
      <c r="E451" s="50" t="s">
        <v>686</v>
      </c>
      <c r="F451" s="24">
        <v>-44166.67</v>
      </c>
      <c r="G451" s="24">
        <v>-88333.34</v>
      </c>
      <c r="H451" s="24">
        <v>-132500</v>
      </c>
      <c r="I451" s="24">
        <v>-176666.67</v>
      </c>
      <c r="J451" s="24">
        <v>-220833.34</v>
      </c>
      <c r="K451" s="24">
        <v>2.91038304567337E-11</v>
      </c>
      <c r="L451" s="24">
        <v>-44166.67</v>
      </c>
      <c r="M451" s="24">
        <v>-88333.34</v>
      </c>
      <c r="N451" s="24">
        <v>-132500</v>
      </c>
      <c r="O451" s="24">
        <v>-176666.67</v>
      </c>
      <c r="P451" s="24">
        <v>-220833.34</v>
      </c>
      <c r="Q451" s="24">
        <v>2.91038304567337E-11</v>
      </c>
      <c r="R451" s="24">
        <v>-44166.67</v>
      </c>
      <c r="S451" s="25">
        <f t="shared" si="58"/>
        <v>-176666.67</v>
      </c>
      <c r="T451" s="5"/>
      <c r="U451" s="6"/>
      <c r="V451" s="6">
        <f t="shared" si="65"/>
        <v>-176666.67</v>
      </c>
      <c r="W451" s="6"/>
      <c r="X451" s="26"/>
    </row>
    <row r="452" spans="1:24">
      <c r="A452" s="2">
        <f t="shared" si="59"/>
        <v>438</v>
      </c>
      <c r="B452" s="22" t="s">
        <v>67</v>
      </c>
      <c r="C452" s="22" t="s">
        <v>677</v>
      </c>
      <c r="D452" s="22" t="s">
        <v>339</v>
      </c>
      <c r="E452" s="50" t="s">
        <v>687</v>
      </c>
      <c r="F452" s="24">
        <v>-213020.84</v>
      </c>
      <c r="G452" s="24">
        <v>0</v>
      </c>
      <c r="H452" s="24">
        <v>-42604.17</v>
      </c>
      <c r="I452" s="24">
        <v>-85208.34</v>
      </c>
      <c r="J452" s="24">
        <v>-127812.5</v>
      </c>
      <c r="K452" s="24">
        <v>-170416.67</v>
      </c>
      <c r="L452" s="24">
        <v>-213020.84</v>
      </c>
      <c r="M452" s="24">
        <v>2.91038304567337E-11</v>
      </c>
      <c r="N452" s="24">
        <v>-42604.17</v>
      </c>
      <c r="O452" s="24">
        <v>-85208.34</v>
      </c>
      <c r="P452" s="24">
        <v>-127812.5</v>
      </c>
      <c r="Q452" s="24">
        <v>-170416.66</v>
      </c>
      <c r="R452" s="24">
        <v>-213020.83</v>
      </c>
      <c r="S452" s="25">
        <f t="shared" si="58"/>
        <v>-85208.34</v>
      </c>
      <c r="T452" s="5"/>
      <c r="U452" s="6"/>
      <c r="V452" s="6">
        <f t="shared" si="65"/>
        <v>-85208.34</v>
      </c>
      <c r="W452" s="6"/>
      <c r="X452" s="26"/>
    </row>
    <row r="453" spans="1:24">
      <c r="A453" s="2">
        <f t="shared" si="59"/>
        <v>439</v>
      </c>
      <c r="B453" s="22" t="s">
        <v>67</v>
      </c>
      <c r="C453" s="22" t="s">
        <v>677</v>
      </c>
      <c r="D453" s="22" t="s">
        <v>340</v>
      </c>
      <c r="E453" s="50" t="s">
        <v>688</v>
      </c>
      <c r="F453" s="24">
        <v>-220833.34</v>
      </c>
      <c r="G453" s="24">
        <v>0</v>
      </c>
      <c r="H453" s="24">
        <v>-44166.67</v>
      </c>
      <c r="I453" s="24">
        <v>-88333.34</v>
      </c>
      <c r="J453" s="24">
        <v>-132500</v>
      </c>
      <c r="K453" s="24">
        <v>-176666.67</v>
      </c>
      <c r="L453" s="24">
        <v>-220833.34</v>
      </c>
      <c r="M453" s="24">
        <v>2.91038304567337E-11</v>
      </c>
      <c r="N453" s="24">
        <v>-44166.67</v>
      </c>
      <c r="O453" s="24">
        <v>-88333.34</v>
      </c>
      <c r="P453" s="24">
        <v>-132500</v>
      </c>
      <c r="Q453" s="24">
        <v>-176666.66</v>
      </c>
      <c r="R453" s="24">
        <v>-220833.33</v>
      </c>
      <c r="S453" s="25">
        <f t="shared" si="58"/>
        <v>-88333.34</v>
      </c>
      <c r="T453" s="5"/>
      <c r="U453" s="6"/>
      <c r="V453" s="6">
        <f t="shared" si="65"/>
        <v>-88333.34</v>
      </c>
      <c r="W453" s="6"/>
      <c r="X453" s="26"/>
    </row>
    <row r="454" spans="1:24">
      <c r="A454" s="2">
        <f t="shared" si="59"/>
        <v>440</v>
      </c>
      <c r="B454" s="22" t="s">
        <v>67</v>
      </c>
      <c r="C454" s="22" t="s">
        <v>677</v>
      </c>
      <c r="D454" s="22" t="s">
        <v>187</v>
      </c>
      <c r="E454" s="50" t="s">
        <v>689</v>
      </c>
      <c r="F454" s="24">
        <v>-520.86000000000104</v>
      </c>
      <c r="G454" s="24">
        <v>-8593.7800000000007</v>
      </c>
      <c r="H454" s="24">
        <v>-15885.45</v>
      </c>
      <c r="I454" s="24">
        <v>-260.460000000001</v>
      </c>
      <c r="J454" s="24">
        <v>-8072.96</v>
      </c>
      <c r="K454" s="24">
        <v>-16145.88</v>
      </c>
      <c r="L454" s="24">
        <v>-260.460000000001</v>
      </c>
      <c r="M454" s="24">
        <v>-8333.3799999999992</v>
      </c>
      <c r="N454" s="24">
        <v>-16406.3</v>
      </c>
      <c r="O454" s="24">
        <v>-520.89000000000306</v>
      </c>
      <c r="P454" s="24">
        <v>-8593.81</v>
      </c>
      <c r="Q454" s="24">
        <v>-16406.310000000001</v>
      </c>
      <c r="R454" s="24">
        <v>-3.6379788070917101E-12</v>
      </c>
      <c r="S454" s="25">
        <f t="shared" si="58"/>
        <v>-520.89000000000306</v>
      </c>
      <c r="T454" s="5"/>
      <c r="U454" s="6"/>
      <c r="V454" s="6">
        <f t="shared" si="65"/>
        <v>-520.89000000000306</v>
      </c>
      <c r="W454" s="6"/>
      <c r="X454" s="26"/>
    </row>
    <row r="455" spans="1:24">
      <c r="A455" s="2">
        <f t="shared" si="59"/>
        <v>441</v>
      </c>
      <c r="B455" s="22" t="s">
        <v>67</v>
      </c>
      <c r="C455" s="22" t="s">
        <v>677</v>
      </c>
      <c r="D455" s="22" t="s">
        <v>601</v>
      </c>
      <c r="E455" s="50" t="s">
        <v>690</v>
      </c>
      <c r="F455" s="24">
        <v>-8531.5</v>
      </c>
      <c r="G455" s="24">
        <v>-50865.41</v>
      </c>
      <c r="H455" s="24">
        <v>-70517.460000000006</v>
      </c>
      <c r="I455" s="24">
        <v>-2303.4200000000101</v>
      </c>
      <c r="J455" s="24">
        <v>-8237.6600000000108</v>
      </c>
      <c r="K455" s="24">
        <v>-12870.55</v>
      </c>
      <c r="L455" s="24">
        <v>-1869.8600000000099</v>
      </c>
      <c r="M455" s="24">
        <v>-24613.01</v>
      </c>
      <c r="N455" s="24">
        <v>-89381.9</v>
      </c>
      <c r="O455" s="24">
        <v>-5304.6300000000201</v>
      </c>
      <c r="P455" s="24">
        <v>-33573.870000000003</v>
      </c>
      <c r="Q455" s="24">
        <v>-102685.22</v>
      </c>
      <c r="R455" s="24">
        <v>-43049.35</v>
      </c>
      <c r="S455" s="25">
        <f t="shared" si="58"/>
        <v>-5304.6300000000201</v>
      </c>
      <c r="T455" s="5"/>
      <c r="U455" s="6"/>
      <c r="V455" s="6">
        <f t="shared" si="65"/>
        <v>-5304.6300000000201</v>
      </c>
      <c r="W455" s="6"/>
      <c r="X455" s="26"/>
    </row>
    <row r="456" spans="1:24">
      <c r="A456" s="2">
        <f t="shared" si="59"/>
        <v>442</v>
      </c>
      <c r="B456" s="22" t="s">
        <v>67</v>
      </c>
      <c r="C456" s="22" t="s">
        <v>691</v>
      </c>
      <c r="D456" s="22" t="s">
        <v>11</v>
      </c>
      <c r="E456" s="50" t="s">
        <v>692</v>
      </c>
      <c r="F456" s="24">
        <v>-1360693.4</v>
      </c>
      <c r="G456" s="24">
        <v>-562804.01</v>
      </c>
      <c r="H456" s="24">
        <v>-571593.88</v>
      </c>
      <c r="I456" s="24">
        <v>-793186.23</v>
      </c>
      <c r="J456" s="24">
        <v>-946891.08</v>
      </c>
      <c r="K456" s="24">
        <v>-1224902.76</v>
      </c>
      <c r="L456" s="24">
        <v>-1461362.52</v>
      </c>
      <c r="M456" s="24">
        <v>-626453.24</v>
      </c>
      <c r="N456" s="24">
        <v>-1151382.69</v>
      </c>
      <c r="O456" s="24">
        <v>-1151219.03</v>
      </c>
      <c r="P456" s="24">
        <v>-1515025.98</v>
      </c>
      <c r="Q456" s="24">
        <v>-1769235.33</v>
      </c>
      <c r="R456" s="24">
        <v>-1772825.1</v>
      </c>
      <c r="S456" s="25">
        <f t="shared" si="58"/>
        <v>-1151219.03</v>
      </c>
      <c r="T456" s="5"/>
      <c r="U456" s="6"/>
      <c r="V456" s="6">
        <f t="shared" si="65"/>
        <v>-1151219.03</v>
      </c>
      <c r="W456" s="6"/>
      <c r="X456" s="26"/>
    </row>
    <row r="457" spans="1:24">
      <c r="A457" s="2">
        <f t="shared" si="59"/>
        <v>443</v>
      </c>
      <c r="B457" s="22" t="s">
        <v>67</v>
      </c>
      <c r="C457" s="22" t="s">
        <v>691</v>
      </c>
      <c r="D457" s="22" t="s">
        <v>13</v>
      </c>
      <c r="E457" s="50" t="s">
        <v>693</v>
      </c>
      <c r="F457" s="24">
        <v>-1949366.41</v>
      </c>
      <c r="G457" s="24">
        <v>-2071341.73</v>
      </c>
      <c r="H457" s="24">
        <v>-69769.070000000094</v>
      </c>
      <c r="I457" s="24">
        <v>-298193.8</v>
      </c>
      <c r="J457" s="24">
        <v>-445913.7</v>
      </c>
      <c r="K457" s="24">
        <v>-543216.31999999995</v>
      </c>
      <c r="L457" s="24">
        <v>-663997.51</v>
      </c>
      <c r="M457" s="24">
        <v>-757989.65</v>
      </c>
      <c r="N457" s="24">
        <v>-886464.92</v>
      </c>
      <c r="O457" s="24">
        <v>-990138.77</v>
      </c>
      <c r="P457" s="24">
        <v>-1108535.76</v>
      </c>
      <c r="Q457" s="24">
        <v>-1224700.83</v>
      </c>
      <c r="R457" s="24">
        <v>-982534</v>
      </c>
      <c r="S457" s="25">
        <f t="shared" si="58"/>
        <v>-990138.77</v>
      </c>
      <c r="T457" s="5"/>
      <c r="U457" s="6"/>
      <c r="V457" s="6">
        <f t="shared" si="65"/>
        <v>-990138.77</v>
      </c>
      <c r="W457" s="6"/>
      <c r="X457" s="26"/>
    </row>
    <row r="458" spans="1:24">
      <c r="A458" s="2">
        <f t="shared" si="59"/>
        <v>444</v>
      </c>
      <c r="B458" s="22" t="s">
        <v>67</v>
      </c>
      <c r="C458" s="22" t="s">
        <v>694</v>
      </c>
      <c r="D458" s="22" t="s">
        <v>695</v>
      </c>
      <c r="E458" s="50" t="s">
        <v>696</v>
      </c>
      <c r="F458" s="24">
        <v>-5605117.29</v>
      </c>
      <c r="G458" s="24">
        <v>-4037456.2</v>
      </c>
      <c r="H458" s="24">
        <v>-3470047.35</v>
      </c>
      <c r="I458" s="24">
        <v>-2709222.66</v>
      </c>
      <c r="J458" s="24">
        <v>-2601531</v>
      </c>
      <c r="K458" s="24">
        <v>-2997566.52</v>
      </c>
      <c r="L458" s="24">
        <v>-3651542.1</v>
      </c>
      <c r="M458" s="24">
        <v>-4572227.87</v>
      </c>
      <c r="N458" s="24">
        <v>-5716094.1799999997</v>
      </c>
      <c r="O458" s="24">
        <v>-6487400.5700000003</v>
      </c>
      <c r="P458" s="24">
        <v>-7458966.1299999999</v>
      </c>
      <c r="Q458" s="24">
        <v>-8070011.71</v>
      </c>
      <c r="R458" s="24">
        <v>-6948083.4400000004</v>
      </c>
      <c r="S458" s="25">
        <f t="shared" si="58"/>
        <v>-6487400.5700000003</v>
      </c>
      <c r="T458" s="5"/>
      <c r="U458" s="6"/>
      <c r="V458" s="6">
        <f t="shared" si="65"/>
        <v>-6487400.5700000003</v>
      </c>
      <c r="W458" s="6"/>
      <c r="X458" s="26"/>
    </row>
    <row r="459" spans="1:24">
      <c r="A459" s="2">
        <f t="shared" si="59"/>
        <v>445</v>
      </c>
      <c r="B459" s="22" t="s">
        <v>67</v>
      </c>
      <c r="C459" s="22" t="s">
        <v>694</v>
      </c>
      <c r="D459" s="22" t="s">
        <v>697</v>
      </c>
      <c r="E459" s="50" t="s">
        <v>698</v>
      </c>
      <c r="F459" s="24">
        <v>-66033.08</v>
      </c>
      <c r="G459" s="24">
        <v>-26235</v>
      </c>
      <c r="H459" s="24">
        <v>-52470</v>
      </c>
      <c r="I459" s="24">
        <v>-70363.94</v>
      </c>
      <c r="J459" s="24">
        <v>-27395.41</v>
      </c>
      <c r="K459" s="24">
        <v>-53630.41</v>
      </c>
      <c r="L459" s="24">
        <v>-79865.41</v>
      </c>
      <c r="M459" s="24">
        <v>-38903.629999999997</v>
      </c>
      <c r="N459" s="24">
        <v>-58804.32</v>
      </c>
      <c r="O459" s="24">
        <v>-78705.009999999995</v>
      </c>
      <c r="P459" s="24">
        <v>-29402.17</v>
      </c>
      <c r="Q459" s="24">
        <v>-49302.86</v>
      </c>
      <c r="R459" s="24">
        <v>-69203.53</v>
      </c>
      <c r="S459" s="25">
        <f t="shared" si="58"/>
        <v>-78705.009999999995</v>
      </c>
      <c r="T459" s="5"/>
      <c r="U459" s="6"/>
      <c r="V459" s="6">
        <f t="shared" si="65"/>
        <v>-78705.009999999995</v>
      </c>
      <c r="W459" s="6"/>
      <c r="X459" s="26"/>
    </row>
    <row r="460" spans="1:24">
      <c r="A460" s="2">
        <f t="shared" si="59"/>
        <v>446</v>
      </c>
      <c r="B460" s="22" t="s">
        <v>67</v>
      </c>
      <c r="C460" s="22" t="s">
        <v>694</v>
      </c>
      <c r="D460" s="22" t="s">
        <v>699</v>
      </c>
      <c r="E460" s="50" t="s">
        <v>700</v>
      </c>
      <c r="F460" s="24">
        <v>-580796</v>
      </c>
      <c r="G460" s="24">
        <v>-580796</v>
      </c>
      <c r="H460" s="24">
        <v>-580796</v>
      </c>
      <c r="I460" s="24">
        <v>-580796</v>
      </c>
      <c r="J460" s="24">
        <v>-580796</v>
      </c>
      <c r="K460" s="24">
        <v>-580796</v>
      </c>
      <c r="L460" s="24">
        <v>-580796</v>
      </c>
      <c r="M460" s="24">
        <v>-580796</v>
      </c>
      <c r="N460" s="24">
        <v>-580796</v>
      </c>
      <c r="O460" s="24">
        <v>-580796</v>
      </c>
      <c r="P460" s="24">
        <v>-580796</v>
      </c>
      <c r="Q460" s="24">
        <v>-580796</v>
      </c>
      <c r="R460" s="24">
        <v>-577471</v>
      </c>
      <c r="S460" s="25">
        <f t="shared" si="58"/>
        <v>-580796</v>
      </c>
      <c r="T460" s="5"/>
      <c r="U460" s="6"/>
      <c r="V460" s="6">
        <f t="shared" si="65"/>
        <v>-580796</v>
      </c>
      <c r="W460" s="6"/>
      <c r="X460" s="26"/>
    </row>
    <row r="461" spans="1:24">
      <c r="A461" s="2">
        <f t="shared" si="59"/>
        <v>447</v>
      </c>
      <c r="B461" s="22" t="s">
        <v>67</v>
      </c>
      <c r="C461" s="22" t="s">
        <v>694</v>
      </c>
      <c r="D461" s="22" t="s">
        <v>701</v>
      </c>
      <c r="E461" s="50" t="s">
        <v>250</v>
      </c>
      <c r="F461" s="24">
        <v>8.7311491370201098E-11</v>
      </c>
      <c r="G461" s="24">
        <v>0</v>
      </c>
      <c r="H461" s="24">
        <v>0</v>
      </c>
      <c r="I461" s="24">
        <v>0</v>
      </c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0</v>
      </c>
      <c r="P461" s="24">
        <v>0</v>
      </c>
      <c r="Q461" s="24">
        <v>0</v>
      </c>
      <c r="R461" s="24">
        <v>0</v>
      </c>
      <c r="S461" s="25">
        <f t="shared" si="58"/>
        <v>0</v>
      </c>
      <c r="T461" s="5"/>
      <c r="U461" s="6"/>
      <c r="V461" s="6">
        <f t="shared" si="65"/>
        <v>0</v>
      </c>
      <c r="W461" s="6"/>
      <c r="X461" s="26"/>
    </row>
    <row r="462" spans="1:24">
      <c r="A462" s="2">
        <f t="shared" si="59"/>
        <v>448</v>
      </c>
      <c r="B462" s="22" t="s">
        <v>67</v>
      </c>
      <c r="C462" s="22" t="s">
        <v>702</v>
      </c>
      <c r="D462" s="22" t="s">
        <v>11</v>
      </c>
      <c r="E462" s="50" t="s">
        <v>703</v>
      </c>
      <c r="F462" s="24">
        <v>-2092665.97</v>
      </c>
      <c r="G462" s="24">
        <v>-2092665.97</v>
      </c>
      <c r="H462" s="24">
        <v>-2092665.97</v>
      </c>
      <c r="I462" s="24">
        <v>-2092665.97</v>
      </c>
      <c r="J462" s="24">
        <v>-2092665.97</v>
      </c>
      <c r="K462" s="24">
        <v>-2092665.97</v>
      </c>
      <c r="L462" s="24">
        <v>-2078691.53</v>
      </c>
      <c r="M462" s="24">
        <v>-2078691.53</v>
      </c>
      <c r="N462" s="24">
        <v>-2078691.53</v>
      </c>
      <c r="O462" s="24">
        <v>-2159678.75</v>
      </c>
      <c r="P462" s="24">
        <v>-2159678.75</v>
      </c>
      <c r="Q462" s="24">
        <v>-2159678.75</v>
      </c>
      <c r="R462" s="24">
        <v>-2189962.41</v>
      </c>
      <c r="S462" s="25">
        <f t="shared" si="58"/>
        <v>-2159678.75</v>
      </c>
      <c r="T462" s="5"/>
      <c r="U462" s="6"/>
      <c r="V462" s="6">
        <f t="shared" si="65"/>
        <v>-2159678.75</v>
      </c>
      <c r="W462" s="6"/>
      <c r="X462" s="26"/>
    </row>
    <row r="463" spans="1:24">
      <c r="A463" s="2">
        <f t="shared" si="59"/>
        <v>449</v>
      </c>
      <c r="B463" s="22" t="s">
        <v>67</v>
      </c>
      <c r="C463" s="22" t="s">
        <v>704</v>
      </c>
      <c r="D463" s="22" t="s">
        <v>69</v>
      </c>
      <c r="E463" s="50" t="s">
        <v>250</v>
      </c>
      <c r="F463" s="24">
        <v>-16277.030000000101</v>
      </c>
      <c r="G463" s="24">
        <v>-63577.5</v>
      </c>
      <c r="H463" s="24">
        <v>-179765.46</v>
      </c>
      <c r="I463" s="24">
        <v>-48756.55</v>
      </c>
      <c r="J463" s="24">
        <v>-79769.259999999995</v>
      </c>
      <c r="K463" s="24">
        <v>-1.45519152283669E-11</v>
      </c>
      <c r="L463" s="24">
        <v>-327123.71000000002</v>
      </c>
      <c r="M463" s="24">
        <v>-27648.45</v>
      </c>
      <c r="N463" s="24">
        <v>-1.09139364212751E-11</v>
      </c>
      <c r="O463" s="24">
        <v>-1.09139364212751E-11</v>
      </c>
      <c r="P463" s="24">
        <v>-1052717.67</v>
      </c>
      <c r="Q463" s="24">
        <v>-2697523.61</v>
      </c>
      <c r="R463" s="24">
        <v>-727822.38</v>
      </c>
      <c r="S463" s="25">
        <f t="shared" si="58"/>
        <v>-1.09139364212751E-11</v>
      </c>
      <c r="T463" s="5"/>
      <c r="U463" s="6"/>
      <c r="V463" s="6">
        <f t="shared" si="65"/>
        <v>-1.09139364212751E-11</v>
      </c>
      <c r="W463" s="6"/>
      <c r="X463" s="26"/>
    </row>
    <row r="464" spans="1:24">
      <c r="A464" s="2">
        <f t="shared" si="59"/>
        <v>450</v>
      </c>
      <c r="B464" s="22" t="s">
        <v>67</v>
      </c>
      <c r="C464" s="22" t="s">
        <v>705</v>
      </c>
      <c r="D464" s="22" t="s">
        <v>706</v>
      </c>
      <c r="E464" s="50" t="s">
        <v>707</v>
      </c>
      <c r="F464" s="24">
        <v>-102879.03999999999</v>
      </c>
      <c r="G464" s="24">
        <v>-111356.94</v>
      </c>
      <c r="H464" s="24">
        <v>-117451.94</v>
      </c>
      <c r="I464" s="24">
        <v>-118720.15</v>
      </c>
      <c r="J464" s="24">
        <v>-116515.65</v>
      </c>
      <c r="K464" s="24">
        <v>-100822.19</v>
      </c>
      <c r="L464" s="24">
        <v>-93312.41</v>
      </c>
      <c r="M464" s="24">
        <v>-88320.65</v>
      </c>
      <c r="N464" s="24">
        <v>-89882.65</v>
      </c>
      <c r="O464" s="24">
        <v>-86586.62</v>
      </c>
      <c r="P464" s="24">
        <v>-96163.31</v>
      </c>
      <c r="Q464" s="24">
        <v>-101243.69</v>
      </c>
      <c r="R464" s="24">
        <v>-106849.59</v>
      </c>
      <c r="S464" s="25">
        <f t="shared" ref="S464:S527" si="66">+O464</f>
        <v>-86586.62</v>
      </c>
      <c r="T464" s="5"/>
      <c r="U464" s="6"/>
      <c r="V464" s="6">
        <f t="shared" si="65"/>
        <v>-86586.62</v>
      </c>
      <c r="W464" s="6"/>
      <c r="X464" s="26"/>
    </row>
    <row r="465" spans="1:24">
      <c r="A465" s="2">
        <f t="shared" ref="A465:A528" si="67">+A464+1</f>
        <v>451</v>
      </c>
      <c r="B465" s="22" t="s">
        <v>139</v>
      </c>
      <c r="C465" s="22" t="s">
        <v>705</v>
      </c>
      <c r="D465" s="2" t="s">
        <v>145</v>
      </c>
      <c r="E465" s="50" t="s">
        <v>708</v>
      </c>
      <c r="F465" s="24">
        <v>-455525.18</v>
      </c>
      <c r="G465" s="24">
        <v>-329659.74</v>
      </c>
      <c r="H465" s="24">
        <v>-310821.45</v>
      </c>
      <c r="I465" s="24">
        <v>-237025.65</v>
      </c>
      <c r="J465" s="24">
        <v>-172789.08</v>
      </c>
      <c r="K465" s="24">
        <v>-93608.35</v>
      </c>
      <c r="L465" s="24">
        <v>-82228.73</v>
      </c>
      <c r="M465" s="24">
        <v>-69890</v>
      </c>
      <c r="N465" s="24">
        <v>-45443.94</v>
      </c>
      <c r="O465" s="24">
        <v>-88488.31</v>
      </c>
      <c r="P465" s="24">
        <v>-173578.99</v>
      </c>
      <c r="Q465" s="24">
        <v>-276778.13</v>
      </c>
      <c r="R465" s="24">
        <v>-346866.55</v>
      </c>
      <c r="S465" s="25">
        <f t="shared" si="66"/>
        <v>-88488.31</v>
      </c>
      <c r="T465" s="5"/>
      <c r="U465" s="6"/>
      <c r="V465" s="6">
        <f t="shared" si="65"/>
        <v>-88488.31</v>
      </c>
      <c r="W465" s="6"/>
      <c r="X465" s="26"/>
    </row>
    <row r="466" spans="1:24">
      <c r="A466" s="2">
        <f t="shared" si="67"/>
        <v>452</v>
      </c>
      <c r="B466" s="22" t="s">
        <v>139</v>
      </c>
      <c r="C466" s="22" t="s">
        <v>705</v>
      </c>
      <c r="D466" s="2" t="s">
        <v>97</v>
      </c>
      <c r="E466" s="50" t="s">
        <v>709</v>
      </c>
      <c r="F466" s="24">
        <v>-398641.31</v>
      </c>
      <c r="G466" s="24">
        <v>-438142.11</v>
      </c>
      <c r="H466" s="24">
        <v>-463467.44</v>
      </c>
      <c r="I466" s="24">
        <v>-489257.52</v>
      </c>
      <c r="J466" s="24">
        <v>-514724.87</v>
      </c>
      <c r="K466" s="24">
        <v>-530201.36</v>
      </c>
      <c r="L466" s="24">
        <v>-540777.02</v>
      </c>
      <c r="M466" s="24">
        <v>-554114.22</v>
      </c>
      <c r="N466" s="24">
        <v>-563086.65</v>
      </c>
      <c r="O466" s="24">
        <v>-572686.96</v>
      </c>
      <c r="P466" s="24">
        <v>-605065.63</v>
      </c>
      <c r="Q466" s="24">
        <v>-656362.47</v>
      </c>
      <c r="R466" s="24">
        <v>-720197.02</v>
      </c>
      <c r="S466" s="25">
        <f t="shared" si="66"/>
        <v>-572686.96</v>
      </c>
      <c r="T466" s="5"/>
      <c r="U466" s="6"/>
      <c r="V466" s="6">
        <f t="shared" si="65"/>
        <v>-572686.96</v>
      </c>
      <c r="W466" s="6"/>
      <c r="X466" s="26"/>
    </row>
    <row r="467" spans="1:24">
      <c r="A467" s="2">
        <f t="shared" si="67"/>
        <v>453</v>
      </c>
      <c r="B467" s="22" t="s">
        <v>139</v>
      </c>
      <c r="C467" s="22" t="s">
        <v>705</v>
      </c>
      <c r="D467" s="2" t="s">
        <v>99</v>
      </c>
      <c r="E467" s="50" t="s">
        <v>710</v>
      </c>
      <c r="F467" s="24">
        <v>-41743.449999999997</v>
      </c>
      <c r="G467" s="24">
        <v>-41189.11</v>
      </c>
      <c r="H467" s="24">
        <v>-43335.9</v>
      </c>
      <c r="I467" s="24">
        <v>-41907.46</v>
      </c>
      <c r="J467" s="24">
        <v>-40455.26</v>
      </c>
      <c r="K467" s="24">
        <v>-39832.870000000003</v>
      </c>
      <c r="L467" s="24">
        <v>-40416.559999999998</v>
      </c>
      <c r="M467" s="24">
        <v>-40244.720000000001</v>
      </c>
      <c r="N467" s="24">
        <v>-39599.43</v>
      </c>
      <c r="O467" s="24">
        <v>-40925.279999999999</v>
      </c>
      <c r="P467" s="24">
        <v>-44430.38</v>
      </c>
      <c r="Q467" s="24">
        <v>-47685.16</v>
      </c>
      <c r="R467" s="24">
        <v>-48875.44</v>
      </c>
      <c r="S467" s="25">
        <f t="shared" si="66"/>
        <v>-40925.279999999999</v>
      </c>
      <c r="T467" s="5"/>
      <c r="U467" s="6"/>
      <c r="V467" s="6">
        <f t="shared" si="65"/>
        <v>-40925.279999999999</v>
      </c>
      <c r="W467" s="6"/>
      <c r="X467" s="26"/>
    </row>
    <row r="468" spans="1:24">
      <c r="A468" s="2">
        <f t="shared" si="67"/>
        <v>454</v>
      </c>
      <c r="B468" s="22" t="s">
        <v>139</v>
      </c>
      <c r="C468" s="22" t="s">
        <v>705</v>
      </c>
      <c r="D468" s="2" t="s">
        <v>148</v>
      </c>
      <c r="E468" s="50" t="s">
        <v>711</v>
      </c>
      <c r="F468" s="24">
        <v>403227.42</v>
      </c>
      <c r="G468" s="24">
        <v>403227.42</v>
      </c>
      <c r="H468" s="24">
        <v>421176.51</v>
      </c>
      <c r="I468" s="24">
        <v>446665.36</v>
      </c>
      <c r="J468" s="24">
        <v>454844.82</v>
      </c>
      <c r="K468" s="24">
        <v>456803.74</v>
      </c>
      <c r="L468" s="24">
        <v>465018.63</v>
      </c>
      <c r="M468" s="24">
        <v>465018.63</v>
      </c>
      <c r="N468" s="24">
        <v>465018.63</v>
      </c>
      <c r="O468" s="24">
        <v>473546.58</v>
      </c>
      <c r="P468" s="24">
        <v>473546.58</v>
      </c>
      <c r="Q468" s="24">
        <v>473546.58</v>
      </c>
      <c r="R468" s="24">
        <v>473546.58</v>
      </c>
      <c r="S468" s="25">
        <f t="shared" si="66"/>
        <v>473546.58</v>
      </c>
      <c r="T468" s="5"/>
      <c r="U468" s="6"/>
      <c r="V468" s="6">
        <f t="shared" si="65"/>
        <v>473546.58</v>
      </c>
      <c r="W468" s="6"/>
      <c r="X468" s="26"/>
    </row>
    <row r="469" spans="1:24">
      <c r="A469" s="2">
        <f t="shared" si="67"/>
        <v>455</v>
      </c>
      <c r="B469" s="22" t="s">
        <v>141</v>
      </c>
      <c r="C469" s="22" t="s">
        <v>705</v>
      </c>
      <c r="D469" s="2" t="s">
        <v>99</v>
      </c>
      <c r="E469" s="50" t="s">
        <v>710</v>
      </c>
      <c r="F469" s="24">
        <v>-679958.24</v>
      </c>
      <c r="G469" s="24">
        <v>-649386.93999999994</v>
      </c>
      <c r="H469" s="24">
        <v>-657967.30000000005</v>
      </c>
      <c r="I469" s="24">
        <v>-637058.73</v>
      </c>
      <c r="J469" s="24">
        <v>-581935.12</v>
      </c>
      <c r="K469" s="24">
        <v>-523095.22</v>
      </c>
      <c r="L469" s="24">
        <v>-485005.71</v>
      </c>
      <c r="M469" s="24">
        <v>-469403.86</v>
      </c>
      <c r="N469" s="24">
        <v>-470756.34</v>
      </c>
      <c r="O469" s="24">
        <v>-520349.3</v>
      </c>
      <c r="P469" s="24">
        <v>-547799.32999999996</v>
      </c>
      <c r="Q469" s="24">
        <v>-510360.2</v>
      </c>
      <c r="R469" s="24">
        <v>-525935.19999999995</v>
      </c>
      <c r="S469" s="25">
        <f t="shared" si="66"/>
        <v>-520349.3</v>
      </c>
      <c r="T469" s="5"/>
      <c r="U469" s="6"/>
      <c r="V469" s="6">
        <f t="shared" si="65"/>
        <v>-520349.3</v>
      </c>
      <c r="W469" s="6"/>
      <c r="X469" s="26"/>
    </row>
    <row r="470" spans="1:24">
      <c r="A470" s="2">
        <f t="shared" si="67"/>
        <v>456</v>
      </c>
      <c r="B470" s="22" t="s">
        <v>67</v>
      </c>
      <c r="C470" s="22" t="s">
        <v>705</v>
      </c>
      <c r="D470" s="2" t="s">
        <v>712</v>
      </c>
      <c r="E470" s="50" t="s">
        <v>713</v>
      </c>
      <c r="F470" s="24">
        <v>-47530.65</v>
      </c>
      <c r="G470" s="24">
        <v>-43579.95</v>
      </c>
      <c r="H470" s="24">
        <v>-43550.84</v>
      </c>
      <c r="I470" s="24">
        <v>-49183.12</v>
      </c>
      <c r="J470" s="24">
        <v>-25951.200000000001</v>
      </c>
      <c r="K470" s="24">
        <v>-28529.41</v>
      </c>
      <c r="L470" s="24">
        <v>-32888.54</v>
      </c>
      <c r="M470" s="24">
        <v>-30804.94</v>
      </c>
      <c r="N470" s="24">
        <v>-52826.58</v>
      </c>
      <c r="O470" s="24">
        <v>-51930.46</v>
      </c>
      <c r="P470" s="24">
        <v>-59332.13</v>
      </c>
      <c r="Q470" s="24">
        <v>-37855.919999999998</v>
      </c>
      <c r="R470" s="24">
        <v>-57073.15</v>
      </c>
      <c r="S470" s="25">
        <f t="shared" si="66"/>
        <v>-51930.46</v>
      </c>
      <c r="T470" s="5"/>
      <c r="U470" s="6"/>
      <c r="V470" s="6">
        <f t="shared" si="65"/>
        <v>-51930.46</v>
      </c>
      <c r="W470" s="6"/>
      <c r="X470" s="26"/>
    </row>
    <row r="471" spans="1:24">
      <c r="A471" s="2">
        <f t="shared" si="67"/>
        <v>457</v>
      </c>
      <c r="B471" s="22" t="s">
        <v>67</v>
      </c>
      <c r="C471" s="22" t="s">
        <v>705</v>
      </c>
      <c r="D471" s="2" t="s">
        <v>714</v>
      </c>
      <c r="E471" s="50" t="s">
        <v>715</v>
      </c>
      <c r="F471" s="24">
        <v>-1192988.49</v>
      </c>
      <c r="G471" s="24">
        <v>-1366295.6</v>
      </c>
      <c r="H471" s="24">
        <v>-429490.29</v>
      </c>
      <c r="I471" s="24">
        <v>-595602.67000000004</v>
      </c>
      <c r="J471" s="24">
        <v>-756113.45</v>
      </c>
      <c r="K471" s="24">
        <v>-915178.83</v>
      </c>
      <c r="L471" s="24">
        <v>-1065159.8899999999</v>
      </c>
      <c r="M471" s="24">
        <v>-1218225.3899999999</v>
      </c>
      <c r="N471" s="24">
        <v>-559619.32999999996</v>
      </c>
      <c r="O471" s="24">
        <v>-709835.13</v>
      </c>
      <c r="P471" s="24">
        <v>-886037.76</v>
      </c>
      <c r="Q471" s="24">
        <v>-1055260.47</v>
      </c>
      <c r="R471" s="24">
        <v>-1208196.57</v>
      </c>
      <c r="S471" s="25">
        <f t="shared" si="66"/>
        <v>-709835.13</v>
      </c>
      <c r="T471" s="5"/>
      <c r="U471" s="6"/>
      <c r="V471" s="6">
        <f t="shared" si="65"/>
        <v>-709835.13</v>
      </c>
      <c r="W471" s="6"/>
      <c r="X471" s="26"/>
    </row>
    <row r="472" spans="1:24">
      <c r="A472" s="2">
        <f t="shared" si="67"/>
        <v>458</v>
      </c>
      <c r="B472" s="22" t="s">
        <v>67</v>
      </c>
      <c r="C472" s="22" t="s">
        <v>705</v>
      </c>
      <c r="D472" s="2" t="s">
        <v>716</v>
      </c>
      <c r="E472" s="50" t="s">
        <v>717</v>
      </c>
      <c r="F472" s="24">
        <v>-166761</v>
      </c>
      <c r="G472" s="24">
        <v>-166761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628.39</v>
      </c>
      <c r="Q472" s="24">
        <v>628.39</v>
      </c>
      <c r="R472" s="24">
        <v>628.39</v>
      </c>
      <c r="S472" s="25">
        <f t="shared" si="66"/>
        <v>0</v>
      </c>
      <c r="T472" s="5"/>
      <c r="U472" s="6"/>
      <c r="V472" s="6">
        <f t="shared" si="65"/>
        <v>0</v>
      </c>
      <c r="W472" s="6"/>
      <c r="X472" s="26"/>
    </row>
    <row r="473" spans="1:24">
      <c r="A473" s="2">
        <f t="shared" si="67"/>
        <v>459</v>
      </c>
      <c r="B473" s="22" t="s">
        <v>67</v>
      </c>
      <c r="C473" s="22" t="s">
        <v>718</v>
      </c>
      <c r="D473" s="2" t="s">
        <v>97</v>
      </c>
      <c r="E473" s="50" t="s">
        <v>719</v>
      </c>
      <c r="F473" s="24">
        <v>-400000</v>
      </c>
      <c r="G473" s="24">
        <v>-379517.67</v>
      </c>
      <c r="H473" s="24">
        <v>-379517.67</v>
      </c>
      <c r="I473" s="24">
        <v>-379517.67</v>
      </c>
      <c r="J473" s="24">
        <v>-379517.67</v>
      </c>
      <c r="K473" s="24">
        <v>-379517.67</v>
      </c>
      <c r="L473" s="24">
        <v>-379517.67</v>
      </c>
      <c r="M473" s="24">
        <v>-379517.67</v>
      </c>
      <c r="N473" s="24">
        <v>-379517.67</v>
      </c>
      <c r="O473" s="24">
        <v>-379517.67</v>
      </c>
      <c r="P473" s="24">
        <v>-379517.67</v>
      </c>
      <c r="Q473" s="24">
        <v>-379517.67</v>
      </c>
      <c r="R473" s="24">
        <v>-379517.67</v>
      </c>
      <c r="S473" s="25">
        <f t="shared" si="66"/>
        <v>-379517.67</v>
      </c>
      <c r="T473" s="5"/>
      <c r="U473" s="6"/>
      <c r="V473" s="6">
        <f t="shared" si="65"/>
        <v>-379517.67</v>
      </c>
      <c r="W473" s="6"/>
      <c r="X473" s="26"/>
    </row>
    <row r="474" spans="1:24">
      <c r="A474" s="2">
        <f t="shared" si="67"/>
        <v>460</v>
      </c>
      <c r="B474" s="22" t="s">
        <v>141</v>
      </c>
      <c r="C474" s="22" t="s">
        <v>718</v>
      </c>
      <c r="D474" s="2" t="s">
        <v>97</v>
      </c>
      <c r="E474" s="50" t="s">
        <v>719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5">
        <f t="shared" si="66"/>
        <v>0</v>
      </c>
      <c r="T474" s="5"/>
      <c r="U474" s="6"/>
      <c r="V474" s="6">
        <f t="shared" si="65"/>
        <v>0</v>
      </c>
      <c r="W474" s="6"/>
      <c r="X474" s="26"/>
    </row>
    <row r="475" spans="1:24">
      <c r="A475" s="2">
        <f t="shared" si="67"/>
        <v>461</v>
      </c>
      <c r="B475" s="22" t="s">
        <v>139</v>
      </c>
      <c r="C475" s="22" t="s">
        <v>720</v>
      </c>
      <c r="D475" s="22" t="s">
        <v>99</v>
      </c>
      <c r="E475" s="50" t="s">
        <v>721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0</v>
      </c>
      <c r="P475" s="24">
        <v>0</v>
      </c>
      <c r="Q475" s="24">
        <v>0</v>
      </c>
      <c r="R475" s="24">
        <v>0</v>
      </c>
      <c r="S475" s="25">
        <f t="shared" si="66"/>
        <v>0</v>
      </c>
      <c r="T475" s="5"/>
      <c r="U475" s="6"/>
      <c r="V475" s="6">
        <f t="shared" si="65"/>
        <v>0</v>
      </c>
      <c r="W475" s="6"/>
      <c r="X475" s="26"/>
    </row>
    <row r="476" spans="1:24">
      <c r="A476" s="2">
        <f t="shared" si="67"/>
        <v>462</v>
      </c>
      <c r="B476" s="22" t="s">
        <v>67</v>
      </c>
      <c r="C476" s="22" t="s">
        <v>720</v>
      </c>
      <c r="D476" s="22" t="s">
        <v>148</v>
      </c>
      <c r="E476" s="50" t="s">
        <v>722</v>
      </c>
      <c r="F476" s="24">
        <v>-48270</v>
      </c>
      <c r="G476" s="24">
        <v>-48270</v>
      </c>
      <c r="H476" s="24">
        <v>-48270</v>
      </c>
      <c r="I476" s="24">
        <v>-24135</v>
      </c>
      <c r="J476" s="24">
        <v>-24135</v>
      </c>
      <c r="K476" s="24">
        <v>-24135</v>
      </c>
      <c r="L476" s="24">
        <v>-24135</v>
      </c>
      <c r="M476" s="24">
        <v>-24135</v>
      </c>
      <c r="N476" s="24">
        <v>-24135</v>
      </c>
      <c r="O476" s="24">
        <v>-48270</v>
      </c>
      <c r="P476" s="24">
        <v>-24135</v>
      </c>
      <c r="Q476" s="24">
        <v>-24135</v>
      </c>
      <c r="R476" s="24">
        <v>-24135</v>
      </c>
      <c r="S476" s="25">
        <f t="shared" si="66"/>
        <v>-48270</v>
      </c>
      <c r="T476" s="5"/>
      <c r="U476" s="6"/>
      <c r="V476" s="6">
        <f t="shared" si="65"/>
        <v>-48270</v>
      </c>
      <c r="W476" s="6"/>
      <c r="X476" s="26"/>
    </row>
    <row r="477" spans="1:24">
      <c r="A477" s="2">
        <f t="shared" si="67"/>
        <v>463</v>
      </c>
      <c r="B477" s="22" t="s">
        <v>139</v>
      </c>
      <c r="C477" s="22" t="s">
        <v>723</v>
      </c>
      <c r="D477" s="22" t="s">
        <v>69</v>
      </c>
      <c r="E477" s="50" t="s">
        <v>724</v>
      </c>
      <c r="F477" s="24">
        <v>0</v>
      </c>
      <c r="G477" s="24">
        <v>-249016.3</v>
      </c>
      <c r="H477" s="24">
        <v>-450949.83</v>
      </c>
      <c r="I477" s="24">
        <v>-621635.15</v>
      </c>
      <c r="J477" s="24">
        <v>-740311.19</v>
      </c>
      <c r="K477" s="24">
        <v>-821857.22</v>
      </c>
      <c r="L477" s="24">
        <v>-876559.9</v>
      </c>
      <c r="M477" s="24">
        <v>-1060867.32</v>
      </c>
      <c r="N477" s="24">
        <v>-1113807.72</v>
      </c>
      <c r="O477" s="24">
        <v>-1180527.78</v>
      </c>
      <c r="P477" s="24">
        <v>-1310366.54</v>
      </c>
      <c r="Q477" s="24">
        <v>-1529920.87</v>
      </c>
      <c r="R477" s="24">
        <v>-1558019.97</v>
      </c>
      <c r="S477" s="25">
        <f t="shared" si="66"/>
        <v>-1180527.78</v>
      </c>
      <c r="T477" s="5"/>
      <c r="U477" s="6"/>
      <c r="V477" s="6">
        <f t="shared" si="65"/>
        <v>-1180527.78</v>
      </c>
      <c r="W477" s="6"/>
      <c r="X477" s="26"/>
    </row>
    <row r="478" spans="1:24">
      <c r="A478" s="2">
        <f t="shared" si="67"/>
        <v>464</v>
      </c>
      <c r="B478" s="22" t="s">
        <v>141</v>
      </c>
      <c r="C478" s="22" t="s">
        <v>723</v>
      </c>
      <c r="D478" s="22" t="s">
        <v>69</v>
      </c>
      <c r="E478" s="50" t="s">
        <v>724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-1024987.67</v>
      </c>
      <c r="L478" s="24">
        <v>-2562445.35</v>
      </c>
      <c r="M478" s="24">
        <v>-2823417.12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5">
        <f t="shared" si="66"/>
        <v>0</v>
      </c>
      <c r="T478" s="5"/>
      <c r="U478" s="6"/>
      <c r="V478" s="6">
        <f t="shared" si="65"/>
        <v>0</v>
      </c>
      <c r="W478" s="6"/>
      <c r="X478" s="26"/>
    </row>
    <row r="479" spans="1:24">
      <c r="A479" s="2">
        <f t="shared" si="67"/>
        <v>465</v>
      </c>
      <c r="B479" s="22" t="s">
        <v>139</v>
      </c>
      <c r="C479" s="22" t="s">
        <v>725</v>
      </c>
      <c r="D479" s="2" t="s">
        <v>726</v>
      </c>
      <c r="E479" s="50" t="s">
        <v>727</v>
      </c>
      <c r="F479" s="24">
        <v>337685.11</v>
      </c>
      <c r="G479" s="24">
        <v>912302.41</v>
      </c>
      <c r="H479" s="24">
        <v>1078706.5900000001</v>
      </c>
      <c r="I479" s="24">
        <v>748237.59</v>
      </c>
      <c r="J479" s="24">
        <v>515166.04</v>
      </c>
      <c r="K479" s="24">
        <v>250391.87</v>
      </c>
      <c r="L479" s="24">
        <v>-1105.5199999998999</v>
      </c>
      <c r="M479" s="24">
        <v>-169673.67</v>
      </c>
      <c r="N479" s="24">
        <v>-157659.34</v>
      </c>
      <c r="O479" s="24">
        <v>-413495.63</v>
      </c>
      <c r="P479" s="24">
        <v>-554613.27</v>
      </c>
      <c r="Q479" s="24">
        <v>968161.04</v>
      </c>
      <c r="R479" s="24">
        <v>3704804.32</v>
      </c>
      <c r="S479" s="25">
        <f t="shared" si="66"/>
        <v>-413495.63</v>
      </c>
      <c r="T479" s="5"/>
      <c r="U479" s="6"/>
      <c r="W479" s="6"/>
      <c r="X479" s="6">
        <f>+S479</f>
        <v>-413495.63</v>
      </c>
    </row>
    <row r="480" spans="1:24">
      <c r="A480" s="2">
        <f t="shared" si="67"/>
        <v>466</v>
      </c>
      <c r="B480" s="22" t="s">
        <v>139</v>
      </c>
      <c r="C480" s="22" t="s">
        <v>725</v>
      </c>
      <c r="D480" s="22" t="s">
        <v>728</v>
      </c>
      <c r="E480" s="50" t="s">
        <v>729</v>
      </c>
      <c r="F480" s="24">
        <v>-1361798.66</v>
      </c>
      <c r="G480" s="24">
        <v>-2254482.94</v>
      </c>
      <c r="H480" s="24">
        <v>-2961451.38</v>
      </c>
      <c r="I480" s="24">
        <v>-3423434.88</v>
      </c>
      <c r="J480" s="24">
        <v>-3371596.26</v>
      </c>
      <c r="K480" s="24">
        <v>-3239659.11</v>
      </c>
      <c r="L480" s="24">
        <v>-3042773.38</v>
      </c>
      <c r="M480" s="24">
        <v>-2742326.01</v>
      </c>
      <c r="N480" s="24">
        <v>-2299616.7799999998</v>
      </c>
      <c r="O480" s="24">
        <v>-2138421.85</v>
      </c>
      <c r="P480" s="24">
        <v>-2487346.0299999998</v>
      </c>
      <c r="Q480" s="24">
        <v>66550.100000000093</v>
      </c>
      <c r="R480" s="24">
        <v>-1108593.69</v>
      </c>
      <c r="S480" s="25">
        <f t="shared" si="66"/>
        <v>-2138421.85</v>
      </c>
      <c r="T480" s="2"/>
      <c r="U480" s="4"/>
      <c r="V480" s="4"/>
      <c r="W480" s="4"/>
      <c r="X480" s="83">
        <f>+S480</f>
        <v>-2138421.85</v>
      </c>
    </row>
    <row r="481" spans="1:24">
      <c r="A481" s="2">
        <f t="shared" si="67"/>
        <v>467</v>
      </c>
      <c r="B481" s="22" t="s">
        <v>139</v>
      </c>
      <c r="C481" s="22" t="s">
        <v>725</v>
      </c>
      <c r="D481" s="22" t="s">
        <v>730</v>
      </c>
      <c r="E481" s="50" t="s">
        <v>731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5">
        <f t="shared" si="66"/>
        <v>0</v>
      </c>
      <c r="T481" s="2"/>
      <c r="U481" s="4"/>
      <c r="V481" s="4"/>
      <c r="W481" s="4"/>
      <c r="X481" s="83">
        <f t="shared" ref="X481:X493" si="68">+S481</f>
        <v>0</v>
      </c>
    </row>
    <row r="482" spans="1:24">
      <c r="A482" s="2">
        <f t="shared" si="67"/>
        <v>468</v>
      </c>
      <c r="B482" s="22" t="s">
        <v>139</v>
      </c>
      <c r="C482" s="22" t="s">
        <v>725</v>
      </c>
      <c r="D482" s="22" t="s">
        <v>732</v>
      </c>
      <c r="E482" s="50" t="s">
        <v>733</v>
      </c>
      <c r="F482" s="24">
        <v>-1016276.3</v>
      </c>
      <c r="G482" s="24">
        <v>-739755.6</v>
      </c>
      <c r="H482" s="24">
        <v>-551534.93000000005</v>
      </c>
      <c r="I482" s="24">
        <v>-321162.83</v>
      </c>
      <c r="J482" s="24">
        <v>-164656.32999999999</v>
      </c>
      <c r="K482" s="24">
        <v>-65410.780000000101</v>
      </c>
      <c r="L482" s="24">
        <v>-8323.2700000000696</v>
      </c>
      <c r="M482" s="24">
        <v>37913.369999999901</v>
      </c>
      <c r="N482" s="24">
        <v>80622.809999999896</v>
      </c>
      <c r="O482" s="24">
        <v>124944.61</v>
      </c>
      <c r="P482" s="24">
        <v>206024.81</v>
      </c>
      <c r="Q482" s="24">
        <v>-2758873.65</v>
      </c>
      <c r="R482" s="24">
        <v>-2335027.88</v>
      </c>
      <c r="S482" s="25">
        <f t="shared" si="66"/>
        <v>124944.61</v>
      </c>
      <c r="T482" s="2"/>
      <c r="U482" s="4"/>
      <c r="V482" s="4"/>
      <c r="W482" s="4"/>
      <c r="X482" s="83">
        <f t="shared" si="68"/>
        <v>124944.61</v>
      </c>
    </row>
    <row r="483" spans="1:24">
      <c r="A483" s="2">
        <f t="shared" si="67"/>
        <v>469</v>
      </c>
      <c r="B483" s="22" t="s">
        <v>139</v>
      </c>
      <c r="C483" s="22" t="s">
        <v>725</v>
      </c>
      <c r="D483" s="22" t="s">
        <v>734</v>
      </c>
      <c r="E483" s="50" t="s">
        <v>735</v>
      </c>
      <c r="F483" s="24">
        <v>866372.03</v>
      </c>
      <c r="G483" s="24">
        <v>638800.75</v>
      </c>
      <c r="H483" s="24">
        <v>705179.24</v>
      </c>
      <c r="I483" s="24">
        <v>499741.13</v>
      </c>
      <c r="J483" s="24">
        <v>333592.8</v>
      </c>
      <c r="K483" s="24">
        <v>166798.72</v>
      </c>
      <c r="L483" s="24">
        <v>148101.29</v>
      </c>
      <c r="M483" s="24">
        <v>137527.70000000001</v>
      </c>
      <c r="N483" s="24">
        <v>64172.160000000098</v>
      </c>
      <c r="O483" s="24">
        <v>122319.91</v>
      </c>
      <c r="P483" s="24">
        <v>289325.53999999998</v>
      </c>
      <c r="Q483" s="24">
        <v>276435.09000000003</v>
      </c>
      <c r="R483" s="24">
        <v>332004.03999999998</v>
      </c>
      <c r="S483" s="25">
        <f t="shared" si="66"/>
        <v>122319.91</v>
      </c>
      <c r="T483" s="2"/>
      <c r="U483" s="4"/>
      <c r="V483" s="4"/>
      <c r="W483" s="4"/>
      <c r="X483" s="83">
        <f t="shared" si="68"/>
        <v>122319.91</v>
      </c>
    </row>
    <row r="484" spans="1:24">
      <c r="A484" s="2">
        <f t="shared" si="67"/>
        <v>470</v>
      </c>
      <c r="B484" s="22" t="s">
        <v>736</v>
      </c>
      <c r="C484" s="22" t="s">
        <v>725</v>
      </c>
      <c r="D484" s="22" t="s">
        <v>97</v>
      </c>
      <c r="E484" s="50" t="s">
        <v>731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-593186.79</v>
      </c>
      <c r="S484" s="25">
        <f t="shared" si="66"/>
        <v>0</v>
      </c>
      <c r="T484" s="2"/>
      <c r="U484" s="4"/>
      <c r="V484" s="4"/>
      <c r="W484" s="4"/>
      <c r="X484" s="83">
        <f t="shared" si="68"/>
        <v>0</v>
      </c>
    </row>
    <row r="485" spans="1:24">
      <c r="A485" s="2">
        <f t="shared" si="67"/>
        <v>471</v>
      </c>
      <c r="B485" s="22" t="s">
        <v>141</v>
      </c>
      <c r="C485" s="22" t="s">
        <v>725</v>
      </c>
      <c r="D485" s="22" t="s">
        <v>97</v>
      </c>
      <c r="E485" s="50" t="s">
        <v>737</v>
      </c>
      <c r="F485" s="24">
        <v>-11596330.1</v>
      </c>
      <c r="G485" s="24">
        <v>-7748798.7199999997</v>
      </c>
      <c r="H485" s="24">
        <v>-4221637.78</v>
      </c>
      <c r="I485" s="24">
        <v>-1021757.96</v>
      </c>
      <c r="J485" s="24">
        <v>4.65661287307739E-10</v>
      </c>
      <c r="K485" s="24">
        <v>-122870.05</v>
      </c>
      <c r="L485" s="24">
        <v>-1144930</v>
      </c>
      <c r="M485" s="24">
        <v>-2804968.14</v>
      </c>
      <c r="N485" s="24">
        <v>-5871938.7599999998</v>
      </c>
      <c r="O485" s="24">
        <v>-6859993.6600000001</v>
      </c>
      <c r="P485" s="24">
        <v>-7376195.8399999999</v>
      </c>
      <c r="Q485" s="24">
        <v>-17507602.550000001</v>
      </c>
      <c r="R485" s="24">
        <v>-40887966.869999997</v>
      </c>
      <c r="S485" s="25">
        <f t="shared" si="66"/>
        <v>-6859993.6600000001</v>
      </c>
      <c r="T485" s="2"/>
      <c r="U485" s="4"/>
      <c r="V485" s="4"/>
      <c r="W485" s="4"/>
      <c r="X485" s="83">
        <f t="shared" si="68"/>
        <v>-6859993.6600000001</v>
      </c>
    </row>
    <row r="486" spans="1:24">
      <c r="A486" s="2">
        <f t="shared" si="67"/>
        <v>472</v>
      </c>
      <c r="B486" s="22" t="s">
        <v>141</v>
      </c>
      <c r="C486" s="22" t="s">
        <v>725</v>
      </c>
      <c r="D486" s="22" t="s">
        <v>738</v>
      </c>
      <c r="E486" s="50" t="s">
        <v>727</v>
      </c>
      <c r="F486" s="24">
        <v>1111553.6399999999</v>
      </c>
      <c r="G486" s="24">
        <v>1767404.06</v>
      </c>
      <c r="H486" s="24">
        <v>2112541.7999999998</v>
      </c>
      <c r="I486" s="24">
        <v>1113387.8500000001</v>
      </c>
      <c r="J486" s="24">
        <v>-134333.76999999999</v>
      </c>
      <c r="K486" s="24">
        <v>-851710.67</v>
      </c>
      <c r="L486" s="24">
        <v>-1403431.98</v>
      </c>
      <c r="M486" s="24">
        <v>-1760637.68</v>
      </c>
      <c r="N486" s="24">
        <v>-1289390.9099999999</v>
      </c>
      <c r="O486" s="24">
        <v>-1875277</v>
      </c>
      <c r="P486" s="24">
        <v>-1284500.8899999999</v>
      </c>
      <c r="Q486" s="24">
        <v>11978995.550000001</v>
      </c>
      <c r="R486" s="24">
        <v>38253031.32</v>
      </c>
      <c r="S486" s="25">
        <f t="shared" si="66"/>
        <v>-1875277</v>
      </c>
      <c r="T486" s="2"/>
      <c r="U486" s="4"/>
      <c r="V486" s="4"/>
      <c r="W486" s="4"/>
      <c r="X486" s="83">
        <f t="shared" si="68"/>
        <v>-1875277</v>
      </c>
    </row>
    <row r="487" spans="1:24">
      <c r="A487" s="2">
        <f t="shared" si="67"/>
        <v>473</v>
      </c>
      <c r="B487" s="22" t="s">
        <v>141</v>
      </c>
      <c r="C487" s="22" t="s">
        <v>725</v>
      </c>
      <c r="D487" s="22" t="s">
        <v>739</v>
      </c>
      <c r="E487" s="50" t="s">
        <v>729</v>
      </c>
      <c r="F487" s="24">
        <v>1725477.15</v>
      </c>
      <c r="G487" s="24">
        <v>-956758.97</v>
      </c>
      <c r="H487" s="24">
        <v>-3097239.98</v>
      </c>
      <c r="I487" s="24">
        <v>-3892210.01</v>
      </c>
      <c r="J487" s="24">
        <v>-3425732.68</v>
      </c>
      <c r="K487" s="24">
        <v>-1389520.67</v>
      </c>
      <c r="L487" s="24">
        <v>624784.85</v>
      </c>
      <c r="M487" s="24">
        <v>3004583.93</v>
      </c>
      <c r="N487" s="24">
        <v>5796006.46</v>
      </c>
      <c r="O487" s="24">
        <v>7816534.25</v>
      </c>
      <c r="P487" s="24">
        <v>8580438.8800000008</v>
      </c>
      <c r="Q487" s="24">
        <v>4203387.03</v>
      </c>
      <c r="R487" s="24">
        <v>1569192.42</v>
      </c>
      <c r="S487" s="25">
        <f t="shared" si="66"/>
        <v>7816534.25</v>
      </c>
      <c r="T487" s="2"/>
      <c r="U487" s="4"/>
      <c r="V487" s="4"/>
      <c r="W487" s="4"/>
      <c r="X487" s="83">
        <f t="shared" si="68"/>
        <v>7816534.25</v>
      </c>
    </row>
    <row r="488" spans="1:24">
      <c r="A488" s="2">
        <f t="shared" si="67"/>
        <v>474</v>
      </c>
      <c r="B488" s="22" t="s">
        <v>141</v>
      </c>
      <c r="C488" s="22" t="s">
        <v>725</v>
      </c>
      <c r="D488" s="22" t="s">
        <v>740</v>
      </c>
      <c r="E488" s="50" t="s">
        <v>731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5">
        <f t="shared" si="66"/>
        <v>0</v>
      </c>
      <c r="T488" s="2"/>
      <c r="U488" s="4"/>
      <c r="V488" s="4"/>
      <c r="W488" s="4"/>
      <c r="X488" s="83">
        <f t="shared" si="68"/>
        <v>0</v>
      </c>
    </row>
    <row r="489" spans="1:24">
      <c r="A489" s="2">
        <f t="shared" si="67"/>
        <v>475</v>
      </c>
      <c r="B489" s="22" t="s">
        <v>141</v>
      </c>
      <c r="C489" s="22" t="s">
        <v>725</v>
      </c>
      <c r="D489" s="22" t="s">
        <v>741</v>
      </c>
      <c r="E489" s="50" t="s">
        <v>733</v>
      </c>
      <c r="F489" s="24">
        <v>10618422.25</v>
      </c>
      <c r="G489" s="24">
        <v>8444739.4800000004</v>
      </c>
      <c r="H489" s="24">
        <v>6889923</v>
      </c>
      <c r="I489" s="24">
        <v>5064195.5599999996</v>
      </c>
      <c r="J489" s="24">
        <v>3806969.44</v>
      </c>
      <c r="K489" s="24">
        <v>3027976.04</v>
      </c>
      <c r="L489" s="24">
        <v>2563723.63</v>
      </c>
      <c r="M489" s="24">
        <v>2184801.2599999998</v>
      </c>
      <c r="N489" s="24">
        <v>1830894.64</v>
      </c>
      <c r="O489" s="24">
        <v>1466160.73</v>
      </c>
      <c r="P489" s="24">
        <v>837951.06</v>
      </c>
      <c r="Q489" s="24">
        <v>1472643.65</v>
      </c>
      <c r="R489" s="24">
        <v>1242631.18</v>
      </c>
      <c r="S489" s="25">
        <f t="shared" si="66"/>
        <v>1466160.73</v>
      </c>
      <c r="T489" s="2"/>
      <c r="U489" s="4"/>
      <c r="V489" s="4"/>
      <c r="W489" s="4"/>
      <c r="X489" s="83">
        <f t="shared" si="68"/>
        <v>1466160.73</v>
      </c>
    </row>
    <row r="490" spans="1:24">
      <c r="A490" s="2">
        <f t="shared" si="67"/>
        <v>476</v>
      </c>
      <c r="B490" s="22" t="s">
        <v>141</v>
      </c>
      <c r="C490" s="22" t="s">
        <v>725</v>
      </c>
      <c r="D490" s="22" t="s">
        <v>734</v>
      </c>
      <c r="E490" s="50" t="s">
        <v>735</v>
      </c>
      <c r="F490" s="24">
        <v>-1859122.94</v>
      </c>
      <c r="G490" s="24">
        <v>-1506585.85</v>
      </c>
      <c r="H490" s="24">
        <v>-1683587.04</v>
      </c>
      <c r="I490" s="24">
        <v>-1263615.44</v>
      </c>
      <c r="J490" s="24">
        <v>-970087.04</v>
      </c>
      <c r="K490" s="24">
        <v>-663874.65</v>
      </c>
      <c r="L490" s="24">
        <v>-640146.5</v>
      </c>
      <c r="M490" s="24">
        <v>-623779.37</v>
      </c>
      <c r="N490" s="24">
        <v>-465571.43</v>
      </c>
      <c r="O490" s="24">
        <v>-547424.31999999995</v>
      </c>
      <c r="P490" s="24">
        <v>-757693.21</v>
      </c>
      <c r="Q490" s="24">
        <v>-147423.67999999999</v>
      </c>
      <c r="R490" s="24">
        <v>-176888.05</v>
      </c>
      <c r="S490" s="25">
        <f t="shared" si="66"/>
        <v>-547424.31999999995</v>
      </c>
      <c r="T490" s="2"/>
      <c r="U490" s="4"/>
      <c r="V490" s="4"/>
      <c r="W490" s="4"/>
      <c r="X490" s="83">
        <f t="shared" si="68"/>
        <v>-547424.31999999995</v>
      </c>
    </row>
    <row r="491" spans="1:24">
      <c r="A491" s="2">
        <f t="shared" si="67"/>
        <v>477</v>
      </c>
      <c r="B491" s="22" t="s">
        <v>139</v>
      </c>
      <c r="C491" s="22" t="s">
        <v>725</v>
      </c>
      <c r="D491" s="22" t="s">
        <v>742</v>
      </c>
      <c r="E491" s="50" t="s">
        <v>743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5">
        <f t="shared" si="66"/>
        <v>0</v>
      </c>
      <c r="T491" s="5"/>
      <c r="U491" s="6"/>
      <c r="V491" s="6"/>
      <c r="W491" s="6"/>
      <c r="X491" s="83">
        <f t="shared" si="68"/>
        <v>0</v>
      </c>
    </row>
    <row r="492" spans="1:24">
      <c r="A492" s="2">
        <f t="shared" si="67"/>
        <v>478</v>
      </c>
      <c r="B492" s="22" t="s">
        <v>141</v>
      </c>
      <c r="C492" s="22" t="s">
        <v>725</v>
      </c>
      <c r="D492" s="22" t="s">
        <v>744</v>
      </c>
      <c r="E492" s="50" t="s">
        <v>743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5">
        <f t="shared" si="66"/>
        <v>0</v>
      </c>
      <c r="T492" s="5"/>
      <c r="U492" s="6"/>
      <c r="V492" s="6"/>
      <c r="W492" s="6"/>
      <c r="X492" s="83">
        <f t="shared" si="68"/>
        <v>0</v>
      </c>
    </row>
    <row r="493" spans="1:24">
      <c r="A493" s="2">
        <f t="shared" si="67"/>
        <v>479</v>
      </c>
      <c r="B493" s="22" t="s">
        <v>67</v>
      </c>
      <c r="C493" s="22" t="s">
        <v>745</v>
      </c>
      <c r="D493" s="22" t="s">
        <v>11</v>
      </c>
      <c r="E493" s="50" t="s">
        <v>283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5">
        <f t="shared" si="66"/>
        <v>0</v>
      </c>
      <c r="T493" s="5"/>
      <c r="U493" s="6"/>
      <c r="V493" s="6"/>
      <c r="W493" s="6"/>
      <c r="X493" s="83">
        <f t="shared" si="68"/>
        <v>0</v>
      </c>
    </row>
    <row r="494" spans="1:24">
      <c r="A494" s="2">
        <f t="shared" si="67"/>
        <v>480</v>
      </c>
      <c r="B494" s="2"/>
      <c r="C494" s="2"/>
      <c r="D494" s="2"/>
      <c r="E494" s="50" t="s">
        <v>746</v>
      </c>
      <c r="F494" s="28">
        <f>SUM(F419:F493)</f>
        <v>-31305191.20999999</v>
      </c>
      <c r="G494" s="28">
        <f t="shared" ref="G494:R494" si="69">SUM(G419:G493)</f>
        <v>-29916427.679999996</v>
      </c>
      <c r="H494" s="28">
        <f t="shared" si="69"/>
        <v>-31050749.560000002</v>
      </c>
      <c r="I494" s="28">
        <f t="shared" si="69"/>
        <v>-32926628.370000012</v>
      </c>
      <c r="J494" s="28">
        <f t="shared" si="69"/>
        <v>-26026564.849999998</v>
      </c>
      <c r="K494" s="28">
        <f t="shared" si="69"/>
        <v>-29297527.000000007</v>
      </c>
      <c r="L494" s="28">
        <f t="shared" si="69"/>
        <v>-32497909.800000001</v>
      </c>
      <c r="M494" s="28">
        <f t="shared" si="69"/>
        <v>-29147546.230000008</v>
      </c>
      <c r="N494" s="28">
        <f t="shared" si="69"/>
        <v>-26761465.989999995</v>
      </c>
      <c r="O494" s="28">
        <f t="shared" si="69"/>
        <v>-27148964.500000011</v>
      </c>
      <c r="P494" s="28">
        <f t="shared" si="69"/>
        <v>-28096571.479999993</v>
      </c>
      <c r="Q494" s="28">
        <f t="shared" si="69"/>
        <v>-33838947.650000006</v>
      </c>
      <c r="R494" s="28">
        <f t="shared" si="69"/>
        <v>-32063005.899999995</v>
      </c>
      <c r="S494" s="25">
        <f t="shared" si="66"/>
        <v>-27148964.500000011</v>
      </c>
      <c r="T494" s="2"/>
      <c r="U494" s="4"/>
      <c r="V494" s="4"/>
      <c r="W494" s="4"/>
      <c r="X494" s="83"/>
    </row>
    <row r="495" spans="1:24">
      <c r="A495" s="2">
        <f t="shared" si="67"/>
        <v>481</v>
      </c>
      <c r="B495" s="2"/>
      <c r="C495" s="2"/>
      <c r="D495" s="2"/>
      <c r="E495" s="50"/>
      <c r="F495" s="24"/>
      <c r="G495" s="91"/>
      <c r="H495" s="74"/>
      <c r="I495" s="74"/>
      <c r="J495" s="75"/>
      <c r="K495" s="76"/>
      <c r="L495" s="77"/>
      <c r="M495" s="78"/>
      <c r="N495" s="79"/>
      <c r="O495" s="42"/>
      <c r="P495" s="80"/>
      <c r="Q495" s="92"/>
      <c r="R495" s="24"/>
      <c r="S495" s="25">
        <f t="shared" si="66"/>
        <v>0</v>
      </c>
      <c r="T495" s="5"/>
      <c r="U495" s="6"/>
      <c r="V495" s="6"/>
      <c r="W495" s="6"/>
      <c r="X495" s="26"/>
    </row>
    <row r="496" spans="1:24">
      <c r="A496" s="2">
        <f t="shared" si="67"/>
        <v>482</v>
      </c>
      <c r="B496" s="22" t="s">
        <v>141</v>
      </c>
      <c r="C496" s="22" t="s">
        <v>718</v>
      </c>
      <c r="D496" s="22" t="s">
        <v>99</v>
      </c>
      <c r="E496" s="50" t="s">
        <v>747</v>
      </c>
      <c r="F496" s="24">
        <v>-12302478.710000001</v>
      </c>
      <c r="G496" s="24">
        <v>-12314013.720000001</v>
      </c>
      <c r="H496" s="24">
        <v>-12214194.050000001</v>
      </c>
      <c r="I496" s="24">
        <v>-12214194.050000001</v>
      </c>
      <c r="J496" s="24">
        <v>-12028510.41</v>
      </c>
      <c r="K496" s="24">
        <v>-11942065.01</v>
      </c>
      <c r="L496" s="24">
        <v>-11832844.279999999</v>
      </c>
      <c r="M496" s="24">
        <v>-11736163.92</v>
      </c>
      <c r="N496" s="24">
        <v>-11308909.35</v>
      </c>
      <c r="O496" s="24">
        <v>-11223482.380000001</v>
      </c>
      <c r="P496" s="24">
        <v>-11132875.869999999</v>
      </c>
      <c r="Q496" s="24">
        <v>-11001018.83</v>
      </c>
      <c r="R496" s="24">
        <v>-10840395.23</v>
      </c>
      <c r="S496" s="25">
        <f t="shared" si="66"/>
        <v>-11223482.380000001</v>
      </c>
      <c r="T496" s="5"/>
      <c r="U496" s="6"/>
      <c r="V496" s="6">
        <f t="shared" ref="V496:V501" si="70">+S496</f>
        <v>-11223482.380000001</v>
      </c>
      <c r="W496" s="6"/>
      <c r="X496" s="26"/>
    </row>
    <row r="497" spans="1:24">
      <c r="A497" s="2">
        <f t="shared" si="67"/>
        <v>483</v>
      </c>
      <c r="B497" s="22" t="s">
        <v>141</v>
      </c>
      <c r="C497" s="22" t="s">
        <v>718</v>
      </c>
      <c r="D497" s="22" t="s">
        <v>148</v>
      </c>
      <c r="E497" s="50" t="s">
        <v>748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-466500</v>
      </c>
      <c r="M497" s="24">
        <v>-466500</v>
      </c>
      <c r="N497" s="24">
        <v>-466500</v>
      </c>
      <c r="O497" s="24">
        <v>-466500</v>
      </c>
      <c r="P497" s="24">
        <v>-466500</v>
      </c>
      <c r="Q497" s="24">
        <v>-466500</v>
      </c>
      <c r="R497" s="24">
        <v>-466500</v>
      </c>
      <c r="S497" s="25">
        <f t="shared" si="66"/>
        <v>-466500</v>
      </c>
      <c r="T497" s="5"/>
      <c r="U497" s="6"/>
      <c r="V497" s="6">
        <f t="shared" si="70"/>
        <v>-466500</v>
      </c>
      <c r="W497" s="6"/>
      <c r="X497" s="26"/>
    </row>
    <row r="498" spans="1:24">
      <c r="A498" s="2">
        <f t="shared" si="67"/>
        <v>484</v>
      </c>
      <c r="B498" s="22" t="s">
        <v>139</v>
      </c>
      <c r="C498" s="22" t="s">
        <v>718</v>
      </c>
      <c r="D498" s="22" t="s">
        <v>148</v>
      </c>
      <c r="E498" s="50" t="s">
        <v>749</v>
      </c>
      <c r="F498" s="24">
        <v>-1558863.99</v>
      </c>
      <c r="G498" s="24">
        <v>-1558863.99</v>
      </c>
      <c r="H498" s="24">
        <v>-1558863.99</v>
      </c>
      <c r="I498" s="24">
        <v>-1557753.99</v>
      </c>
      <c r="J498" s="24">
        <v>-1557753.99</v>
      </c>
      <c r="K498" s="24">
        <v>-1553616.16</v>
      </c>
      <c r="L498" s="24">
        <v>-1553616.16</v>
      </c>
      <c r="M498" s="24">
        <v>-1553616.16</v>
      </c>
      <c r="N498" s="24">
        <v>-1553616.16</v>
      </c>
      <c r="O498" s="24">
        <v>-1553616.16</v>
      </c>
      <c r="P498" s="24">
        <v>-1553616.16</v>
      </c>
      <c r="Q498" s="24">
        <v>-1553616.16</v>
      </c>
      <c r="R498" s="24">
        <v>-1545967.84</v>
      </c>
      <c r="S498" s="25">
        <f t="shared" si="66"/>
        <v>-1553616.16</v>
      </c>
      <c r="T498" s="5"/>
      <c r="U498" s="6"/>
      <c r="V498" s="6">
        <f t="shared" si="70"/>
        <v>-1553616.16</v>
      </c>
      <c r="W498" s="6"/>
      <c r="X498" s="26"/>
    </row>
    <row r="499" spans="1:24">
      <c r="A499" s="2">
        <f t="shared" si="67"/>
        <v>485</v>
      </c>
      <c r="B499" s="22" t="s">
        <v>67</v>
      </c>
      <c r="C499" s="22" t="s">
        <v>750</v>
      </c>
      <c r="D499" s="22" t="s">
        <v>99</v>
      </c>
      <c r="E499" s="50" t="s">
        <v>751</v>
      </c>
      <c r="F499" s="24">
        <v>-7969990.1299999999</v>
      </c>
      <c r="G499" s="24">
        <v>-8027230.71</v>
      </c>
      <c r="H499" s="24">
        <v>-8084471.29</v>
      </c>
      <c r="I499" s="24">
        <v>-8141711.8700000001</v>
      </c>
      <c r="J499" s="24">
        <v>-8198952.46</v>
      </c>
      <c r="K499" s="24">
        <v>-8262087.6299999999</v>
      </c>
      <c r="L499" s="24">
        <v>-8320507.1299999999</v>
      </c>
      <c r="M499" s="24">
        <v>-8378926.6299999999</v>
      </c>
      <c r="N499" s="24">
        <v>-8437346.1300000008</v>
      </c>
      <c r="O499" s="24">
        <v>-8495765.6300000008</v>
      </c>
      <c r="P499" s="24">
        <v>-8554185.1300000008</v>
      </c>
      <c r="Q499" s="24">
        <v>-8612604.6300000008</v>
      </c>
      <c r="R499" s="24">
        <v>-5590044.1200000001</v>
      </c>
      <c r="S499" s="25">
        <f t="shared" si="66"/>
        <v>-8495765.6300000008</v>
      </c>
      <c r="T499" s="5"/>
      <c r="U499" s="6"/>
      <c r="V499" s="6">
        <f t="shared" si="70"/>
        <v>-8495765.6300000008</v>
      </c>
      <c r="W499" s="6"/>
      <c r="X499" s="26"/>
    </row>
    <row r="500" spans="1:24">
      <c r="A500" s="2">
        <f t="shared" si="67"/>
        <v>486</v>
      </c>
      <c r="B500" s="22" t="s">
        <v>67</v>
      </c>
      <c r="C500" s="22" t="s">
        <v>750</v>
      </c>
      <c r="D500" s="22" t="s">
        <v>752</v>
      </c>
      <c r="E500" s="50" t="s">
        <v>753</v>
      </c>
      <c r="F500" s="24">
        <v>-94311.08</v>
      </c>
      <c r="G500" s="24">
        <v>-94311.08</v>
      </c>
      <c r="H500" s="24">
        <v>-94311.08</v>
      </c>
      <c r="I500" s="24">
        <v>-94311.08</v>
      </c>
      <c r="J500" s="24">
        <v>-94311.08</v>
      </c>
      <c r="K500" s="24">
        <v>-94311.08</v>
      </c>
      <c r="L500" s="24">
        <v>-94311.08</v>
      </c>
      <c r="M500" s="24">
        <v>-94311.08</v>
      </c>
      <c r="N500" s="24">
        <v>-94311.08</v>
      </c>
      <c r="O500" s="24">
        <v>-94311.08</v>
      </c>
      <c r="P500" s="24">
        <v>-94311.08</v>
      </c>
      <c r="Q500" s="24">
        <v>-94311.08</v>
      </c>
      <c r="R500" s="24">
        <v>-112904.15</v>
      </c>
      <c r="S500" s="25">
        <f t="shared" si="66"/>
        <v>-94311.08</v>
      </c>
      <c r="T500" s="5"/>
      <c r="U500" s="6"/>
      <c r="V500" s="6">
        <f t="shared" si="70"/>
        <v>-94311.08</v>
      </c>
      <c r="W500" s="6"/>
      <c r="X500" s="26"/>
    </row>
    <row r="501" spans="1:24">
      <c r="A501" s="2">
        <f t="shared" si="67"/>
        <v>487</v>
      </c>
      <c r="B501" s="22" t="s">
        <v>67</v>
      </c>
      <c r="C501" s="22" t="s">
        <v>750</v>
      </c>
      <c r="D501" s="22" t="s">
        <v>754</v>
      </c>
      <c r="E501" s="50" t="s">
        <v>755</v>
      </c>
      <c r="F501" s="24">
        <v>-343412</v>
      </c>
      <c r="G501" s="24">
        <v>-343412</v>
      </c>
      <c r="H501" s="24">
        <v>-343412</v>
      </c>
      <c r="I501" s="24">
        <v>-343412</v>
      </c>
      <c r="J501" s="24">
        <v>-343412</v>
      </c>
      <c r="K501" s="24">
        <v>-343412</v>
      </c>
      <c r="L501" s="24">
        <v>-343412</v>
      </c>
      <c r="M501" s="24">
        <v>-343412</v>
      </c>
      <c r="N501" s="24">
        <v>-343412</v>
      </c>
      <c r="O501" s="24">
        <v>-343412</v>
      </c>
      <c r="P501" s="24">
        <v>-343412</v>
      </c>
      <c r="Q501" s="24">
        <v>-343412</v>
      </c>
      <c r="R501" s="24">
        <v>-108832</v>
      </c>
      <c r="S501" s="25">
        <f t="shared" si="66"/>
        <v>-343412</v>
      </c>
      <c r="T501" s="5"/>
      <c r="U501" s="6"/>
      <c r="V501" s="6">
        <f t="shared" si="70"/>
        <v>-343412</v>
      </c>
      <c r="W501" s="6"/>
      <c r="X501" s="26"/>
    </row>
    <row r="502" spans="1:24">
      <c r="A502" s="2">
        <f t="shared" si="67"/>
        <v>488</v>
      </c>
      <c r="B502" s="22" t="s">
        <v>67</v>
      </c>
      <c r="C502" s="22" t="s">
        <v>206</v>
      </c>
      <c r="D502" s="22" t="s">
        <v>756</v>
      </c>
      <c r="E502" s="50" t="s">
        <v>757</v>
      </c>
      <c r="F502" s="24">
        <v>-61208025.729999997</v>
      </c>
      <c r="G502" s="24">
        <v>-61488477.130000003</v>
      </c>
      <c r="H502" s="24">
        <v>-61770218.670000002</v>
      </c>
      <c r="I502" s="24">
        <v>-62053256.390000001</v>
      </c>
      <c r="J502" s="24">
        <v>-62337596.329999998</v>
      </c>
      <c r="K502" s="24">
        <v>-62623244.380000003</v>
      </c>
      <c r="L502" s="24">
        <v>-62910206.68</v>
      </c>
      <c r="M502" s="24">
        <v>-63198489.299999997</v>
      </c>
      <c r="N502" s="24">
        <v>-63488098.350000001</v>
      </c>
      <c r="O502" s="24">
        <v>-63779039.810000002</v>
      </c>
      <c r="P502" s="24">
        <v>-64071319.920000002</v>
      </c>
      <c r="Q502" s="24">
        <v>-64364944.859999999</v>
      </c>
      <c r="R502" s="24">
        <v>-66788045.990000002</v>
      </c>
      <c r="S502" s="25">
        <f t="shared" si="66"/>
        <v>-63779039.810000002</v>
      </c>
      <c r="T502" s="5"/>
      <c r="U502" s="6"/>
      <c r="V502" s="6"/>
      <c r="W502" s="6"/>
      <c r="X502" s="26">
        <f>+S502</f>
        <v>-63779039.810000002</v>
      </c>
    </row>
    <row r="503" spans="1:24">
      <c r="A503" s="2">
        <f t="shared" si="67"/>
        <v>489</v>
      </c>
      <c r="B503" s="22" t="s">
        <v>67</v>
      </c>
      <c r="C503" s="22" t="s">
        <v>745</v>
      </c>
      <c r="D503" s="22" t="s">
        <v>12</v>
      </c>
      <c r="E503" s="50" t="s">
        <v>346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5">
        <f t="shared" si="66"/>
        <v>0</v>
      </c>
      <c r="T503" s="5"/>
      <c r="U503" s="6"/>
      <c r="V503" s="6"/>
      <c r="W503" s="6"/>
      <c r="X503" s="26"/>
    </row>
    <row r="504" spans="1:24">
      <c r="A504" s="2">
        <f t="shared" si="67"/>
        <v>490</v>
      </c>
      <c r="B504" s="22" t="s">
        <v>67</v>
      </c>
      <c r="C504" s="22" t="s">
        <v>758</v>
      </c>
      <c r="D504" s="22" t="s">
        <v>161</v>
      </c>
      <c r="E504" s="50" t="s">
        <v>759</v>
      </c>
      <c r="F504" s="24">
        <v>-2795077.3</v>
      </c>
      <c r="G504" s="24">
        <v>-3373786.93</v>
      </c>
      <c r="H504" s="24">
        <v>-3373786.93</v>
      </c>
      <c r="I504" s="24">
        <v>-3373786.93</v>
      </c>
      <c r="J504" s="24">
        <v>-3373786.93</v>
      </c>
      <c r="K504" s="24">
        <v>-3373786.93</v>
      </c>
      <c r="L504" s="24">
        <v>-3373786.93</v>
      </c>
      <c r="M504" s="24">
        <v>-3373786.93</v>
      </c>
      <c r="N504" s="24">
        <v>-3373786.93</v>
      </c>
      <c r="O504" s="24">
        <v>-3373786.93</v>
      </c>
      <c r="P504" s="24">
        <v>-3373786.93</v>
      </c>
      <c r="Q504" s="24">
        <v>-3373786.93</v>
      </c>
      <c r="R504" s="24">
        <v>-3373786.93</v>
      </c>
      <c r="S504" s="25">
        <f t="shared" si="66"/>
        <v>-3373786.93</v>
      </c>
      <c r="T504" s="5"/>
      <c r="U504" s="6"/>
      <c r="V504" s="6"/>
      <c r="W504" s="6"/>
      <c r="X504" s="26">
        <f>+S504</f>
        <v>-3373786.93</v>
      </c>
    </row>
    <row r="505" spans="1:24">
      <c r="A505" s="2">
        <f t="shared" si="67"/>
        <v>491</v>
      </c>
      <c r="B505" s="22" t="s">
        <v>67</v>
      </c>
      <c r="C505" s="22" t="s">
        <v>758</v>
      </c>
      <c r="D505" s="22" t="s">
        <v>187</v>
      </c>
      <c r="E505" s="50" t="s">
        <v>761</v>
      </c>
      <c r="F505" s="24">
        <v>-703928.77</v>
      </c>
      <c r="G505" s="24">
        <v>-9240.8200000000706</v>
      </c>
      <c r="H505" s="24">
        <v>-10739.5100000001</v>
      </c>
      <c r="I505" s="24">
        <v>-13635.6500000001</v>
      </c>
      <c r="J505" s="24">
        <v>-14985.880000000099</v>
      </c>
      <c r="K505" s="24">
        <v>-16545.300000000101</v>
      </c>
      <c r="L505" s="24">
        <v>-30615.840000000098</v>
      </c>
      <c r="M505" s="24">
        <v>-55167.110000000102</v>
      </c>
      <c r="N505" s="24">
        <v>-61805.460000000101</v>
      </c>
      <c r="O505" s="24">
        <v>-69511.050000000105</v>
      </c>
      <c r="P505" s="24">
        <v>-47101.050000000097</v>
      </c>
      <c r="Q505" s="24">
        <v>-47101.050000000097</v>
      </c>
      <c r="R505" s="24">
        <v>-48360.090000000098</v>
      </c>
      <c r="S505" s="25">
        <f t="shared" si="66"/>
        <v>-69511.050000000105</v>
      </c>
      <c r="T505" s="5"/>
      <c r="U505" s="6"/>
      <c r="V505" s="6"/>
      <c r="W505" s="6"/>
      <c r="X505" s="26">
        <f>+S505</f>
        <v>-69511.050000000105</v>
      </c>
    </row>
    <row r="506" spans="1:24">
      <c r="A506" s="2">
        <f t="shared" si="67"/>
        <v>492</v>
      </c>
      <c r="B506" s="22" t="s">
        <v>67</v>
      </c>
      <c r="C506" s="22" t="s">
        <v>758</v>
      </c>
      <c r="D506" s="22" t="s">
        <v>762</v>
      </c>
      <c r="E506" s="50" t="s">
        <v>763</v>
      </c>
      <c r="F506" s="24">
        <v>10595.79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2611.7800000000002</v>
      </c>
      <c r="N506" s="24">
        <v>3199.78</v>
      </c>
      <c r="O506" s="24">
        <v>3199.78</v>
      </c>
      <c r="P506" s="24">
        <v>3199.78</v>
      </c>
      <c r="Q506" s="24">
        <v>3199.78</v>
      </c>
      <c r="R506" s="24">
        <v>3199.78</v>
      </c>
      <c r="S506" s="25">
        <f t="shared" si="66"/>
        <v>3199.78</v>
      </c>
      <c r="T506" s="5"/>
      <c r="U506" s="6"/>
      <c r="V506" s="6"/>
      <c r="W506" s="6"/>
      <c r="X506" s="26">
        <f>+S506</f>
        <v>3199.78</v>
      </c>
    </row>
    <row r="507" spans="1:24">
      <c r="A507" s="2">
        <f t="shared" si="67"/>
        <v>493</v>
      </c>
      <c r="B507" s="22" t="s">
        <v>67</v>
      </c>
      <c r="C507" s="22" t="s">
        <v>758</v>
      </c>
      <c r="D507" s="22" t="s">
        <v>189</v>
      </c>
      <c r="E507" s="50" t="s">
        <v>764</v>
      </c>
      <c r="F507" s="24">
        <v>105195.79</v>
      </c>
      <c r="G507" s="24">
        <v>0</v>
      </c>
      <c r="H507" s="24">
        <v>0</v>
      </c>
      <c r="I507" s="24">
        <v>0</v>
      </c>
      <c r="J507" s="24">
        <v>99992.08</v>
      </c>
      <c r="K507" s="24">
        <v>99992.08</v>
      </c>
      <c r="L507" s="24">
        <v>99992.08</v>
      </c>
      <c r="M507" s="24">
        <v>99992.08</v>
      </c>
      <c r="N507" s="24">
        <v>103023.82</v>
      </c>
      <c r="O507" s="24">
        <v>103023.82</v>
      </c>
      <c r="P507" s="24">
        <v>117299.85</v>
      </c>
      <c r="Q507" s="24">
        <v>117299.85</v>
      </c>
      <c r="R507" s="24">
        <v>117299.85</v>
      </c>
      <c r="S507" s="25">
        <f t="shared" si="66"/>
        <v>103023.82</v>
      </c>
      <c r="T507" s="5"/>
      <c r="U507" s="6"/>
      <c r="V507" s="6"/>
      <c r="W507" s="6"/>
      <c r="X507" s="26">
        <f>+S507</f>
        <v>103023.82</v>
      </c>
    </row>
    <row r="508" spans="1:24">
      <c r="A508" s="2">
        <f t="shared" si="67"/>
        <v>494</v>
      </c>
      <c r="B508" s="22" t="s">
        <v>67</v>
      </c>
      <c r="C508" s="22" t="s">
        <v>758</v>
      </c>
      <c r="D508" s="22" t="s">
        <v>766</v>
      </c>
      <c r="E508" s="50" t="s">
        <v>767</v>
      </c>
      <c r="F508" s="24">
        <v>-1104303.6499999999</v>
      </c>
      <c r="G508" s="24">
        <v>-1079956.68</v>
      </c>
      <c r="H508" s="24">
        <v>-1079956.68</v>
      </c>
      <c r="I508" s="24">
        <v>-1079452.97</v>
      </c>
      <c r="J508" s="24">
        <v>-1079452.97</v>
      </c>
      <c r="K508" s="24">
        <v>-1079452.97</v>
      </c>
      <c r="L508" s="24">
        <v>-1082136.3</v>
      </c>
      <c r="M508" s="24">
        <v>-1080347.08</v>
      </c>
      <c r="N508" s="24">
        <v>-1072375.83</v>
      </c>
      <c r="O508" s="24">
        <v>-1091726.19</v>
      </c>
      <c r="P508" s="24">
        <v>-1015519.5</v>
      </c>
      <c r="Q508" s="24">
        <v>-1015519.5</v>
      </c>
      <c r="R508" s="24">
        <v>-1014253.48</v>
      </c>
      <c r="S508" s="25">
        <f t="shared" si="66"/>
        <v>-1091726.19</v>
      </c>
      <c r="T508" s="5"/>
      <c r="U508" s="6"/>
      <c r="V508" s="6"/>
      <c r="W508" s="6"/>
      <c r="X508" s="26">
        <f>+S508</f>
        <v>-1091726.19</v>
      </c>
    </row>
    <row r="509" spans="1:24">
      <c r="A509" s="2">
        <f t="shared" si="67"/>
        <v>495</v>
      </c>
      <c r="B509" s="22" t="s">
        <v>67</v>
      </c>
      <c r="C509" s="22" t="s">
        <v>769</v>
      </c>
      <c r="D509" s="22" t="s">
        <v>770</v>
      </c>
      <c r="E509" s="50" t="s">
        <v>771</v>
      </c>
      <c r="F509" s="24">
        <v>-1009.5</v>
      </c>
      <c r="G509" s="24">
        <v>-1016.83</v>
      </c>
      <c r="H509" s="24">
        <v>-1005.26</v>
      </c>
      <c r="I509" s="24">
        <v>-1011.66</v>
      </c>
      <c r="J509" s="24">
        <v>-911.04</v>
      </c>
      <c r="K509" s="24">
        <v>-1014.1</v>
      </c>
      <c r="L509" s="24">
        <v>-682.52</v>
      </c>
      <c r="M509" s="24">
        <v>-1030.43</v>
      </c>
      <c r="N509" s="24">
        <v>-1036.6600000000001</v>
      </c>
      <c r="O509" s="24">
        <v>-1043.72</v>
      </c>
      <c r="P509" s="24">
        <v>92.559999999999903</v>
      </c>
      <c r="Q509" s="24">
        <v>129.22999999999999</v>
      </c>
      <c r="R509" s="24">
        <v>121.7</v>
      </c>
      <c r="S509" s="25">
        <f t="shared" si="66"/>
        <v>-1043.72</v>
      </c>
      <c r="T509" s="5"/>
      <c r="U509" s="6"/>
      <c r="V509" s="6">
        <f>+S509</f>
        <v>-1043.72</v>
      </c>
      <c r="W509" s="6"/>
      <c r="X509" s="26"/>
    </row>
    <row r="510" spans="1:24">
      <c r="A510" s="2">
        <f t="shared" si="67"/>
        <v>496</v>
      </c>
      <c r="B510" s="22" t="s">
        <v>67</v>
      </c>
      <c r="C510" s="22" t="s">
        <v>769</v>
      </c>
      <c r="D510" s="22" t="s">
        <v>772</v>
      </c>
      <c r="E510" s="50" t="s">
        <v>773</v>
      </c>
      <c r="F510" s="24">
        <v>-72405</v>
      </c>
      <c r="G510" s="24">
        <v>-72405</v>
      </c>
      <c r="H510" s="24">
        <v>-72405</v>
      </c>
      <c r="I510" s="24">
        <v>-72405</v>
      </c>
      <c r="J510" s="24">
        <v>-72405</v>
      </c>
      <c r="K510" s="24">
        <v>-72405</v>
      </c>
      <c r="L510" s="24">
        <v>-72405</v>
      </c>
      <c r="M510" s="24">
        <v>-72405</v>
      </c>
      <c r="N510" s="24">
        <v>-72405</v>
      </c>
      <c r="O510" s="24">
        <v>-48270</v>
      </c>
      <c r="P510" s="24">
        <v>-48270</v>
      </c>
      <c r="Q510" s="24">
        <v>-48270</v>
      </c>
      <c r="R510" s="24">
        <v>-48270</v>
      </c>
      <c r="S510" s="25">
        <f t="shared" si="66"/>
        <v>-48270</v>
      </c>
      <c r="T510" s="5"/>
      <c r="U510" s="6"/>
      <c r="V510" s="6">
        <f>+S510</f>
        <v>-48270</v>
      </c>
      <c r="W510" s="6"/>
      <c r="X510" s="26"/>
    </row>
    <row r="511" spans="1:24">
      <c r="A511" s="2">
        <f t="shared" si="67"/>
        <v>497</v>
      </c>
      <c r="B511" s="22" t="s">
        <v>67</v>
      </c>
      <c r="C511" s="22" t="s">
        <v>769</v>
      </c>
      <c r="D511" s="22" t="s">
        <v>774</v>
      </c>
      <c r="E511" s="50" t="s">
        <v>775</v>
      </c>
      <c r="F511" s="24">
        <v>-8438376.6899999995</v>
      </c>
      <c r="G511" s="24">
        <v>-8462195.1099999994</v>
      </c>
      <c r="H511" s="24">
        <v>-8479869.4800000004</v>
      </c>
      <c r="I511" s="24">
        <v>-8499122.9299999997</v>
      </c>
      <c r="J511" s="24">
        <v>-8510386.5500000007</v>
      </c>
      <c r="K511" s="24">
        <v>-8323671.0800000001</v>
      </c>
      <c r="L511" s="24">
        <v>-8300660.7699999996</v>
      </c>
      <c r="M511" s="24">
        <v>-8277660.8499999996</v>
      </c>
      <c r="N511" s="24">
        <v>-8254660.9299999997</v>
      </c>
      <c r="O511" s="24">
        <v>-8231377.4400000004</v>
      </c>
      <c r="P511" s="24">
        <v>-8208377.5199999996</v>
      </c>
      <c r="Q511" s="24">
        <v>-8185377.5999999996</v>
      </c>
      <c r="R511" s="24">
        <v>-9444729.6899999995</v>
      </c>
      <c r="S511" s="25">
        <f t="shared" si="66"/>
        <v>-8231377.4400000004</v>
      </c>
      <c r="T511" s="5"/>
      <c r="U511" s="6"/>
      <c r="V511" s="6">
        <f>+S511</f>
        <v>-8231377.4400000004</v>
      </c>
      <c r="W511" s="6"/>
      <c r="X511" s="26"/>
    </row>
    <row r="512" spans="1:24">
      <c r="A512" s="2">
        <f t="shared" si="67"/>
        <v>498</v>
      </c>
      <c r="B512" s="22" t="s">
        <v>67</v>
      </c>
      <c r="C512" s="22" t="s">
        <v>769</v>
      </c>
      <c r="D512" s="22" t="s">
        <v>776</v>
      </c>
      <c r="E512" s="50" t="s">
        <v>777</v>
      </c>
      <c r="F512" s="24">
        <v>-930129</v>
      </c>
      <c r="G512" s="24">
        <v>-930129</v>
      </c>
      <c r="H512" s="24">
        <v>-930129</v>
      </c>
      <c r="I512" s="24">
        <v>-930129</v>
      </c>
      <c r="J512" s="24">
        <v>-930129</v>
      </c>
      <c r="K512" s="24">
        <v>-930129</v>
      </c>
      <c r="L512" s="24">
        <v>-930129</v>
      </c>
      <c r="M512" s="24">
        <v>-930129</v>
      </c>
      <c r="N512" s="24">
        <v>-930129</v>
      </c>
      <c r="O512" s="24">
        <v>-930129</v>
      </c>
      <c r="P512" s="24">
        <v>-930129</v>
      </c>
      <c r="Q512" s="24">
        <v>-930129</v>
      </c>
      <c r="R512" s="24">
        <v>-974030</v>
      </c>
      <c r="S512" s="25">
        <f t="shared" si="66"/>
        <v>-930129</v>
      </c>
      <c r="T512" s="5"/>
      <c r="U512" s="6"/>
      <c r="V512" s="6">
        <f>+S512</f>
        <v>-930129</v>
      </c>
      <c r="W512" s="6"/>
      <c r="X512" s="26"/>
    </row>
    <row r="513" spans="1:24">
      <c r="A513" s="2">
        <f t="shared" si="67"/>
        <v>499</v>
      </c>
      <c r="B513" s="22" t="s">
        <v>67</v>
      </c>
      <c r="C513" s="22" t="s">
        <v>778</v>
      </c>
      <c r="D513" s="22" t="s">
        <v>779</v>
      </c>
      <c r="E513" s="50" t="s">
        <v>780</v>
      </c>
      <c r="F513" s="24">
        <v>-2333957</v>
      </c>
      <c r="G513" s="24">
        <v>-2333957</v>
      </c>
      <c r="H513" s="24">
        <v>-2333957</v>
      </c>
      <c r="I513" s="24">
        <v>-2333957</v>
      </c>
      <c r="J513" s="24">
        <v>-2333957</v>
      </c>
      <c r="K513" s="24">
        <v>-2333957</v>
      </c>
      <c r="L513" s="24">
        <v>-2333957</v>
      </c>
      <c r="M513" s="24">
        <v>-2333957</v>
      </c>
      <c r="N513" s="24">
        <v>-2333957</v>
      </c>
      <c r="O513" s="24">
        <v>-2333957</v>
      </c>
      <c r="P513" s="24">
        <v>-2333957</v>
      </c>
      <c r="Q513" s="24">
        <v>-2333957</v>
      </c>
      <c r="R513" s="24">
        <v>-2706980</v>
      </c>
      <c r="S513" s="25">
        <f t="shared" si="66"/>
        <v>-2333957</v>
      </c>
      <c r="T513" s="5"/>
      <c r="U513" s="6"/>
      <c r="V513" s="6">
        <f>+S513</f>
        <v>-2333957</v>
      </c>
      <c r="W513" s="6"/>
      <c r="X513" s="26"/>
    </row>
    <row r="514" spans="1:24">
      <c r="A514" s="2">
        <f t="shared" si="67"/>
        <v>500</v>
      </c>
      <c r="B514" s="22" t="s">
        <v>141</v>
      </c>
      <c r="C514" s="22" t="s">
        <v>778</v>
      </c>
      <c r="D514" s="22" t="s">
        <v>781</v>
      </c>
      <c r="E514" s="50" t="s">
        <v>782</v>
      </c>
      <c r="F514" s="24">
        <v>-52094122.640000001</v>
      </c>
      <c r="G514" s="24">
        <v>-51923199.700000003</v>
      </c>
      <c r="H514" s="24">
        <v>-51751811.369999997</v>
      </c>
      <c r="I514" s="24">
        <v>-51579612.490000002</v>
      </c>
      <c r="J514" s="24">
        <v>-51412594.920000002</v>
      </c>
      <c r="K514" s="24">
        <v>-51245545</v>
      </c>
      <c r="L514" s="24">
        <v>-51078484.880000003</v>
      </c>
      <c r="M514" s="24">
        <v>-50661037.229999997</v>
      </c>
      <c r="N514" s="24">
        <v>-50458292.700000003</v>
      </c>
      <c r="O514" s="24">
        <v>-50255544.689999998</v>
      </c>
      <c r="P514" s="24">
        <v>-50052796.68</v>
      </c>
      <c r="Q514" s="24">
        <v>-49713089.740000002</v>
      </c>
      <c r="R514" s="24">
        <v>-49624464.960000001</v>
      </c>
      <c r="S514" s="25">
        <f t="shared" si="66"/>
        <v>-50255544.689999998</v>
      </c>
      <c r="T514" s="5"/>
      <c r="U514" s="6"/>
      <c r="V514" s="6"/>
      <c r="W514" s="6"/>
      <c r="X514" s="83">
        <f>+S514</f>
        <v>-50255544.689999998</v>
      </c>
    </row>
    <row r="515" spans="1:24">
      <c r="A515" s="2">
        <f t="shared" si="67"/>
        <v>501</v>
      </c>
      <c r="B515" s="22" t="s">
        <v>67</v>
      </c>
      <c r="C515" s="22" t="s">
        <v>778</v>
      </c>
      <c r="D515" s="22" t="s">
        <v>783</v>
      </c>
      <c r="E515" s="50" t="s">
        <v>784</v>
      </c>
      <c r="F515" s="24">
        <v>-10293340.66</v>
      </c>
      <c r="G515" s="24">
        <v>-10209770.48</v>
      </c>
      <c r="H515" s="24">
        <v>-10126200.310000001</v>
      </c>
      <c r="I515" s="24">
        <v>-10042630.24</v>
      </c>
      <c r="J515" s="24">
        <v>-9959060.0600000005</v>
      </c>
      <c r="K515" s="24">
        <v>-9875489.9100000001</v>
      </c>
      <c r="L515" s="24">
        <v>-9791919.7200000007</v>
      </c>
      <c r="M515" s="24">
        <v>-9708349.5600000005</v>
      </c>
      <c r="N515" s="24">
        <v>-9624779.5</v>
      </c>
      <c r="O515" s="24">
        <v>-9541209.3100000005</v>
      </c>
      <c r="P515" s="24">
        <v>-9457639.2200000007</v>
      </c>
      <c r="Q515" s="24">
        <v>-9386469.9000000004</v>
      </c>
      <c r="R515" s="24">
        <v>-9124558.2599999998</v>
      </c>
      <c r="S515" s="25">
        <f t="shared" si="66"/>
        <v>-9541209.3100000005</v>
      </c>
      <c r="T515" s="5"/>
      <c r="U515" s="6"/>
      <c r="V515" s="6"/>
      <c r="W515" s="6"/>
      <c r="X515" s="83">
        <f>+S515</f>
        <v>-9541209.3100000005</v>
      </c>
    </row>
    <row r="516" spans="1:24">
      <c r="A516" s="2">
        <f t="shared" si="67"/>
        <v>502</v>
      </c>
      <c r="B516" s="22" t="s">
        <v>139</v>
      </c>
      <c r="C516" s="22" t="s">
        <v>778</v>
      </c>
      <c r="D516" s="22" t="s">
        <v>443</v>
      </c>
      <c r="E516" s="50" t="s">
        <v>785</v>
      </c>
      <c r="F516" s="24">
        <v>-4059966.67</v>
      </c>
      <c r="G516" s="24">
        <v>-3212318.44</v>
      </c>
      <c r="H516" s="24">
        <v>-2505235.73</v>
      </c>
      <c r="I516" s="24">
        <v>-2507308.9</v>
      </c>
      <c r="J516" s="24">
        <v>-2418602.59</v>
      </c>
      <c r="K516" s="24">
        <v>-1964038.5</v>
      </c>
      <c r="L516" s="24">
        <v>-1892252.25</v>
      </c>
      <c r="M516" s="24">
        <v>-1770213.93</v>
      </c>
      <c r="N516" s="24">
        <v>-1346690.53</v>
      </c>
      <c r="O516" s="24">
        <v>-1062416.03</v>
      </c>
      <c r="P516" s="24">
        <v>-921734.44</v>
      </c>
      <c r="Q516" s="24">
        <v>-624129.18000000005</v>
      </c>
      <c r="R516" s="24">
        <v>-444461.68</v>
      </c>
      <c r="S516" s="25">
        <f t="shared" si="66"/>
        <v>-1062416.03</v>
      </c>
      <c r="T516" s="5"/>
      <c r="U516" s="6"/>
      <c r="V516" s="6"/>
      <c r="W516" s="6"/>
      <c r="X516" s="83">
        <f>+S516</f>
        <v>-1062416.03</v>
      </c>
    </row>
    <row r="517" spans="1:24">
      <c r="A517" s="2">
        <f t="shared" si="67"/>
        <v>503</v>
      </c>
      <c r="B517" s="22" t="s">
        <v>141</v>
      </c>
      <c r="C517" s="22" t="s">
        <v>778</v>
      </c>
      <c r="D517" s="22" t="s">
        <v>428</v>
      </c>
      <c r="E517" s="50" t="s">
        <v>785</v>
      </c>
      <c r="F517" s="24">
        <v>-1511249.09</v>
      </c>
      <c r="G517" s="24">
        <v>-5791633.3700000001</v>
      </c>
      <c r="H517" s="24">
        <v>-6596943.9699999997</v>
      </c>
      <c r="I517" s="24">
        <v>-7038725.3099999996</v>
      </c>
      <c r="J517" s="24">
        <v>-7592820.75</v>
      </c>
      <c r="K517" s="24">
        <v>-7057777.9500000002</v>
      </c>
      <c r="L517" s="24">
        <v>-7165590.7300000004</v>
      </c>
      <c r="M517" s="24">
        <v>-7161984.4100000001</v>
      </c>
      <c r="N517" s="24">
        <v>-6731976.25</v>
      </c>
      <c r="O517" s="24">
        <v>-6834231.7400000002</v>
      </c>
      <c r="P517" s="24">
        <v>-6546122.6100000003</v>
      </c>
      <c r="Q517" s="24">
        <v>-6026089.79</v>
      </c>
      <c r="R517" s="24">
        <v>-4075395.82</v>
      </c>
      <c r="S517" s="25">
        <f t="shared" si="66"/>
        <v>-6834231.7400000002</v>
      </c>
      <c r="T517" s="5"/>
      <c r="U517" s="6"/>
      <c r="V517" s="6"/>
      <c r="W517" s="6"/>
      <c r="X517" s="83">
        <f>+S517</f>
        <v>-6834231.7400000002</v>
      </c>
    </row>
    <row r="518" spans="1:24">
      <c r="A518" s="2">
        <f t="shared" si="67"/>
        <v>504</v>
      </c>
      <c r="B518" s="22" t="s">
        <v>141</v>
      </c>
      <c r="C518" s="22" t="s">
        <v>778</v>
      </c>
      <c r="D518" s="22" t="s">
        <v>426</v>
      </c>
      <c r="E518" s="23" t="s">
        <v>786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-858309.76</v>
      </c>
      <c r="O518" s="24">
        <v>-916217.48</v>
      </c>
      <c r="P518" s="24">
        <v>-961358.19</v>
      </c>
      <c r="Q518" s="24">
        <v>-986505.5</v>
      </c>
      <c r="R518" s="24">
        <v>-1000748.3</v>
      </c>
      <c r="S518" s="25">
        <f t="shared" si="66"/>
        <v>-916217.48</v>
      </c>
      <c r="T518" s="5"/>
      <c r="U518" s="6"/>
      <c r="V518" s="6"/>
      <c r="W518" s="6"/>
      <c r="X518" s="83">
        <f t="shared" ref="X518:X524" si="71">+S518</f>
        <v>-916217.48</v>
      </c>
    </row>
    <row r="519" spans="1:24">
      <c r="A519" s="2">
        <f t="shared" si="67"/>
        <v>505</v>
      </c>
      <c r="B519" s="22" t="s">
        <v>141</v>
      </c>
      <c r="C519" s="22" t="s">
        <v>778</v>
      </c>
      <c r="D519" s="22" t="s">
        <v>787</v>
      </c>
      <c r="E519" s="50" t="s">
        <v>788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-246851.96</v>
      </c>
      <c r="O519" s="24">
        <v>-261633.62</v>
      </c>
      <c r="P519" s="24">
        <v>-272259.65000000002</v>
      </c>
      <c r="Q519" s="24">
        <v>-276551.38</v>
      </c>
      <c r="R519" s="24">
        <v>-274816.11</v>
      </c>
      <c r="S519" s="25">
        <f t="shared" si="66"/>
        <v>-261633.62</v>
      </c>
      <c r="T519" s="5"/>
      <c r="U519" s="6"/>
      <c r="V519" s="6"/>
      <c r="W519" s="6"/>
      <c r="X519" s="83">
        <f t="shared" si="71"/>
        <v>-261633.62</v>
      </c>
    </row>
    <row r="520" spans="1:24">
      <c r="A520" s="2">
        <f t="shared" si="67"/>
        <v>506</v>
      </c>
      <c r="B520" s="22" t="s">
        <v>141</v>
      </c>
      <c r="C520" s="22" t="s">
        <v>778</v>
      </c>
      <c r="D520" s="22" t="s">
        <v>789</v>
      </c>
      <c r="E520" s="50" t="s">
        <v>790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-377538.87</v>
      </c>
      <c r="O520" s="24">
        <v>-401387.21</v>
      </c>
      <c r="P520" s="24">
        <v>-419012.45</v>
      </c>
      <c r="Q520" s="24">
        <v>-427436.94</v>
      </c>
      <c r="R520" s="24">
        <v>-463561.43</v>
      </c>
      <c r="S520" s="25">
        <f t="shared" si="66"/>
        <v>-401387.21</v>
      </c>
      <c r="T520" s="5"/>
      <c r="U520" s="6"/>
      <c r="V520" s="6"/>
      <c r="W520" s="6"/>
      <c r="X520" s="83">
        <f t="shared" si="71"/>
        <v>-401387.21</v>
      </c>
    </row>
    <row r="521" spans="1:24">
      <c r="A521" s="2">
        <f t="shared" si="67"/>
        <v>507</v>
      </c>
      <c r="B521" s="22" t="s">
        <v>141</v>
      </c>
      <c r="C521" s="22" t="s">
        <v>778</v>
      </c>
      <c r="D521" s="22" t="s">
        <v>791</v>
      </c>
      <c r="E521" s="50" t="s">
        <v>792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-108262.59</v>
      </c>
      <c r="O521" s="24">
        <v>-113951.25</v>
      </c>
      <c r="P521" s="24">
        <v>-117707.81</v>
      </c>
      <c r="Q521" s="24">
        <v>-118729.06</v>
      </c>
      <c r="R521" s="24">
        <v>-126336.78</v>
      </c>
      <c r="S521" s="25">
        <f t="shared" si="66"/>
        <v>-113951.25</v>
      </c>
      <c r="T521" s="5"/>
      <c r="U521" s="6"/>
      <c r="V521" s="6"/>
      <c r="W521" s="6"/>
      <c r="X521" s="83">
        <f t="shared" si="71"/>
        <v>-113951.25</v>
      </c>
    </row>
    <row r="522" spans="1:24">
      <c r="A522" s="2">
        <f t="shared" si="67"/>
        <v>508</v>
      </c>
      <c r="B522" s="22" t="s">
        <v>141</v>
      </c>
      <c r="C522" s="22" t="s">
        <v>778</v>
      </c>
      <c r="D522" s="22" t="s">
        <v>793</v>
      </c>
      <c r="E522" s="50" t="s">
        <v>794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-1200598.94</v>
      </c>
      <c r="O522" s="24">
        <v>-1149597.23</v>
      </c>
      <c r="P522" s="24">
        <v>-1086605.03</v>
      </c>
      <c r="Q522" s="24">
        <v>-1008650.4</v>
      </c>
      <c r="R522" s="24">
        <v>-863199.97</v>
      </c>
      <c r="S522" s="25">
        <f t="shared" si="66"/>
        <v>-1149597.23</v>
      </c>
      <c r="T522" s="5"/>
      <c r="U522" s="6"/>
      <c r="V522" s="6"/>
      <c r="W522" s="6"/>
      <c r="X522" s="83">
        <f t="shared" si="71"/>
        <v>-1149597.23</v>
      </c>
    </row>
    <row r="523" spans="1:24">
      <c r="A523" s="2">
        <f t="shared" si="67"/>
        <v>509</v>
      </c>
      <c r="B523" s="22" t="s">
        <v>141</v>
      </c>
      <c r="C523" s="22" t="s">
        <v>778</v>
      </c>
      <c r="D523" s="22" t="s">
        <v>795</v>
      </c>
      <c r="E523" s="50" t="s">
        <v>796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-346075.1</v>
      </c>
      <c r="O523" s="24">
        <v>-329693.3</v>
      </c>
      <c r="P523" s="24">
        <v>-309356.06</v>
      </c>
      <c r="Q523" s="24">
        <v>-284086.08</v>
      </c>
      <c r="R523" s="24">
        <v>-236935.84</v>
      </c>
      <c r="S523" s="25">
        <f t="shared" si="66"/>
        <v>-329693.3</v>
      </c>
      <c r="T523" s="5"/>
      <c r="U523" s="6"/>
      <c r="V523" s="6"/>
      <c r="W523" s="6"/>
      <c r="X523" s="83">
        <f t="shared" si="71"/>
        <v>-329693.3</v>
      </c>
    </row>
    <row r="524" spans="1:24">
      <c r="A524" s="2">
        <f t="shared" si="67"/>
        <v>510</v>
      </c>
      <c r="B524" s="22" t="s">
        <v>141</v>
      </c>
      <c r="C524" s="22" t="s">
        <v>778</v>
      </c>
      <c r="D524" s="22" t="s">
        <v>797</v>
      </c>
      <c r="E524" s="120" t="s">
        <v>798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536279.92000000004</v>
      </c>
      <c r="O524" s="24">
        <v>536279.92000000004</v>
      </c>
      <c r="P524" s="24">
        <v>536279.92000000004</v>
      </c>
      <c r="Q524" s="24">
        <v>536279.92000000004</v>
      </c>
      <c r="R524" s="24">
        <v>367551.32</v>
      </c>
      <c r="S524" s="25">
        <f t="shared" si="66"/>
        <v>536279.92000000004</v>
      </c>
      <c r="T524" s="5"/>
      <c r="U524" s="6"/>
      <c r="V524" s="6"/>
      <c r="W524" s="6"/>
      <c r="X524" s="83">
        <f t="shared" si="71"/>
        <v>536279.92000000004</v>
      </c>
    </row>
    <row r="525" spans="1:24">
      <c r="A525" s="2">
        <f t="shared" si="67"/>
        <v>511</v>
      </c>
      <c r="B525" s="22" t="s">
        <v>139</v>
      </c>
      <c r="C525" s="22" t="s">
        <v>778</v>
      </c>
      <c r="D525" s="22" t="s">
        <v>734</v>
      </c>
      <c r="E525" s="50" t="s">
        <v>799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125885.39</v>
      </c>
      <c r="R525" s="24">
        <v>151304.69</v>
      </c>
      <c r="S525" s="25">
        <f t="shared" si="66"/>
        <v>0</v>
      </c>
      <c r="T525" s="5"/>
      <c r="U525" s="6"/>
      <c r="V525" s="6">
        <f>+S525</f>
        <v>0</v>
      </c>
      <c r="W525" s="6"/>
      <c r="X525" s="26"/>
    </row>
    <row r="526" spans="1:24">
      <c r="A526" s="2">
        <f t="shared" si="67"/>
        <v>512</v>
      </c>
      <c r="B526" s="22" t="s">
        <v>141</v>
      </c>
      <c r="C526" s="22" t="s">
        <v>778</v>
      </c>
      <c r="D526" s="22" t="s">
        <v>734</v>
      </c>
      <c r="E526" s="120" t="s">
        <v>799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0</v>
      </c>
      <c r="P526" s="24">
        <v>0</v>
      </c>
      <c r="Q526" s="24">
        <v>779370.75</v>
      </c>
      <c r="R526" s="24">
        <v>934952.23</v>
      </c>
      <c r="S526" s="25">
        <f t="shared" si="66"/>
        <v>0</v>
      </c>
      <c r="T526" s="5"/>
      <c r="U526" s="6"/>
      <c r="V526" s="6">
        <f>+S526</f>
        <v>0</v>
      </c>
      <c r="W526" s="6"/>
      <c r="X526" s="26"/>
    </row>
    <row r="527" spans="1:24">
      <c r="A527" s="2">
        <f t="shared" si="67"/>
        <v>513</v>
      </c>
      <c r="B527" s="22" t="s">
        <v>67</v>
      </c>
      <c r="C527" s="22" t="s">
        <v>276</v>
      </c>
      <c r="D527" s="22" t="s">
        <v>800</v>
      </c>
      <c r="E527" s="23" t="s">
        <v>801</v>
      </c>
      <c r="F527" s="24">
        <v>45360249.719999999</v>
      </c>
      <c r="G527" s="24">
        <v>45663734.560000002</v>
      </c>
      <c r="H527" s="24">
        <v>45968509.560000002</v>
      </c>
      <c r="I527" s="24">
        <v>46274580.75</v>
      </c>
      <c r="J527" s="24">
        <v>46581954.18</v>
      </c>
      <c r="K527" s="24">
        <v>46890635.719999999</v>
      </c>
      <c r="L527" s="24">
        <v>47200631.520000003</v>
      </c>
      <c r="M527" s="24">
        <v>47511947.549999997</v>
      </c>
      <c r="N527" s="24">
        <v>47824590.049999997</v>
      </c>
      <c r="O527" s="24">
        <v>48138564.990000002</v>
      </c>
      <c r="P527" s="24">
        <v>48453878.57</v>
      </c>
      <c r="Q527" s="24">
        <v>48770536.939999998</v>
      </c>
      <c r="R527" s="24">
        <v>49007788.119999997</v>
      </c>
      <c r="S527" s="25">
        <f t="shared" si="66"/>
        <v>48138564.990000002</v>
      </c>
      <c r="T527" s="5"/>
      <c r="U527" s="6"/>
      <c r="W527" s="6"/>
      <c r="X527" s="6">
        <f>+S527</f>
        <v>48138564.990000002</v>
      </c>
    </row>
    <row r="528" spans="1:24">
      <c r="A528" s="2">
        <f t="shared" si="67"/>
        <v>514</v>
      </c>
      <c r="B528" s="2"/>
      <c r="C528" s="2"/>
      <c r="D528" s="2"/>
      <c r="E528" s="32" t="s">
        <v>802</v>
      </c>
      <c r="F528" s="28">
        <f t="shared" ref="F528:R528" si="72">SUM(F496:F527)</f>
        <v>-122338906.30999997</v>
      </c>
      <c r="G528" s="28">
        <f t="shared" si="72"/>
        <v>-125562183.42999998</v>
      </c>
      <c r="H528" s="28">
        <f t="shared" si="72"/>
        <v>-125359001.76000002</v>
      </c>
      <c r="I528" s="28">
        <f t="shared" si="72"/>
        <v>-125601836.71000004</v>
      </c>
      <c r="J528" s="28">
        <f t="shared" si="72"/>
        <v>-125577682.70000002</v>
      </c>
      <c r="K528" s="28">
        <f t="shared" si="72"/>
        <v>-124101921.19999999</v>
      </c>
      <c r="L528" s="28">
        <f t="shared" si="72"/>
        <v>-124273394.66999999</v>
      </c>
      <c r="M528" s="28">
        <f t="shared" si="72"/>
        <v>-123582936.21000002</v>
      </c>
      <c r="N528" s="28">
        <f t="shared" si="72"/>
        <v>-124624632.51000004</v>
      </c>
      <c r="O528" s="28">
        <f t="shared" si="72"/>
        <v>-124120741.74000004</v>
      </c>
      <c r="P528" s="28">
        <f t="shared" si="72"/>
        <v>-123207202.62000003</v>
      </c>
      <c r="Q528" s="28">
        <f t="shared" si="72"/>
        <v>-120889584.75000006</v>
      </c>
      <c r="R528" s="28">
        <f t="shared" si="72"/>
        <v>-118715360.98000005</v>
      </c>
      <c r="S528" s="25">
        <f t="shared" ref="S528:S591" si="73">+O528</f>
        <v>-124120741.74000004</v>
      </c>
      <c r="T528" s="5"/>
      <c r="U528" s="6"/>
      <c r="V528" s="6"/>
      <c r="W528" s="6"/>
      <c r="X528" s="26"/>
    </row>
    <row r="529" spans="1:24">
      <c r="A529" s="2">
        <f t="shared" ref="A529:A592" si="74">+A528+1</f>
        <v>515</v>
      </c>
      <c r="B529" s="2"/>
      <c r="C529" s="2"/>
      <c r="D529" s="2"/>
      <c r="E529" s="50"/>
      <c r="F529" s="24"/>
      <c r="G529" s="91"/>
      <c r="H529" s="74"/>
      <c r="I529" s="74"/>
      <c r="J529" s="75"/>
      <c r="K529" s="76"/>
      <c r="L529" s="77"/>
      <c r="M529" s="78"/>
      <c r="N529" s="79"/>
      <c r="O529" s="42"/>
      <c r="P529" s="80"/>
      <c r="Q529" s="92"/>
      <c r="R529" s="24"/>
      <c r="S529" s="25">
        <f t="shared" si="73"/>
        <v>0</v>
      </c>
      <c r="T529" s="5"/>
      <c r="U529" s="6"/>
      <c r="V529" s="6"/>
      <c r="W529" s="6"/>
      <c r="X529" s="26"/>
    </row>
    <row r="530" spans="1:24">
      <c r="A530" s="2">
        <f t="shared" si="74"/>
        <v>516</v>
      </c>
      <c r="B530" s="22" t="s">
        <v>67</v>
      </c>
      <c r="C530" s="22" t="s">
        <v>803</v>
      </c>
      <c r="D530" s="22" t="s">
        <v>11</v>
      </c>
      <c r="E530" s="50" t="s">
        <v>804</v>
      </c>
      <c r="F530" s="24">
        <v>-286113</v>
      </c>
      <c r="G530" s="24">
        <v>-282546.17</v>
      </c>
      <c r="H530" s="24">
        <v>-278979.33</v>
      </c>
      <c r="I530" s="24">
        <v>-275412.5</v>
      </c>
      <c r="J530" s="24">
        <v>-271845.67</v>
      </c>
      <c r="K530" s="24">
        <v>-268278.83</v>
      </c>
      <c r="L530" s="24">
        <v>-264712</v>
      </c>
      <c r="M530" s="24">
        <v>-261145.17</v>
      </c>
      <c r="N530" s="24">
        <v>-257578.33</v>
      </c>
      <c r="O530" s="24">
        <v>-254011.5</v>
      </c>
      <c r="P530" s="24">
        <v>-250444.67</v>
      </c>
      <c r="Q530" s="24">
        <v>-247430.58</v>
      </c>
      <c r="R530" s="24">
        <v>-243929</v>
      </c>
      <c r="S530" s="25">
        <f t="shared" si="73"/>
        <v>-254011.5</v>
      </c>
      <c r="T530" s="5"/>
      <c r="U530" s="6"/>
      <c r="V530" s="6"/>
      <c r="W530" s="6"/>
      <c r="X530" s="26">
        <f>+S530</f>
        <v>-254011.5</v>
      </c>
    </row>
    <row r="531" spans="1:24">
      <c r="A531" s="2">
        <f t="shared" si="74"/>
        <v>517</v>
      </c>
      <c r="B531" s="22" t="s">
        <v>67</v>
      </c>
      <c r="C531" s="22" t="s">
        <v>805</v>
      </c>
      <c r="D531" s="22" t="s">
        <v>294</v>
      </c>
      <c r="E531" s="50" t="s">
        <v>806</v>
      </c>
      <c r="F531" s="24">
        <v>10739349.869999999</v>
      </c>
      <c r="G531" s="24">
        <v>10704140.869999999</v>
      </c>
      <c r="H531" s="24">
        <v>10668835.9</v>
      </c>
      <c r="I531" s="24">
        <v>10633363.82</v>
      </c>
      <c r="J531" s="24">
        <v>10598960.15</v>
      </c>
      <c r="K531" s="24">
        <v>10564549.82</v>
      </c>
      <c r="L531" s="24">
        <v>10530137.380000001</v>
      </c>
      <c r="M531" s="24">
        <v>10444092.59</v>
      </c>
      <c r="N531" s="24">
        <v>10402321.68</v>
      </c>
      <c r="O531" s="24">
        <v>10360550.029999999</v>
      </c>
      <c r="P531" s="24">
        <v>10318778.42</v>
      </c>
      <c r="Q531" s="24">
        <v>10248758.779999999</v>
      </c>
      <c r="R531" s="24">
        <v>10230519.77</v>
      </c>
      <c r="S531" s="25">
        <f t="shared" si="73"/>
        <v>10360550.029999999</v>
      </c>
      <c r="T531" s="5"/>
      <c r="U531" s="6"/>
      <c r="V531" s="6"/>
      <c r="W531" s="6"/>
      <c r="X531" s="26">
        <f t="shared" ref="X531:X540" si="75">+S531</f>
        <v>10360550.029999999</v>
      </c>
    </row>
    <row r="532" spans="1:24">
      <c r="A532" s="2">
        <f t="shared" si="74"/>
        <v>518</v>
      </c>
      <c r="B532" s="22" t="s">
        <v>67</v>
      </c>
      <c r="C532" s="22" t="s">
        <v>805</v>
      </c>
      <c r="D532" s="22" t="s">
        <v>296</v>
      </c>
      <c r="E532" s="50" t="s">
        <v>807</v>
      </c>
      <c r="F532" s="24">
        <v>41264063.450000003</v>
      </c>
      <c r="G532" s="24">
        <v>41127242.270000003</v>
      </c>
      <c r="H532" s="24">
        <v>40990089.109999999</v>
      </c>
      <c r="I532" s="24">
        <v>40852357.780000001</v>
      </c>
      <c r="J532" s="24">
        <v>40718322.310000002</v>
      </c>
      <c r="K532" s="24">
        <v>40584263.780000001</v>
      </c>
      <c r="L532" s="24">
        <v>40450197.969999999</v>
      </c>
      <c r="M532" s="24">
        <v>40128359.039999999</v>
      </c>
      <c r="N532" s="24">
        <v>39967529.289999999</v>
      </c>
      <c r="O532" s="24">
        <v>39806697.079999998</v>
      </c>
      <c r="P532" s="24">
        <v>39645864.850000001</v>
      </c>
      <c r="Q532" s="24">
        <v>39378116.229999997</v>
      </c>
      <c r="R532" s="24">
        <v>39297042.920000002</v>
      </c>
      <c r="S532" s="25">
        <f t="shared" si="73"/>
        <v>39806697.079999998</v>
      </c>
      <c r="T532" s="5"/>
      <c r="U532" s="6"/>
      <c r="V532" s="6"/>
      <c r="W532" s="6"/>
      <c r="X532" s="26">
        <f t="shared" si="75"/>
        <v>39806697.079999998</v>
      </c>
    </row>
    <row r="533" spans="1:24">
      <c r="A533" s="2">
        <f t="shared" si="74"/>
        <v>519</v>
      </c>
      <c r="B533" s="22" t="s">
        <v>67</v>
      </c>
      <c r="C533" s="22" t="s">
        <v>805</v>
      </c>
      <c r="D533" s="22" t="s">
        <v>808</v>
      </c>
      <c r="E533" s="50" t="s">
        <v>809</v>
      </c>
      <c r="F533" s="24">
        <v>-100214084.3</v>
      </c>
      <c r="G533" s="24">
        <v>-100072681.7</v>
      </c>
      <c r="H533" s="24">
        <v>-99929507.170000002</v>
      </c>
      <c r="I533" s="24">
        <v>-99642303.599999994</v>
      </c>
      <c r="J533" s="24">
        <v>-99483213.659999996</v>
      </c>
      <c r="K533" s="24">
        <v>-99324123.709999993</v>
      </c>
      <c r="L533" s="24">
        <v>-99165033.769999996</v>
      </c>
      <c r="M533" s="24">
        <v>-99080207.829999998</v>
      </c>
      <c r="N533" s="24">
        <v>-98931727.030000001</v>
      </c>
      <c r="O533" s="24">
        <v>-98783246.230000004</v>
      </c>
      <c r="P533" s="24">
        <v>-98634765.430000007</v>
      </c>
      <c r="Q533" s="24">
        <v>-98558812.739999995</v>
      </c>
      <c r="R533" s="24">
        <v>-99638867.390000001</v>
      </c>
      <c r="S533" s="25">
        <f t="shared" si="73"/>
        <v>-98783246.230000004</v>
      </c>
      <c r="T533" s="5"/>
      <c r="U533" s="6"/>
      <c r="V533" s="6"/>
      <c r="W533" s="6"/>
      <c r="X533" s="26">
        <f t="shared" si="75"/>
        <v>-98783246.230000004</v>
      </c>
    </row>
    <row r="534" spans="1:24">
      <c r="A534" s="2">
        <f t="shared" si="74"/>
        <v>520</v>
      </c>
      <c r="B534" s="22" t="s">
        <v>67</v>
      </c>
      <c r="C534" s="22" t="s">
        <v>805</v>
      </c>
      <c r="D534" s="22" t="s">
        <v>302</v>
      </c>
      <c r="E534" s="50" t="s">
        <v>811</v>
      </c>
      <c r="F534" s="24">
        <v>-140309.65</v>
      </c>
      <c r="G534" s="24">
        <v>-140309.65</v>
      </c>
      <c r="H534" s="24">
        <v>-140309.65</v>
      </c>
      <c r="I534" s="24">
        <v>-118468.96</v>
      </c>
      <c r="J534" s="24">
        <v>-93051.35</v>
      </c>
      <c r="K534" s="24">
        <v>-123983.44</v>
      </c>
      <c r="L534" s="24">
        <v>-128794.44</v>
      </c>
      <c r="M534" s="24">
        <v>-115754.06</v>
      </c>
      <c r="N534" s="24">
        <v>4813.8100000000104</v>
      </c>
      <c r="O534" s="24">
        <v>-214221.45</v>
      </c>
      <c r="P534" s="24">
        <v>-198993.98</v>
      </c>
      <c r="Q534" s="24">
        <v>130178.89</v>
      </c>
      <c r="R534" s="24">
        <v>347877.73</v>
      </c>
      <c r="S534" s="25">
        <f t="shared" si="73"/>
        <v>-214221.45</v>
      </c>
      <c r="T534" s="5"/>
      <c r="U534" s="6"/>
      <c r="V534" s="6"/>
      <c r="W534" s="6"/>
      <c r="X534" s="26">
        <f t="shared" si="75"/>
        <v>-214221.45</v>
      </c>
    </row>
    <row r="535" spans="1:24">
      <c r="A535" s="2">
        <f t="shared" si="74"/>
        <v>521</v>
      </c>
      <c r="B535" s="22" t="s">
        <v>141</v>
      </c>
      <c r="C535" s="22" t="s">
        <v>805</v>
      </c>
      <c r="D535" s="22" t="s">
        <v>812</v>
      </c>
      <c r="E535" s="50" t="s">
        <v>813</v>
      </c>
      <c r="F535" s="24">
        <v>-48616.4</v>
      </c>
      <c r="G535" s="24">
        <v>-48616.4</v>
      </c>
      <c r="H535" s="24">
        <v>-48616.4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5">
        <f t="shared" si="73"/>
        <v>0</v>
      </c>
      <c r="T535" s="5"/>
      <c r="U535" s="6"/>
      <c r="V535" s="6"/>
      <c r="W535" s="6"/>
      <c r="X535" s="26">
        <f t="shared" si="75"/>
        <v>0</v>
      </c>
    </row>
    <row r="536" spans="1:24">
      <c r="A536" s="2">
        <f t="shared" si="74"/>
        <v>522</v>
      </c>
      <c r="B536" s="22" t="s">
        <v>139</v>
      </c>
      <c r="C536" s="22" t="s">
        <v>805</v>
      </c>
      <c r="D536" s="22" t="s">
        <v>306</v>
      </c>
      <c r="E536" s="50" t="s">
        <v>815</v>
      </c>
      <c r="F536" s="24">
        <v>939972</v>
      </c>
      <c r="G536" s="24">
        <v>936890.3</v>
      </c>
      <c r="H536" s="24">
        <v>933800.21</v>
      </c>
      <c r="I536" s="24">
        <v>930695.46</v>
      </c>
      <c r="J536" s="24">
        <v>927684.27</v>
      </c>
      <c r="K536" s="24">
        <v>924672.45</v>
      </c>
      <c r="L536" s="24">
        <v>921660.48</v>
      </c>
      <c r="M536" s="24">
        <v>914129.32</v>
      </c>
      <c r="N536" s="24">
        <v>910473.28</v>
      </c>
      <c r="O536" s="24">
        <v>906817.18</v>
      </c>
      <c r="P536" s="24">
        <v>903161.07</v>
      </c>
      <c r="Q536" s="24">
        <v>897032.55</v>
      </c>
      <c r="R536" s="24">
        <v>895436.16</v>
      </c>
      <c r="S536" s="25">
        <f t="shared" si="73"/>
        <v>906817.18</v>
      </c>
      <c r="T536" s="5"/>
      <c r="U536" s="6"/>
      <c r="V536" s="6"/>
      <c r="W536" s="6"/>
      <c r="X536" s="26">
        <f t="shared" si="75"/>
        <v>906817.18</v>
      </c>
    </row>
    <row r="537" spans="1:24">
      <c r="A537" s="2">
        <f t="shared" si="74"/>
        <v>523</v>
      </c>
      <c r="B537" s="22" t="s">
        <v>139</v>
      </c>
      <c r="C537" s="22" t="s">
        <v>805</v>
      </c>
      <c r="D537" s="22" t="s">
        <v>308</v>
      </c>
      <c r="E537" s="50" t="s">
        <v>816</v>
      </c>
      <c r="F537" s="24">
        <v>-849262.69</v>
      </c>
      <c r="G537" s="24">
        <v>-845073.75</v>
      </c>
      <c r="H537" s="24">
        <v>-840913.86</v>
      </c>
      <c r="I537" s="24">
        <v>-836804.57</v>
      </c>
      <c r="J537" s="24">
        <v>-832371.81</v>
      </c>
      <c r="K537" s="24">
        <v>-827941.05</v>
      </c>
      <c r="L537" s="24">
        <v>-823510.95</v>
      </c>
      <c r="M537" s="24">
        <v>-825543.72</v>
      </c>
      <c r="N537" s="24">
        <v>-822031.55</v>
      </c>
      <c r="O537" s="24">
        <v>-818519.6</v>
      </c>
      <c r="P537" s="24">
        <v>-815007.66</v>
      </c>
      <c r="Q537" s="24">
        <v>-810817.82</v>
      </c>
      <c r="R537" s="24">
        <v>-798533.89</v>
      </c>
      <c r="S537" s="25">
        <f t="shared" si="73"/>
        <v>-818519.6</v>
      </c>
      <c r="T537" s="5"/>
      <c r="U537" s="6"/>
      <c r="V537" s="6"/>
      <c r="W537" s="6"/>
      <c r="X537" s="26">
        <f t="shared" si="75"/>
        <v>-818519.6</v>
      </c>
    </row>
    <row r="538" spans="1:24">
      <c r="A538" s="2">
        <f t="shared" si="74"/>
        <v>524</v>
      </c>
      <c r="B538" s="22" t="s">
        <v>139</v>
      </c>
      <c r="C538" s="22" t="s">
        <v>805</v>
      </c>
      <c r="D538" s="22" t="s">
        <v>817</v>
      </c>
      <c r="E538" s="50" t="s">
        <v>818</v>
      </c>
      <c r="F538" s="24">
        <v>-4259635.7699999996</v>
      </c>
      <c r="G538" s="24">
        <v>-4264098.26</v>
      </c>
      <c r="H538" s="24">
        <v>-4268405.67</v>
      </c>
      <c r="I538" s="24">
        <v>-4260106.82</v>
      </c>
      <c r="J538" s="24">
        <v>-4263021.22</v>
      </c>
      <c r="K538" s="24">
        <v>-4265935.62</v>
      </c>
      <c r="L538" s="24">
        <v>-4268850.0199999996</v>
      </c>
      <c r="M538" s="24">
        <v>-4288249.96</v>
      </c>
      <c r="N538" s="24">
        <v>-4293519.4400000004</v>
      </c>
      <c r="O538" s="24">
        <v>-4298788.92</v>
      </c>
      <c r="P538" s="24">
        <v>-4304058.3899999997</v>
      </c>
      <c r="Q538" s="24">
        <v>-4313894.84</v>
      </c>
      <c r="R538" s="24">
        <v>-4420542.34</v>
      </c>
      <c r="S538" s="25">
        <f t="shared" si="73"/>
        <v>-4298788.92</v>
      </c>
      <c r="T538" s="5"/>
      <c r="U538" s="6"/>
      <c r="V538" s="6"/>
      <c r="W538" s="6"/>
      <c r="X538" s="26">
        <f t="shared" si="75"/>
        <v>-4298788.92</v>
      </c>
    </row>
    <row r="539" spans="1:24">
      <c r="A539" s="2">
        <f t="shared" si="74"/>
        <v>525</v>
      </c>
      <c r="B539" s="22" t="s">
        <v>139</v>
      </c>
      <c r="C539" s="22" t="s">
        <v>805</v>
      </c>
      <c r="D539" s="22" t="s">
        <v>316</v>
      </c>
      <c r="E539" s="50" t="s">
        <v>820</v>
      </c>
      <c r="F539" s="24">
        <v>503976.85</v>
      </c>
      <c r="G539" s="24">
        <v>503976.85</v>
      </c>
      <c r="H539" s="24">
        <v>503976.85</v>
      </c>
      <c r="I539" s="24">
        <v>511403.25</v>
      </c>
      <c r="J539" s="24">
        <v>513627.95</v>
      </c>
      <c r="K539" s="24">
        <v>510920.59</v>
      </c>
      <c r="L539" s="24">
        <v>510499.49</v>
      </c>
      <c r="M539" s="24">
        <v>511640.88</v>
      </c>
      <c r="N539" s="24">
        <v>522193.7</v>
      </c>
      <c r="O539" s="24">
        <v>503022.42</v>
      </c>
      <c r="P539" s="24">
        <v>504355.22</v>
      </c>
      <c r="Q539" s="24">
        <v>521350.27</v>
      </c>
      <c r="R539" s="24">
        <v>492728.47</v>
      </c>
      <c r="S539" s="25">
        <f t="shared" si="73"/>
        <v>503022.42</v>
      </c>
      <c r="T539" s="5"/>
      <c r="U539" s="6"/>
      <c r="V539" s="6"/>
      <c r="W539" s="6"/>
      <c r="X539" s="26">
        <f t="shared" si="75"/>
        <v>503022.42</v>
      </c>
    </row>
    <row r="540" spans="1:24">
      <c r="A540" s="2">
        <f t="shared" si="74"/>
        <v>526</v>
      </c>
      <c r="B540" s="22" t="s">
        <v>139</v>
      </c>
      <c r="C540" s="22" t="s">
        <v>805</v>
      </c>
      <c r="D540" s="22" t="s">
        <v>812</v>
      </c>
      <c r="E540" s="50" t="s">
        <v>813</v>
      </c>
      <c r="F540" s="24">
        <v>-14390.85</v>
      </c>
      <c r="G540" s="24">
        <v>-14390.85</v>
      </c>
      <c r="H540" s="24">
        <v>-14390.85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5">
        <f t="shared" si="73"/>
        <v>0</v>
      </c>
      <c r="T540" s="5"/>
      <c r="U540" s="6"/>
      <c r="V540" s="6"/>
      <c r="W540" s="6"/>
      <c r="X540" s="26">
        <f t="shared" si="75"/>
        <v>0</v>
      </c>
    </row>
    <row r="541" spans="1:24">
      <c r="A541" s="2">
        <f t="shared" si="74"/>
        <v>527</v>
      </c>
      <c r="B541" s="22" t="s">
        <v>67</v>
      </c>
      <c r="C541" s="22" t="s">
        <v>822</v>
      </c>
      <c r="D541" s="22" t="s">
        <v>294</v>
      </c>
      <c r="E541" s="50" t="s">
        <v>806</v>
      </c>
      <c r="F541" s="24">
        <v>2162401.16</v>
      </c>
      <c r="G541" s="24">
        <v>2144381.14</v>
      </c>
      <c r="H541" s="24">
        <v>2126361.12</v>
      </c>
      <c r="I541" s="24">
        <v>2108341.12</v>
      </c>
      <c r="J541" s="24">
        <v>2090321.11</v>
      </c>
      <c r="K541" s="24">
        <v>2072301.1</v>
      </c>
      <c r="L541" s="24">
        <v>2054281.07</v>
      </c>
      <c r="M541" s="24">
        <v>2036261.06</v>
      </c>
      <c r="N541" s="24">
        <v>2018241.05</v>
      </c>
      <c r="O541" s="24">
        <v>2000221.05</v>
      </c>
      <c r="P541" s="24">
        <v>1982201.05</v>
      </c>
      <c r="Q541" s="24">
        <v>1966738.21</v>
      </c>
      <c r="R541" s="24">
        <v>1913970.3</v>
      </c>
      <c r="S541" s="25">
        <f t="shared" si="73"/>
        <v>2000221.05</v>
      </c>
      <c r="T541" s="5"/>
      <c r="U541" s="6"/>
      <c r="V541" s="4"/>
      <c r="W541" s="4"/>
      <c r="X541" s="83">
        <f>+S541</f>
        <v>2000221.05</v>
      </c>
    </row>
    <row r="542" spans="1:24">
      <c r="A542" s="2">
        <f t="shared" si="74"/>
        <v>528</v>
      </c>
      <c r="B542" s="22" t="s">
        <v>67</v>
      </c>
      <c r="C542" s="22" t="s">
        <v>822</v>
      </c>
      <c r="D542" s="22" t="s">
        <v>296</v>
      </c>
      <c r="E542" s="50" t="s">
        <v>807</v>
      </c>
      <c r="F542" s="24">
        <v>8252880.6200000001</v>
      </c>
      <c r="G542" s="24">
        <v>8184106.5700000003</v>
      </c>
      <c r="H542" s="24">
        <v>8115332.5499999998</v>
      </c>
      <c r="I542" s="24">
        <v>8046558.5999999996</v>
      </c>
      <c r="J542" s="24">
        <v>7977784.54</v>
      </c>
      <c r="K542" s="24">
        <v>7909010.5599999996</v>
      </c>
      <c r="L542" s="24">
        <v>7840236.5199999996</v>
      </c>
      <c r="M542" s="24">
        <v>7771462.5</v>
      </c>
      <c r="N542" s="24">
        <v>7702688.5300000003</v>
      </c>
      <c r="O542" s="24">
        <v>7633914.46</v>
      </c>
      <c r="P542" s="24">
        <v>7565140.4800000004</v>
      </c>
      <c r="Q542" s="24">
        <v>7505986.2999999998</v>
      </c>
      <c r="R542" s="24">
        <v>7294680.6500000004</v>
      </c>
      <c r="S542" s="25">
        <f t="shared" si="73"/>
        <v>7633914.46</v>
      </c>
      <c r="T542" s="5"/>
      <c r="U542" s="6"/>
      <c r="V542" s="4"/>
      <c r="W542" s="4"/>
      <c r="X542" s="83">
        <f>+S542</f>
        <v>7633914.46</v>
      </c>
    </row>
    <row r="543" spans="1:24">
      <c r="A543" s="2">
        <f t="shared" si="74"/>
        <v>529</v>
      </c>
      <c r="B543" s="22" t="s">
        <v>67</v>
      </c>
      <c r="C543" s="22" t="s">
        <v>822</v>
      </c>
      <c r="D543" s="22" t="s">
        <v>823</v>
      </c>
      <c r="E543" s="50" t="s">
        <v>824</v>
      </c>
      <c r="F543" s="24">
        <v>-161930.57</v>
      </c>
      <c r="G543" s="24">
        <v>-161226.51999999999</v>
      </c>
      <c r="H543" s="24">
        <v>-160522.47</v>
      </c>
      <c r="I543" s="24">
        <v>-159818.42000000001</v>
      </c>
      <c r="J543" s="24">
        <v>-159114.37</v>
      </c>
      <c r="K543" s="24">
        <v>-158410.32</v>
      </c>
      <c r="L543" s="24">
        <v>-157706.26999999999</v>
      </c>
      <c r="M543" s="24">
        <v>-157002.22</v>
      </c>
      <c r="N543" s="24">
        <v>-156298.17000000001</v>
      </c>
      <c r="O543" s="24">
        <v>-155594.12</v>
      </c>
      <c r="P543" s="24">
        <v>-154890.07</v>
      </c>
      <c r="Q543" s="24">
        <v>-154186.01999999999</v>
      </c>
      <c r="R543" s="24">
        <v>-153482.01</v>
      </c>
      <c r="S543" s="25">
        <f t="shared" si="73"/>
        <v>-155594.12</v>
      </c>
      <c r="T543" s="5"/>
      <c r="U543" s="6"/>
      <c r="W543" s="6"/>
      <c r="X543" s="4">
        <f>+S543</f>
        <v>-155594.12</v>
      </c>
    </row>
    <row r="544" spans="1:24">
      <c r="A544" s="2">
        <f t="shared" si="74"/>
        <v>530</v>
      </c>
      <c r="B544" s="22" t="s">
        <v>67</v>
      </c>
      <c r="C544" s="22" t="s">
        <v>822</v>
      </c>
      <c r="D544" s="22" t="s">
        <v>300</v>
      </c>
      <c r="E544" s="50" t="s">
        <v>826</v>
      </c>
      <c r="F544" s="24">
        <v>-481335.67</v>
      </c>
      <c r="G544" s="24">
        <v>-481335.67</v>
      </c>
      <c r="H544" s="24">
        <v>-481335.67</v>
      </c>
      <c r="I544" s="24">
        <v>-481335.67</v>
      </c>
      <c r="J544" s="24">
        <v>-481335.67</v>
      </c>
      <c r="K544" s="24">
        <v>-481335.67</v>
      </c>
      <c r="L544" s="24">
        <v>-481335.67</v>
      </c>
      <c r="M544" s="24">
        <v>-481335.67</v>
      </c>
      <c r="N544" s="24">
        <v>-481335.67</v>
      </c>
      <c r="O544" s="24">
        <v>-481335.67</v>
      </c>
      <c r="P544" s="24">
        <v>-481335.67</v>
      </c>
      <c r="Q544" s="24">
        <v>-481335.67</v>
      </c>
      <c r="R544" s="24">
        <v>-638740.75</v>
      </c>
      <c r="S544" s="25">
        <f t="shared" si="73"/>
        <v>-481335.67</v>
      </c>
      <c r="T544" s="5"/>
      <c r="U544" s="6"/>
      <c r="V544" s="4">
        <f t="shared" ref="V544:V550" si="76">+S544</f>
        <v>-481335.67</v>
      </c>
      <c r="W544" s="6"/>
      <c r="X544" s="26"/>
    </row>
    <row r="545" spans="1:24">
      <c r="A545" s="2">
        <f t="shared" si="74"/>
        <v>531</v>
      </c>
      <c r="B545" s="22" t="s">
        <v>67</v>
      </c>
      <c r="C545" s="22" t="s">
        <v>822</v>
      </c>
      <c r="D545" s="22" t="s">
        <v>302</v>
      </c>
      <c r="E545" s="50" t="s">
        <v>827</v>
      </c>
      <c r="F545" s="24">
        <v>-32833635.199999999</v>
      </c>
      <c r="G545" s="24">
        <v>-31943946.600000001</v>
      </c>
      <c r="H545" s="24">
        <v>-31136329.219999999</v>
      </c>
      <c r="I545" s="24">
        <v>-30469392.350000001</v>
      </c>
      <c r="J545" s="24">
        <v>-30175970.079999998</v>
      </c>
      <c r="K545" s="24">
        <v>-29991402.34</v>
      </c>
      <c r="L545" s="24">
        <v>-30267951.260000002</v>
      </c>
      <c r="M545" s="24">
        <v>-30569378.079999998</v>
      </c>
      <c r="N545" s="24">
        <v>-31103198.75</v>
      </c>
      <c r="O545" s="24">
        <v>-31443179.859999999</v>
      </c>
      <c r="P545" s="24">
        <v>-31302928.609999999</v>
      </c>
      <c r="Q545" s="24">
        <v>-33386829.190000001</v>
      </c>
      <c r="R545" s="24">
        <v>-40255923.640000001</v>
      </c>
      <c r="S545" s="25">
        <f t="shared" si="73"/>
        <v>-31443179.859999999</v>
      </c>
      <c r="T545" s="5"/>
      <c r="U545" s="6"/>
      <c r="V545" s="4">
        <f t="shared" si="76"/>
        <v>-31443179.859999999</v>
      </c>
      <c r="W545" s="6"/>
      <c r="X545" s="26"/>
    </row>
    <row r="546" spans="1:24">
      <c r="A546" s="2">
        <f t="shared" si="74"/>
        <v>532</v>
      </c>
      <c r="B546" s="22" t="s">
        <v>139</v>
      </c>
      <c r="C546" s="22" t="s">
        <v>822</v>
      </c>
      <c r="D546" s="85" t="s">
        <v>306</v>
      </c>
      <c r="E546" s="50" t="s">
        <v>815</v>
      </c>
      <c r="F546" s="24">
        <v>189266.26</v>
      </c>
      <c r="G546" s="24">
        <v>187689.04</v>
      </c>
      <c r="H546" s="24">
        <v>186111.82</v>
      </c>
      <c r="I546" s="24">
        <v>184534.6</v>
      </c>
      <c r="J546" s="24">
        <v>182957.38</v>
      </c>
      <c r="K546" s="24">
        <v>181380.15</v>
      </c>
      <c r="L546" s="24">
        <v>179802.94</v>
      </c>
      <c r="M546" s="24">
        <v>178225.72</v>
      </c>
      <c r="N546" s="24">
        <v>176648.51</v>
      </c>
      <c r="O546" s="24">
        <v>175071.29</v>
      </c>
      <c r="P546" s="24">
        <v>173494.07</v>
      </c>
      <c r="Q546" s="24">
        <v>172140.66</v>
      </c>
      <c r="R546" s="24">
        <v>167522.1</v>
      </c>
      <c r="S546" s="25">
        <f t="shared" si="73"/>
        <v>175071.29</v>
      </c>
      <c r="T546" s="5"/>
      <c r="U546" s="6"/>
      <c r="V546" s="4">
        <f t="shared" si="76"/>
        <v>175071.29</v>
      </c>
      <c r="W546" s="6"/>
      <c r="X546" s="26"/>
    </row>
    <row r="547" spans="1:24">
      <c r="A547" s="2">
        <f t="shared" si="74"/>
        <v>533</v>
      </c>
      <c r="B547" s="22" t="s">
        <v>139</v>
      </c>
      <c r="C547" s="22" t="s">
        <v>822</v>
      </c>
      <c r="D547" s="22" t="s">
        <v>308</v>
      </c>
      <c r="E547" s="50" t="s">
        <v>816</v>
      </c>
      <c r="F547" s="24">
        <v>-118133.35</v>
      </c>
      <c r="G547" s="24">
        <v>-117148.9</v>
      </c>
      <c r="H547" s="24">
        <v>-116164.48</v>
      </c>
      <c r="I547" s="24">
        <v>-115179.99</v>
      </c>
      <c r="J547" s="24">
        <v>-114195.55</v>
      </c>
      <c r="K547" s="24">
        <v>-113211.11</v>
      </c>
      <c r="L547" s="24">
        <v>-112226.67</v>
      </c>
      <c r="M547" s="24">
        <v>-111242.23</v>
      </c>
      <c r="N547" s="24">
        <v>-110257.76</v>
      </c>
      <c r="O547" s="24">
        <v>-109273.33</v>
      </c>
      <c r="P547" s="24">
        <v>-108288.89</v>
      </c>
      <c r="Q547" s="24">
        <v>-107304.4</v>
      </c>
      <c r="R547" s="24">
        <v>-94506.66</v>
      </c>
      <c r="S547" s="25">
        <f t="shared" si="73"/>
        <v>-109273.33</v>
      </c>
      <c r="T547" s="5"/>
      <c r="U547" s="6"/>
      <c r="V547" s="4">
        <f t="shared" si="76"/>
        <v>-109273.33</v>
      </c>
      <c r="W547" s="6"/>
      <c r="X547" s="26"/>
    </row>
    <row r="548" spans="1:24">
      <c r="A548" s="2">
        <f t="shared" si="74"/>
        <v>534</v>
      </c>
      <c r="B548" s="22" t="s">
        <v>139</v>
      </c>
      <c r="C548" s="22" t="s">
        <v>822</v>
      </c>
      <c r="D548" s="22" t="s">
        <v>828</v>
      </c>
      <c r="E548" s="50" t="s">
        <v>829</v>
      </c>
      <c r="F548" s="24">
        <v>-14173.13</v>
      </c>
      <c r="G548" s="24">
        <v>-14111.51</v>
      </c>
      <c r="H548" s="24">
        <v>-14049.89</v>
      </c>
      <c r="I548" s="24">
        <v>-13988.27</v>
      </c>
      <c r="J548" s="24">
        <v>-13926.65</v>
      </c>
      <c r="K548" s="24">
        <v>-13865.03</v>
      </c>
      <c r="L548" s="24">
        <v>-13803.41</v>
      </c>
      <c r="M548" s="24">
        <v>-13741.79</v>
      </c>
      <c r="N548" s="24">
        <v>-13680.17</v>
      </c>
      <c r="O548" s="24">
        <v>-13618.55</v>
      </c>
      <c r="P548" s="24">
        <v>-13556.93</v>
      </c>
      <c r="Q548" s="24">
        <v>-13495.31</v>
      </c>
      <c r="R548" s="24">
        <v>-13433.67</v>
      </c>
      <c r="S548" s="25">
        <f t="shared" si="73"/>
        <v>-13618.55</v>
      </c>
      <c r="T548" s="2"/>
      <c r="U548" s="4"/>
      <c r="V548" s="4">
        <f t="shared" si="76"/>
        <v>-13618.55</v>
      </c>
      <c r="W548" s="4"/>
      <c r="X548" s="83"/>
    </row>
    <row r="549" spans="1:24">
      <c r="A549" s="2">
        <f t="shared" si="74"/>
        <v>535</v>
      </c>
      <c r="B549" s="22" t="s">
        <v>139</v>
      </c>
      <c r="C549" s="22" t="s">
        <v>822</v>
      </c>
      <c r="D549" s="22" t="s">
        <v>314</v>
      </c>
      <c r="E549" s="50" t="s">
        <v>830</v>
      </c>
      <c r="F549" s="24">
        <v>-42129.37</v>
      </c>
      <c r="G549" s="24">
        <v>-42129.37</v>
      </c>
      <c r="H549" s="24">
        <v>-42129.37</v>
      </c>
      <c r="I549" s="24">
        <v>-42129.37</v>
      </c>
      <c r="J549" s="24">
        <v>-42129.37</v>
      </c>
      <c r="K549" s="24">
        <v>-42129.37</v>
      </c>
      <c r="L549" s="24">
        <v>-42129.37</v>
      </c>
      <c r="M549" s="24">
        <v>-42129.37</v>
      </c>
      <c r="N549" s="24">
        <v>-42129.37</v>
      </c>
      <c r="O549" s="24">
        <v>-42129.37</v>
      </c>
      <c r="P549" s="24">
        <v>-42129.37</v>
      </c>
      <c r="Q549" s="24">
        <v>-42129.37</v>
      </c>
      <c r="R549" s="24">
        <v>-55906.400000000001</v>
      </c>
      <c r="S549" s="25">
        <f t="shared" si="73"/>
        <v>-42129.37</v>
      </c>
      <c r="T549" s="5"/>
      <c r="U549" s="6"/>
      <c r="V549" s="6">
        <f t="shared" si="76"/>
        <v>-42129.37</v>
      </c>
      <c r="W549" s="6"/>
      <c r="X549" s="26"/>
    </row>
    <row r="550" spans="1:24">
      <c r="A550" s="2">
        <f t="shared" si="74"/>
        <v>536</v>
      </c>
      <c r="B550" s="22" t="s">
        <v>139</v>
      </c>
      <c r="C550" s="22" t="s">
        <v>822</v>
      </c>
      <c r="D550" s="22" t="s">
        <v>316</v>
      </c>
      <c r="E550" s="50" t="s">
        <v>831</v>
      </c>
      <c r="F550" s="24">
        <v>-2331587.4300000002</v>
      </c>
      <c r="G550" s="24">
        <v>-2260720.52</v>
      </c>
      <c r="H550" s="24">
        <v>-2197036.9700000002</v>
      </c>
      <c r="I550" s="24">
        <v>-2145666.65</v>
      </c>
      <c r="J550" s="24">
        <v>-2126988.5299999998</v>
      </c>
      <c r="K550" s="24">
        <v>-2117838.02</v>
      </c>
      <c r="L550" s="24">
        <v>-2149047.1800000002</v>
      </c>
      <c r="M550" s="24">
        <v>-2182433.81</v>
      </c>
      <c r="N550" s="24">
        <v>-2236160.96</v>
      </c>
      <c r="O550" s="24">
        <v>-2272922.08</v>
      </c>
      <c r="P550" s="24">
        <v>-2267650.4</v>
      </c>
      <c r="Q550" s="24">
        <v>-2456207.8199999998</v>
      </c>
      <c r="R550" s="24">
        <v>-3065780.91</v>
      </c>
      <c r="S550" s="25">
        <f t="shared" si="73"/>
        <v>-2272922.08</v>
      </c>
      <c r="T550" s="2"/>
      <c r="U550" s="4"/>
      <c r="V550" s="4">
        <f t="shared" si="76"/>
        <v>-2272922.08</v>
      </c>
      <c r="W550" s="4"/>
      <c r="X550" s="83"/>
    </row>
    <row r="551" spans="1:24">
      <c r="A551" s="2">
        <f t="shared" si="74"/>
        <v>537</v>
      </c>
      <c r="B551" s="2"/>
      <c r="C551" s="2"/>
      <c r="D551" s="2"/>
      <c r="E551" s="50" t="s">
        <v>832</v>
      </c>
      <c r="F551" s="28">
        <f t="shared" ref="F551:R551" si="77">SUM(F530:F550)</f>
        <v>-77743427.170000002</v>
      </c>
      <c r="G551" s="28">
        <f t="shared" si="77"/>
        <v>-76899908.830000013</v>
      </c>
      <c r="H551" s="28">
        <f t="shared" si="77"/>
        <v>-76144183.440000027</v>
      </c>
      <c r="I551" s="28">
        <f t="shared" si="77"/>
        <v>-75293352.540000007</v>
      </c>
      <c r="J551" s="28">
        <f t="shared" si="77"/>
        <v>-75047506.219999999</v>
      </c>
      <c r="K551" s="28">
        <f t="shared" si="77"/>
        <v>-74981356.059999973</v>
      </c>
      <c r="L551" s="28">
        <f t="shared" si="77"/>
        <v>-75388285.160000011</v>
      </c>
      <c r="M551" s="28">
        <f t="shared" si="77"/>
        <v>-76143992.800000012</v>
      </c>
      <c r="N551" s="28">
        <f t="shared" si="77"/>
        <v>-76743007.349999994</v>
      </c>
      <c r="O551" s="28">
        <f t="shared" si="77"/>
        <v>-77500547.170000002</v>
      </c>
      <c r="P551" s="28">
        <f t="shared" si="77"/>
        <v>-77481054.910000041</v>
      </c>
      <c r="Q551" s="28">
        <f t="shared" si="77"/>
        <v>-79752141.87000002</v>
      </c>
      <c r="R551" s="28">
        <f t="shared" si="77"/>
        <v>-88739868.560000017</v>
      </c>
      <c r="S551" s="25">
        <f t="shared" si="73"/>
        <v>-77500547.170000002</v>
      </c>
      <c r="T551" s="5"/>
      <c r="U551" s="6"/>
      <c r="V551" s="6"/>
      <c r="W551" s="6"/>
      <c r="X551" s="26"/>
    </row>
    <row r="552" spans="1:24">
      <c r="A552" s="2">
        <f t="shared" si="74"/>
        <v>538</v>
      </c>
      <c r="B552" s="2"/>
      <c r="C552" s="2"/>
      <c r="D552" s="2"/>
      <c r="E552" s="50"/>
      <c r="F552" s="24"/>
      <c r="G552" s="91"/>
      <c r="H552" s="74"/>
      <c r="I552" s="74"/>
      <c r="J552" s="75"/>
      <c r="K552" s="76"/>
      <c r="L552" s="77"/>
      <c r="M552" s="78"/>
      <c r="N552" s="79"/>
      <c r="O552" s="42"/>
      <c r="P552" s="80"/>
      <c r="Q552" s="92"/>
      <c r="R552" s="24"/>
      <c r="S552" s="25">
        <f t="shared" si="73"/>
        <v>0</v>
      </c>
      <c r="T552" s="5"/>
      <c r="U552" s="6"/>
      <c r="V552" s="6"/>
      <c r="W552" s="6"/>
      <c r="X552" s="26"/>
    </row>
    <row r="553" spans="1:24">
      <c r="A553" s="2">
        <f t="shared" si="74"/>
        <v>539</v>
      </c>
      <c r="B553" s="22" t="s">
        <v>139</v>
      </c>
      <c r="C553" s="22" t="s">
        <v>833</v>
      </c>
      <c r="D553" s="22" t="s">
        <v>834</v>
      </c>
      <c r="E553" s="50" t="s">
        <v>835</v>
      </c>
      <c r="F553" s="88">
        <v>-38525635.439999998</v>
      </c>
      <c r="G553" s="88">
        <v>-6502729.3600000003</v>
      </c>
      <c r="H553" s="88">
        <v>-11011061.289999999</v>
      </c>
      <c r="I553" s="88">
        <v>-16455572.23</v>
      </c>
      <c r="J553" s="88">
        <v>-20263105.09</v>
      </c>
      <c r="K553" s="88">
        <v>-22687866.84</v>
      </c>
      <c r="L553" s="88">
        <v>-24068154.120000001</v>
      </c>
      <c r="M553" s="88">
        <v>-25177819.079999998</v>
      </c>
      <c r="N553" s="88">
        <v>-26178062.280000001</v>
      </c>
      <c r="O553" s="88">
        <v>-27219934.800000001</v>
      </c>
      <c r="P553" s="88">
        <v>-29128213.239999998</v>
      </c>
      <c r="Q553" s="88">
        <v>-31993484.010000002</v>
      </c>
      <c r="R553" s="88">
        <v>-36899838.780000001</v>
      </c>
      <c r="S553" s="25">
        <f t="shared" si="73"/>
        <v>-27219934.800000001</v>
      </c>
      <c r="T553" s="5"/>
      <c r="U553" s="6"/>
      <c r="V553" s="6"/>
      <c r="W553" s="6">
        <f t="shared" ref="W553:W618" si="78">+S553</f>
        <v>-27219934.800000001</v>
      </c>
      <c r="X553" s="26"/>
    </row>
    <row r="554" spans="1:24">
      <c r="A554" s="2">
        <f t="shared" si="74"/>
        <v>540</v>
      </c>
      <c r="B554" s="22" t="s">
        <v>139</v>
      </c>
      <c r="C554" s="22" t="s">
        <v>833</v>
      </c>
      <c r="D554" s="22" t="s">
        <v>836</v>
      </c>
      <c r="E554" s="50" t="s">
        <v>837</v>
      </c>
      <c r="F554" s="88">
        <v>2015887.62</v>
      </c>
      <c r="G554" s="88">
        <v>-25224.95</v>
      </c>
      <c r="H554" s="88">
        <v>-133465.35999999999</v>
      </c>
      <c r="I554" s="88">
        <v>323205.58</v>
      </c>
      <c r="J554" s="88">
        <v>594333.87</v>
      </c>
      <c r="K554" s="88">
        <v>482085.92</v>
      </c>
      <c r="L554" s="88">
        <v>525493.9</v>
      </c>
      <c r="M554" s="88">
        <v>514461</v>
      </c>
      <c r="N554" s="88">
        <v>305869.93</v>
      </c>
      <c r="O554" s="88">
        <v>148578.79999999999</v>
      </c>
      <c r="P554" s="88">
        <v>172108.95</v>
      </c>
      <c r="Q554" s="88">
        <v>210011.63</v>
      </c>
      <c r="R554" s="88">
        <v>164849.44</v>
      </c>
      <c r="S554" s="25">
        <f t="shared" si="73"/>
        <v>148578.79999999999</v>
      </c>
      <c r="T554" s="5"/>
      <c r="U554" s="6"/>
      <c r="V554" s="6"/>
      <c r="W554" s="6">
        <f t="shared" si="78"/>
        <v>148578.79999999999</v>
      </c>
      <c r="X554" s="26"/>
    </row>
    <row r="555" spans="1:24">
      <c r="A555" s="2">
        <f t="shared" si="74"/>
        <v>541</v>
      </c>
      <c r="B555" s="22" t="s">
        <v>139</v>
      </c>
      <c r="C555" s="22" t="s">
        <v>833</v>
      </c>
      <c r="D555" s="22" t="s">
        <v>838</v>
      </c>
      <c r="E555" s="50" t="s">
        <v>839</v>
      </c>
      <c r="F555" s="88">
        <v>-2687820.79</v>
      </c>
      <c r="G555" s="88">
        <v>-410140.69</v>
      </c>
      <c r="H555" s="88">
        <v>-697623.9</v>
      </c>
      <c r="I555" s="88">
        <v>-1029777.19</v>
      </c>
      <c r="J555" s="88">
        <v>-1292645.02</v>
      </c>
      <c r="K555" s="88">
        <v>-1481540.75</v>
      </c>
      <c r="L555" s="88">
        <v>-1621765.01</v>
      </c>
      <c r="M555" s="88">
        <v>-1741768.59</v>
      </c>
      <c r="N555" s="88">
        <v>-1875859.82</v>
      </c>
      <c r="O555" s="88">
        <v>-1998145.64</v>
      </c>
      <c r="P555" s="88">
        <v>-2227112.87</v>
      </c>
      <c r="Q555" s="88">
        <v>-2471160.5499999998</v>
      </c>
      <c r="R555" s="88">
        <v>-2767726.57</v>
      </c>
      <c r="S555" s="25">
        <f t="shared" si="73"/>
        <v>-1998145.64</v>
      </c>
      <c r="T555" s="5"/>
      <c r="U555" s="6"/>
      <c r="V555" s="6"/>
      <c r="W555" s="6">
        <f t="shared" si="78"/>
        <v>-1998145.64</v>
      </c>
      <c r="X555" s="26"/>
    </row>
    <row r="556" spans="1:24">
      <c r="A556" s="2">
        <f t="shared" si="74"/>
        <v>542</v>
      </c>
      <c r="B556" s="22" t="s">
        <v>139</v>
      </c>
      <c r="C556" s="22" t="s">
        <v>833</v>
      </c>
      <c r="D556" s="22" t="s">
        <v>840</v>
      </c>
      <c r="E556" s="50" t="s">
        <v>841</v>
      </c>
      <c r="F556" s="88">
        <v>-114831.49</v>
      </c>
      <c r="G556" s="88">
        <v>0</v>
      </c>
      <c r="H556" s="88">
        <v>0</v>
      </c>
      <c r="I556" s="88">
        <v>0</v>
      </c>
      <c r="J556" s="88">
        <v>0</v>
      </c>
      <c r="K556" s="88">
        <v>-49348.01</v>
      </c>
      <c r="L556" s="88">
        <v>-49348.01</v>
      </c>
      <c r="M556" s="88">
        <v>-49982.23</v>
      </c>
      <c r="N556" s="88">
        <v>-49982.23</v>
      </c>
      <c r="O556" s="88">
        <v>-49982.23</v>
      </c>
      <c r="P556" s="88">
        <v>-49982.23</v>
      </c>
      <c r="Q556" s="88">
        <v>-49982.23</v>
      </c>
      <c r="R556" s="88">
        <v>-49982.23</v>
      </c>
      <c r="S556" s="25">
        <f t="shared" si="73"/>
        <v>-49982.23</v>
      </c>
      <c r="T556" s="5"/>
      <c r="U556" s="6"/>
      <c r="V556" s="6"/>
      <c r="W556" s="6">
        <f t="shared" si="78"/>
        <v>-49982.23</v>
      </c>
      <c r="X556" s="26"/>
    </row>
    <row r="557" spans="1:24">
      <c r="A557" s="2">
        <f t="shared" si="74"/>
        <v>543</v>
      </c>
      <c r="B557" s="22" t="s">
        <v>139</v>
      </c>
      <c r="C557" s="22" t="s">
        <v>833</v>
      </c>
      <c r="D557" s="22" t="s">
        <v>842</v>
      </c>
      <c r="E557" s="50" t="s">
        <v>843</v>
      </c>
      <c r="F557" s="88">
        <v>-21805013.989999998</v>
      </c>
      <c r="G557" s="88">
        <v>-3669187.03</v>
      </c>
      <c r="H557" s="88">
        <v>-6135145.0700000003</v>
      </c>
      <c r="I557" s="88">
        <v>-9198063.7799999993</v>
      </c>
      <c r="J557" s="88">
        <v>-11230416.050000001</v>
      </c>
      <c r="K557" s="88">
        <v>-12573124.91</v>
      </c>
      <c r="L557" s="88">
        <v>-13404697.5</v>
      </c>
      <c r="M557" s="88">
        <v>-14114682.75</v>
      </c>
      <c r="N557" s="88">
        <v>-14778230.98</v>
      </c>
      <c r="O557" s="88">
        <v>-15464092.67</v>
      </c>
      <c r="P557" s="88">
        <v>-16519263.98</v>
      </c>
      <c r="Q557" s="88">
        <v>-17968097.09</v>
      </c>
      <c r="R557" s="88">
        <v>-20625012.760000002</v>
      </c>
      <c r="S557" s="25">
        <f t="shared" si="73"/>
        <v>-15464092.67</v>
      </c>
      <c r="T557" s="5"/>
      <c r="U557" s="6"/>
      <c r="V557" s="6"/>
      <c r="W557" s="6">
        <f t="shared" si="78"/>
        <v>-15464092.67</v>
      </c>
      <c r="X557" s="26"/>
    </row>
    <row r="558" spans="1:24">
      <c r="A558" s="2">
        <f t="shared" si="74"/>
        <v>544</v>
      </c>
      <c r="B558" s="22" t="s">
        <v>139</v>
      </c>
      <c r="C558" s="22" t="s">
        <v>833</v>
      </c>
      <c r="D558" s="22" t="s">
        <v>844</v>
      </c>
      <c r="E558" s="50" t="s">
        <v>845</v>
      </c>
      <c r="F558" s="88">
        <v>1183833.25</v>
      </c>
      <c r="G558" s="88">
        <v>34051.199999999997</v>
      </c>
      <c r="H558" s="88">
        <v>12299.71</v>
      </c>
      <c r="I558" s="88">
        <v>270393.38</v>
      </c>
      <c r="J558" s="88">
        <v>389620.87</v>
      </c>
      <c r="K558" s="88">
        <v>340816.15</v>
      </c>
      <c r="L558" s="88">
        <v>385296.03</v>
      </c>
      <c r="M558" s="88">
        <v>398661.33</v>
      </c>
      <c r="N558" s="88">
        <v>294975.03000000003</v>
      </c>
      <c r="O558" s="88">
        <v>286842.45</v>
      </c>
      <c r="P558" s="88">
        <v>350637.76</v>
      </c>
      <c r="Q558" s="88">
        <v>289894.07</v>
      </c>
      <c r="R558" s="88">
        <v>340736.39</v>
      </c>
      <c r="S558" s="25">
        <f t="shared" si="73"/>
        <v>286842.45</v>
      </c>
      <c r="T558" s="5"/>
      <c r="U558" s="6"/>
      <c r="V558" s="6"/>
      <c r="W558" s="6">
        <f t="shared" si="78"/>
        <v>286842.45</v>
      </c>
      <c r="X558" s="26"/>
    </row>
    <row r="559" spans="1:24">
      <c r="A559" s="2">
        <f t="shared" si="74"/>
        <v>545</v>
      </c>
      <c r="B559" s="22" t="s">
        <v>139</v>
      </c>
      <c r="C559" s="22" t="s">
        <v>833</v>
      </c>
      <c r="D559" s="22" t="s">
        <v>846</v>
      </c>
      <c r="E559" s="50" t="s">
        <v>847</v>
      </c>
      <c r="F559" s="88">
        <v>-896.77</v>
      </c>
      <c r="G559" s="88">
        <v>0</v>
      </c>
      <c r="H559" s="88">
        <v>0</v>
      </c>
      <c r="I559" s="88">
        <v>0</v>
      </c>
      <c r="J559" s="88">
        <v>0</v>
      </c>
      <c r="K559" s="88">
        <v>0</v>
      </c>
      <c r="L559" s="88">
        <v>0</v>
      </c>
      <c r="M559" s="88">
        <v>0</v>
      </c>
      <c r="N559" s="88">
        <v>0</v>
      </c>
      <c r="O559" s="88">
        <v>-1216.5999999999999</v>
      </c>
      <c r="P559" s="88">
        <v>-1216.5999999999999</v>
      </c>
      <c r="Q559" s="88">
        <v>-1216.5999999999999</v>
      </c>
      <c r="R559" s="88">
        <v>-1216.5999999999999</v>
      </c>
      <c r="S559" s="25">
        <f t="shared" si="73"/>
        <v>-1216.5999999999999</v>
      </c>
      <c r="T559" s="5"/>
      <c r="U559" s="6"/>
      <c r="V559" s="6"/>
      <c r="W559" s="6">
        <f t="shared" si="78"/>
        <v>-1216.5999999999999</v>
      </c>
      <c r="X559" s="26"/>
    </row>
    <row r="560" spans="1:24">
      <c r="A560" s="2">
        <f t="shared" si="74"/>
        <v>546</v>
      </c>
      <c r="B560" s="22" t="s">
        <v>139</v>
      </c>
      <c r="C560" s="22" t="s">
        <v>833</v>
      </c>
      <c r="D560" s="22" t="s">
        <v>848</v>
      </c>
      <c r="E560" s="50" t="s">
        <v>849</v>
      </c>
      <c r="F560" s="88">
        <v>-1368657.13</v>
      </c>
      <c r="G560" s="88">
        <v>-199956.17</v>
      </c>
      <c r="H560" s="88">
        <v>-373032.29</v>
      </c>
      <c r="I560" s="88">
        <v>-524372.75</v>
      </c>
      <c r="J560" s="88">
        <v>-664086.97</v>
      </c>
      <c r="K560" s="88">
        <v>-763977.58</v>
      </c>
      <c r="L560" s="88">
        <v>-832382.59</v>
      </c>
      <c r="M560" s="88">
        <v>-893639.8</v>
      </c>
      <c r="N560" s="88">
        <v>-951739.55</v>
      </c>
      <c r="O560" s="88">
        <v>-1009665.59</v>
      </c>
      <c r="P560" s="88">
        <v>-1072217.06</v>
      </c>
      <c r="Q560" s="88">
        <v>-1166245.83</v>
      </c>
      <c r="R560" s="88">
        <v>-1293851.8600000001</v>
      </c>
      <c r="S560" s="25">
        <f t="shared" si="73"/>
        <v>-1009665.59</v>
      </c>
      <c r="T560" s="5"/>
      <c r="U560" s="6"/>
      <c r="V560" s="6"/>
      <c r="W560" s="6">
        <f t="shared" si="78"/>
        <v>-1009665.59</v>
      </c>
      <c r="X560" s="26"/>
    </row>
    <row r="561" spans="1:24">
      <c r="A561" s="2">
        <f t="shared" si="74"/>
        <v>547</v>
      </c>
      <c r="B561" s="22" t="s">
        <v>141</v>
      </c>
      <c r="C561" s="22" t="s">
        <v>833</v>
      </c>
      <c r="D561" s="22" t="s">
        <v>834</v>
      </c>
      <c r="E561" s="50" t="s">
        <v>835</v>
      </c>
      <c r="F561" s="88">
        <v>-115896385.3</v>
      </c>
      <c r="G561" s="88">
        <v>-20328294.23</v>
      </c>
      <c r="H561" s="88">
        <v>-34880101.329999998</v>
      </c>
      <c r="I561" s="88">
        <v>-51973179.57</v>
      </c>
      <c r="J561" s="88">
        <v>-63604711.270000003</v>
      </c>
      <c r="K561" s="88">
        <v>-70793144.920000002</v>
      </c>
      <c r="L561" s="88">
        <v>-75060488.730000004</v>
      </c>
      <c r="M561" s="88">
        <v>-78556747.480000004</v>
      </c>
      <c r="N561" s="88">
        <v>-81738512.280000001</v>
      </c>
      <c r="O561" s="88">
        <v>-85062013.930000007</v>
      </c>
      <c r="P561" s="88">
        <v>-90314956.849999994</v>
      </c>
      <c r="Q561" s="88">
        <v>-98394770.980000004</v>
      </c>
      <c r="R561" s="88">
        <v>-112178476.55</v>
      </c>
      <c r="S561" s="25">
        <f t="shared" si="73"/>
        <v>-85062013.930000007</v>
      </c>
      <c r="T561" s="5"/>
      <c r="U561" s="6"/>
      <c r="V561" s="6"/>
      <c r="W561" s="6">
        <f t="shared" si="78"/>
        <v>-85062013.930000007</v>
      </c>
      <c r="X561" s="26"/>
    </row>
    <row r="562" spans="1:24">
      <c r="A562" s="2">
        <f t="shared" si="74"/>
        <v>548</v>
      </c>
      <c r="B562" s="22" t="s">
        <v>141</v>
      </c>
      <c r="C562" s="22" t="s">
        <v>833</v>
      </c>
      <c r="D562" s="22" t="s">
        <v>836</v>
      </c>
      <c r="E562" s="50" t="s">
        <v>850</v>
      </c>
      <c r="F562" s="88">
        <v>2792827.86</v>
      </c>
      <c r="G562" s="88">
        <v>-251521.9</v>
      </c>
      <c r="H562" s="88">
        <v>224372.28</v>
      </c>
      <c r="I562" s="88">
        <v>503748.42</v>
      </c>
      <c r="J562" s="88">
        <v>719289.44</v>
      </c>
      <c r="K562" s="88">
        <v>290184.62</v>
      </c>
      <c r="L562" s="88">
        <v>261621.37</v>
      </c>
      <c r="M562" s="88">
        <v>214240.51</v>
      </c>
      <c r="N562" s="88">
        <v>-73127.339999999895</v>
      </c>
      <c r="O562" s="88">
        <v>-27851.7599999999</v>
      </c>
      <c r="P562" s="88">
        <v>-275706.71999999997</v>
      </c>
      <c r="Q562" s="88">
        <v>-629157.6</v>
      </c>
      <c r="R562" s="88">
        <v>-1439586.55</v>
      </c>
      <c r="S562" s="25">
        <f t="shared" si="73"/>
        <v>-27851.7599999999</v>
      </c>
      <c r="T562" s="5"/>
      <c r="U562" s="6"/>
      <c r="V562" s="6"/>
      <c r="W562" s="6">
        <f t="shared" si="78"/>
        <v>-27851.7599999999</v>
      </c>
      <c r="X562" s="26"/>
    </row>
    <row r="563" spans="1:24">
      <c r="A563" s="2">
        <f t="shared" si="74"/>
        <v>549</v>
      </c>
      <c r="B563" s="22" t="s">
        <v>141</v>
      </c>
      <c r="C563" s="22" t="s">
        <v>833</v>
      </c>
      <c r="D563" s="22" t="s">
        <v>851</v>
      </c>
      <c r="E563" s="50" t="s">
        <v>852</v>
      </c>
      <c r="F563" s="88">
        <v>0</v>
      </c>
      <c r="G563" s="88">
        <v>-308842.57</v>
      </c>
      <c r="H563" s="88">
        <v>-526318.81000000006</v>
      </c>
      <c r="I563" s="88">
        <v>-784045.57</v>
      </c>
      <c r="J563" s="88">
        <v>-955430.94</v>
      </c>
      <c r="K563" s="88">
        <v>-1056541.6599999999</v>
      </c>
      <c r="L563" s="88">
        <v>-1111377.23</v>
      </c>
      <c r="M563" s="88">
        <v>-1153968.6599999999</v>
      </c>
      <c r="N563" s="88">
        <v>-1190941.94</v>
      </c>
      <c r="O563" s="88">
        <v>-1229250.68</v>
      </c>
      <c r="P563" s="88">
        <v>-1301681.71</v>
      </c>
      <c r="Q563" s="88">
        <v>-1468984.38</v>
      </c>
      <c r="R563" s="88">
        <v>-2144806.7000000002</v>
      </c>
      <c r="S563" s="25">
        <f t="shared" si="73"/>
        <v>-1229250.68</v>
      </c>
      <c r="T563" s="5"/>
      <c r="U563" s="6"/>
      <c r="V563" s="6"/>
      <c r="W563" s="6">
        <f t="shared" si="78"/>
        <v>-1229250.68</v>
      </c>
      <c r="X563" s="26"/>
    </row>
    <row r="564" spans="1:24">
      <c r="A564" s="2">
        <f t="shared" si="74"/>
        <v>550</v>
      </c>
      <c r="B564" s="22" t="s">
        <v>141</v>
      </c>
      <c r="C564" s="22" t="s">
        <v>833</v>
      </c>
      <c r="D564" s="22" t="s">
        <v>838</v>
      </c>
      <c r="E564" s="50" t="s">
        <v>839</v>
      </c>
      <c r="F564" s="88">
        <v>-10130050.810000001</v>
      </c>
      <c r="G564" s="88">
        <v>-1358737.42</v>
      </c>
      <c r="H564" s="88">
        <v>-2427648.9500000002</v>
      </c>
      <c r="I564" s="88">
        <v>-3610940.46</v>
      </c>
      <c r="J564" s="88">
        <v>-4626184.05</v>
      </c>
      <c r="K564" s="88">
        <v>-5410093.3300000001</v>
      </c>
      <c r="L564" s="88">
        <v>-6019339.4900000002</v>
      </c>
      <c r="M564" s="88">
        <v>-6574662.3200000003</v>
      </c>
      <c r="N564" s="88">
        <v>-7140819.2000000002</v>
      </c>
      <c r="O564" s="88">
        <v>-7762638.6299999999</v>
      </c>
      <c r="P564" s="88">
        <v>-8751809.4700000007</v>
      </c>
      <c r="Q564" s="88">
        <v>-9534676.5999999996</v>
      </c>
      <c r="R564" s="88">
        <v>-10628565.26</v>
      </c>
      <c r="S564" s="25">
        <f t="shared" si="73"/>
        <v>-7762638.6299999999</v>
      </c>
      <c r="T564" s="5"/>
      <c r="U564" s="6"/>
      <c r="V564" s="6"/>
      <c r="W564" s="6">
        <f t="shared" si="78"/>
        <v>-7762638.6299999999</v>
      </c>
      <c r="X564" s="26"/>
    </row>
    <row r="565" spans="1:24">
      <c r="A565" s="2">
        <f t="shared" si="74"/>
        <v>551</v>
      </c>
      <c r="B565" s="22" t="s">
        <v>141</v>
      </c>
      <c r="C565" s="22" t="s">
        <v>833</v>
      </c>
      <c r="D565" s="22" t="s">
        <v>853</v>
      </c>
      <c r="E565" s="50" t="s">
        <v>854</v>
      </c>
      <c r="F565" s="88">
        <v>255892.89</v>
      </c>
      <c r="G565" s="88">
        <v>45797.33</v>
      </c>
      <c r="H565" s="88">
        <v>5430.22</v>
      </c>
      <c r="I565" s="88">
        <v>33356.85</v>
      </c>
      <c r="J565" s="88">
        <v>86927.9</v>
      </c>
      <c r="K565" s="88">
        <v>111493.55</v>
      </c>
      <c r="L565" s="88">
        <v>128684.34</v>
      </c>
      <c r="M565" s="88">
        <v>143094.87</v>
      </c>
      <c r="N565" s="88">
        <v>172413.68</v>
      </c>
      <c r="O565" s="88">
        <v>189161.72</v>
      </c>
      <c r="P565" s="88">
        <v>212564.94</v>
      </c>
      <c r="Q565" s="88">
        <v>223616.72</v>
      </c>
      <c r="R565" s="88">
        <v>247687.63</v>
      </c>
      <c r="S565" s="25">
        <f t="shared" si="73"/>
        <v>189161.72</v>
      </c>
      <c r="T565" s="5"/>
      <c r="U565" s="6"/>
      <c r="V565" s="6"/>
      <c r="W565" s="6">
        <f t="shared" si="78"/>
        <v>189161.72</v>
      </c>
      <c r="X565" s="26"/>
    </row>
    <row r="566" spans="1:24">
      <c r="A566" s="2">
        <f t="shared" si="74"/>
        <v>552</v>
      </c>
      <c r="B566" s="22" t="s">
        <v>141</v>
      </c>
      <c r="C566" s="22" t="s">
        <v>833</v>
      </c>
      <c r="D566" s="22" t="s">
        <v>855</v>
      </c>
      <c r="E566" s="50" t="s">
        <v>856</v>
      </c>
      <c r="F566" s="88">
        <v>0</v>
      </c>
      <c r="G566" s="88">
        <v>-27340.05</v>
      </c>
      <c r="H566" s="88">
        <v>-48053.919999999998</v>
      </c>
      <c r="I566" s="88">
        <v>-71062.509999999995</v>
      </c>
      <c r="J566" s="88">
        <v>-90833.2</v>
      </c>
      <c r="K566" s="88">
        <v>-106099.49</v>
      </c>
      <c r="L566" s="88">
        <v>-117831.61</v>
      </c>
      <c r="M566" s="88">
        <v>-128495.82</v>
      </c>
      <c r="N566" s="88">
        <v>-139398.17000000001</v>
      </c>
      <c r="O566" s="88">
        <v>-151533.25</v>
      </c>
      <c r="P566" s="88">
        <v>-171717.58</v>
      </c>
      <c r="Q566" s="88">
        <v>-193516.58</v>
      </c>
      <c r="R566" s="88">
        <v>-241595.26</v>
      </c>
      <c r="S566" s="25">
        <f t="shared" si="73"/>
        <v>-151533.25</v>
      </c>
      <c r="T566" s="5"/>
      <c r="U566" s="6"/>
      <c r="V566" s="6"/>
      <c r="W566" s="6">
        <f t="shared" si="78"/>
        <v>-151533.25</v>
      </c>
      <c r="X566" s="26"/>
    </row>
    <row r="567" spans="1:24">
      <c r="A567" s="2">
        <f t="shared" si="74"/>
        <v>553</v>
      </c>
      <c r="B567" s="22" t="s">
        <v>141</v>
      </c>
      <c r="C567" s="22" t="s">
        <v>833</v>
      </c>
      <c r="D567" s="22" t="s">
        <v>840</v>
      </c>
      <c r="E567" s="50" t="s">
        <v>841</v>
      </c>
      <c r="F567" s="88">
        <v>-43948.58</v>
      </c>
      <c r="G567" s="88">
        <v>0</v>
      </c>
      <c r="H567" s="88">
        <v>0</v>
      </c>
      <c r="I567" s="88">
        <v>-2201.4899999999998</v>
      </c>
      <c r="J567" s="88">
        <v>-2201.4899999999998</v>
      </c>
      <c r="K567" s="88">
        <v>-2201.4899999999998</v>
      </c>
      <c r="L567" s="88">
        <v>-4334.79</v>
      </c>
      <c r="M567" s="88">
        <v>-29548.43</v>
      </c>
      <c r="N567" s="88">
        <v>-29548.43</v>
      </c>
      <c r="O567" s="88">
        <v>-29548.43</v>
      </c>
      <c r="P567" s="88">
        <v>-29548.43</v>
      </c>
      <c r="Q567" s="88">
        <v>-29548.43</v>
      </c>
      <c r="R567" s="88">
        <v>-29548.43</v>
      </c>
      <c r="S567" s="25">
        <f t="shared" si="73"/>
        <v>-29548.43</v>
      </c>
      <c r="T567" s="5"/>
      <c r="U567" s="6"/>
      <c r="V567" s="6"/>
      <c r="W567" s="6">
        <f t="shared" si="78"/>
        <v>-29548.43</v>
      </c>
      <c r="X567" s="26"/>
    </row>
    <row r="568" spans="1:24">
      <c r="A568" s="2">
        <f t="shared" si="74"/>
        <v>554</v>
      </c>
      <c r="B568" s="22" t="s">
        <v>141</v>
      </c>
      <c r="C568" s="22" t="s">
        <v>833</v>
      </c>
      <c r="D568" s="22" t="s">
        <v>842</v>
      </c>
      <c r="E568" s="50" t="s">
        <v>843</v>
      </c>
      <c r="F568" s="88">
        <v>-80692032.799999997</v>
      </c>
      <c r="G568" s="88">
        <v>-13693324.16</v>
      </c>
      <c r="H568" s="88">
        <v>-23594507.23</v>
      </c>
      <c r="I568" s="88">
        <v>-35023151.920000002</v>
      </c>
      <c r="J568" s="88">
        <v>-43089710.409999996</v>
      </c>
      <c r="K568" s="88">
        <v>-48336768.460000001</v>
      </c>
      <c r="L568" s="88">
        <v>-51751666.369999997</v>
      </c>
      <c r="M568" s="88">
        <v>-54656981.509999998</v>
      </c>
      <c r="N568" s="88">
        <v>-57487141.060000002</v>
      </c>
      <c r="O568" s="88">
        <v>-60307775.899999999</v>
      </c>
      <c r="P568" s="88">
        <v>-64371226.829999998</v>
      </c>
      <c r="Q568" s="88">
        <v>-69872369.930000007</v>
      </c>
      <c r="R568" s="88">
        <v>-79180712.310000002</v>
      </c>
      <c r="S568" s="25">
        <f t="shared" si="73"/>
        <v>-60307775.899999999</v>
      </c>
      <c r="T568" s="5"/>
      <c r="U568" s="6"/>
      <c r="V568" s="6"/>
      <c r="W568" s="6">
        <f t="shared" si="78"/>
        <v>-60307775.899999999</v>
      </c>
      <c r="X568" s="26"/>
    </row>
    <row r="569" spans="1:24">
      <c r="A569" s="2">
        <f t="shared" si="74"/>
        <v>555</v>
      </c>
      <c r="B569" s="22" t="s">
        <v>141</v>
      </c>
      <c r="C569" s="22" t="s">
        <v>833</v>
      </c>
      <c r="D569" s="22" t="s">
        <v>844</v>
      </c>
      <c r="E569" s="50" t="s">
        <v>857</v>
      </c>
      <c r="F569" s="88">
        <v>2791782.24</v>
      </c>
      <c r="G569" s="88">
        <v>-43080.77</v>
      </c>
      <c r="H569" s="88">
        <v>340170.43</v>
      </c>
      <c r="I569" s="88">
        <v>485150.18</v>
      </c>
      <c r="J569" s="88">
        <v>772917.89</v>
      </c>
      <c r="K569" s="88">
        <v>636729.82999999996</v>
      </c>
      <c r="L569" s="88">
        <v>745597.8</v>
      </c>
      <c r="M569" s="88">
        <v>758521.48</v>
      </c>
      <c r="N569" s="88">
        <v>569597.81000000006</v>
      </c>
      <c r="O569" s="88">
        <v>590871.17000000004</v>
      </c>
      <c r="P569" s="88">
        <v>511489.39</v>
      </c>
      <c r="Q569" s="88">
        <v>508094.51</v>
      </c>
      <c r="R569" s="88">
        <v>188923.97</v>
      </c>
      <c r="S569" s="25">
        <f t="shared" si="73"/>
        <v>590871.17000000004</v>
      </c>
      <c r="T569" s="5"/>
      <c r="U569" s="6"/>
      <c r="V569" s="6"/>
      <c r="W569" s="6">
        <f t="shared" si="78"/>
        <v>590871.17000000004</v>
      </c>
      <c r="X569" s="26"/>
    </row>
    <row r="570" spans="1:24">
      <c r="A570" s="2">
        <f t="shared" si="74"/>
        <v>556</v>
      </c>
      <c r="B570" s="22" t="s">
        <v>141</v>
      </c>
      <c r="C570" s="22" t="s">
        <v>833</v>
      </c>
      <c r="D570" s="22" t="s">
        <v>858</v>
      </c>
      <c r="E570" s="50" t="s">
        <v>859</v>
      </c>
      <c r="F570" s="88">
        <v>0</v>
      </c>
      <c r="G570" s="88">
        <v>-230934.36</v>
      </c>
      <c r="H570" s="88">
        <v>-395488.05</v>
      </c>
      <c r="I570" s="88">
        <v>-586172.88</v>
      </c>
      <c r="J570" s="88">
        <v>-719645.75</v>
      </c>
      <c r="K570" s="88">
        <v>-804870.26</v>
      </c>
      <c r="L570" s="88">
        <v>-858617.73</v>
      </c>
      <c r="M570" s="88">
        <v>-903657.01</v>
      </c>
      <c r="N570" s="88">
        <v>-947293.54</v>
      </c>
      <c r="O570" s="88">
        <v>-990538.73</v>
      </c>
      <c r="P570" s="88">
        <v>-1057896.24</v>
      </c>
      <c r="Q570" s="88">
        <v>-1186387.45</v>
      </c>
      <c r="R570" s="88">
        <v>-1689706.2</v>
      </c>
      <c r="S570" s="25">
        <f t="shared" si="73"/>
        <v>-990538.73</v>
      </c>
      <c r="T570" s="5"/>
      <c r="U570" s="6"/>
      <c r="V570" s="6"/>
      <c r="W570" s="6">
        <f t="shared" si="78"/>
        <v>-990538.73</v>
      </c>
      <c r="X570" s="26"/>
    </row>
    <row r="571" spans="1:24">
      <c r="A571" s="2">
        <f t="shared" si="74"/>
        <v>557</v>
      </c>
      <c r="B571" s="22" t="s">
        <v>141</v>
      </c>
      <c r="C571" s="22" t="s">
        <v>833</v>
      </c>
      <c r="D571" s="22" t="s">
        <v>846</v>
      </c>
      <c r="E571" s="50" t="s">
        <v>847</v>
      </c>
      <c r="F571" s="88">
        <v>-27995.1</v>
      </c>
      <c r="G571" s="88">
        <v>-10030.18</v>
      </c>
      <c r="H571" s="88">
        <v>-13029.64</v>
      </c>
      <c r="I571" s="88">
        <v>-15950.38</v>
      </c>
      <c r="J571" s="88">
        <v>-16989.91</v>
      </c>
      <c r="K571" s="88">
        <v>-16989.91</v>
      </c>
      <c r="L571" s="88">
        <v>-16989.91</v>
      </c>
      <c r="M571" s="88">
        <v>-16989.91</v>
      </c>
      <c r="N571" s="88">
        <v>-30265.360000000001</v>
      </c>
      <c r="O571" s="88">
        <v>-31949.33</v>
      </c>
      <c r="P571" s="88">
        <v>-35124.75</v>
      </c>
      <c r="Q571" s="88">
        <v>-35124.75</v>
      </c>
      <c r="R571" s="88">
        <v>-54452.09</v>
      </c>
      <c r="S571" s="25">
        <f t="shared" si="73"/>
        <v>-31949.33</v>
      </c>
      <c r="T571" s="5"/>
      <c r="U571" s="6"/>
      <c r="V571" s="6"/>
      <c r="W571" s="6">
        <f t="shared" si="78"/>
        <v>-31949.33</v>
      </c>
      <c r="X571" s="26"/>
    </row>
    <row r="572" spans="1:24">
      <c r="A572" s="2">
        <f t="shared" si="74"/>
        <v>558</v>
      </c>
      <c r="B572" s="22" t="s">
        <v>141</v>
      </c>
      <c r="C572" s="22" t="s">
        <v>833</v>
      </c>
      <c r="D572" s="22" t="s">
        <v>860</v>
      </c>
      <c r="E572" s="50" t="s">
        <v>861</v>
      </c>
      <c r="F572" s="88">
        <v>-1568.92</v>
      </c>
      <c r="G572" s="88">
        <v>-331.65</v>
      </c>
      <c r="H572" s="88">
        <v>-1244.31</v>
      </c>
      <c r="I572" s="88">
        <v>-1291.9000000000001</v>
      </c>
      <c r="J572" s="88">
        <v>-1375.83</v>
      </c>
      <c r="K572" s="88">
        <v>-1423.83</v>
      </c>
      <c r="L572" s="88">
        <v>-1470.49</v>
      </c>
      <c r="M572" s="88">
        <v>-1636.16</v>
      </c>
      <c r="N572" s="88">
        <v>-1681.27</v>
      </c>
      <c r="O572" s="88">
        <v>-1988.98</v>
      </c>
      <c r="P572" s="88">
        <v>-2172.96</v>
      </c>
      <c r="Q572" s="88">
        <v>-2247.1</v>
      </c>
      <c r="R572" s="88">
        <v>-2345.14</v>
      </c>
      <c r="S572" s="25">
        <f t="shared" si="73"/>
        <v>-1988.98</v>
      </c>
      <c r="T572" s="5"/>
      <c r="U572" s="6"/>
      <c r="V572" s="6"/>
      <c r="W572" s="6">
        <f t="shared" si="78"/>
        <v>-1988.98</v>
      </c>
      <c r="X572" s="26"/>
    </row>
    <row r="573" spans="1:24">
      <c r="A573" s="2">
        <f t="shared" si="74"/>
        <v>559</v>
      </c>
      <c r="B573" s="22" t="s">
        <v>141</v>
      </c>
      <c r="C573" s="22" t="s">
        <v>833</v>
      </c>
      <c r="D573" s="22" t="s">
        <v>862</v>
      </c>
      <c r="E573" s="50" t="s">
        <v>863</v>
      </c>
      <c r="F573" s="88">
        <v>-3761.64</v>
      </c>
      <c r="G573" s="88">
        <v>-253.36</v>
      </c>
      <c r="H573" s="88">
        <v>-776.69</v>
      </c>
      <c r="I573" s="88">
        <v>-1183.52</v>
      </c>
      <c r="J573" s="88">
        <v>-1488.16</v>
      </c>
      <c r="K573" s="88">
        <v>-1749.04</v>
      </c>
      <c r="L573" s="88">
        <v>-1928.32</v>
      </c>
      <c r="M573" s="88">
        <v>-2127.8200000000002</v>
      </c>
      <c r="N573" s="88">
        <v>-2225.16</v>
      </c>
      <c r="O573" s="88">
        <v>-2401.3000000000002</v>
      </c>
      <c r="P573" s="88">
        <v>-2754.82</v>
      </c>
      <c r="Q573" s="88">
        <v>-3051.6</v>
      </c>
      <c r="R573" s="88">
        <v>-3467.93</v>
      </c>
      <c r="S573" s="25">
        <f t="shared" si="73"/>
        <v>-2401.3000000000002</v>
      </c>
      <c r="T573" s="5"/>
      <c r="U573" s="6"/>
      <c r="V573" s="6"/>
      <c r="W573" s="6">
        <f t="shared" si="78"/>
        <v>-2401.3000000000002</v>
      </c>
      <c r="X573" s="26"/>
    </row>
    <row r="574" spans="1:24">
      <c r="A574" s="2">
        <f t="shared" si="74"/>
        <v>560</v>
      </c>
      <c r="B574" s="2" t="s">
        <v>141</v>
      </c>
      <c r="C574" s="22" t="s">
        <v>833</v>
      </c>
      <c r="D574" s="22" t="s">
        <v>864</v>
      </c>
      <c r="E574" s="50" t="s">
        <v>865</v>
      </c>
      <c r="F574" s="88">
        <v>0</v>
      </c>
      <c r="G574" s="88">
        <v>-5.69</v>
      </c>
      <c r="H574" s="88">
        <v>-22.98</v>
      </c>
      <c r="I574" s="88">
        <v>-22.98</v>
      </c>
      <c r="J574" s="88">
        <v>-23.68</v>
      </c>
      <c r="K574" s="88">
        <v>-23.68</v>
      </c>
      <c r="L574" s="88">
        <v>-23.68</v>
      </c>
      <c r="M574" s="88">
        <v>-25.96</v>
      </c>
      <c r="N574" s="88">
        <v>-25.96</v>
      </c>
      <c r="O574" s="88">
        <v>-30.86</v>
      </c>
      <c r="P574" s="88">
        <v>-33.43</v>
      </c>
      <c r="Q574" s="88">
        <v>-33.72</v>
      </c>
      <c r="R574" s="88">
        <v>-35.46</v>
      </c>
      <c r="S574" s="25">
        <f t="shared" si="73"/>
        <v>-30.86</v>
      </c>
      <c r="T574" s="5"/>
      <c r="U574" s="6"/>
      <c r="V574" s="6"/>
      <c r="W574" s="6">
        <f t="shared" si="78"/>
        <v>-30.86</v>
      </c>
      <c r="X574" s="26"/>
    </row>
    <row r="575" spans="1:24">
      <c r="A575" s="2">
        <f t="shared" si="74"/>
        <v>561</v>
      </c>
      <c r="B575" s="2" t="s">
        <v>141</v>
      </c>
      <c r="C575" s="22" t="s">
        <v>833</v>
      </c>
      <c r="D575" s="22" t="s">
        <v>866</v>
      </c>
      <c r="E575" s="50" t="s">
        <v>867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0</v>
      </c>
      <c r="L575" s="88">
        <v>0</v>
      </c>
      <c r="M575" s="88">
        <v>-3266.14</v>
      </c>
      <c r="N575" s="88">
        <v>-3266.14</v>
      </c>
      <c r="O575" s="88">
        <v>-3266.14</v>
      </c>
      <c r="P575" s="88">
        <v>-3266.14</v>
      </c>
      <c r="Q575" s="88">
        <v>-3266.14</v>
      </c>
      <c r="R575" s="88">
        <v>-3266.14</v>
      </c>
      <c r="S575" s="25">
        <f t="shared" si="73"/>
        <v>-3266.14</v>
      </c>
      <c r="T575" s="5"/>
      <c r="U575" s="6"/>
      <c r="V575" s="6"/>
      <c r="W575" s="6">
        <f t="shared" si="78"/>
        <v>-3266.14</v>
      </c>
      <c r="X575" s="26"/>
    </row>
    <row r="576" spans="1:24">
      <c r="A576" s="2">
        <f t="shared" si="74"/>
        <v>562</v>
      </c>
      <c r="B576" s="2" t="s">
        <v>141</v>
      </c>
      <c r="C576" s="22" t="s">
        <v>833</v>
      </c>
      <c r="D576" s="22" t="s">
        <v>848</v>
      </c>
      <c r="E576" s="50" t="s">
        <v>849</v>
      </c>
      <c r="F576" s="88">
        <v>-1583873.47</v>
      </c>
      <c r="G576" s="88">
        <v>-143751.82</v>
      </c>
      <c r="H576" s="88">
        <v>-282194.45</v>
      </c>
      <c r="I576" s="88">
        <v>-416658.17</v>
      </c>
      <c r="J576" s="88">
        <v>-549955.4</v>
      </c>
      <c r="K576" s="88">
        <v>-661803.12</v>
      </c>
      <c r="L576" s="88">
        <v>-743755.35</v>
      </c>
      <c r="M576" s="88">
        <v>-810397.27</v>
      </c>
      <c r="N576" s="88">
        <v>-880430.6</v>
      </c>
      <c r="O576" s="88">
        <v>-934253.44</v>
      </c>
      <c r="P576" s="88">
        <v>-1001088.27</v>
      </c>
      <c r="Q576" s="88">
        <v>-1109017.75</v>
      </c>
      <c r="R576" s="88">
        <v>-1213225.9099999999</v>
      </c>
      <c r="S576" s="25">
        <f t="shared" si="73"/>
        <v>-934253.44</v>
      </c>
      <c r="T576" s="5"/>
      <c r="U576" s="6"/>
      <c r="V576" s="6"/>
      <c r="W576" s="6">
        <f t="shared" si="78"/>
        <v>-934253.44</v>
      </c>
      <c r="X576" s="26"/>
    </row>
    <row r="577" spans="1:24">
      <c r="A577" s="2">
        <f t="shared" si="74"/>
        <v>563</v>
      </c>
      <c r="B577" s="22" t="s">
        <v>141</v>
      </c>
      <c r="C577" s="22" t="s">
        <v>833</v>
      </c>
      <c r="D577" s="22" t="s">
        <v>868</v>
      </c>
      <c r="E577" s="50" t="s">
        <v>869</v>
      </c>
      <c r="F577" s="88">
        <v>-25156.560000000001</v>
      </c>
      <c r="G577" s="88">
        <v>-5862.44</v>
      </c>
      <c r="H577" s="88">
        <v>-12318.01</v>
      </c>
      <c r="I577" s="88">
        <v>-15841.13</v>
      </c>
      <c r="J577" s="88">
        <v>-20061.89</v>
      </c>
      <c r="K577" s="88">
        <v>-25813.38</v>
      </c>
      <c r="L577" s="88">
        <v>-30355.94</v>
      </c>
      <c r="M577" s="88">
        <v>-33380.639999999999</v>
      </c>
      <c r="N577" s="88">
        <v>-36767.769999999997</v>
      </c>
      <c r="O577" s="88">
        <v>-36585.25</v>
      </c>
      <c r="P577" s="88">
        <v>-34437.96</v>
      </c>
      <c r="Q577" s="88">
        <v>-35905.9</v>
      </c>
      <c r="R577" s="88">
        <v>-37768.239999999998</v>
      </c>
      <c r="S577" s="25">
        <f t="shared" si="73"/>
        <v>-36585.25</v>
      </c>
      <c r="T577" s="5"/>
      <c r="U577" s="6"/>
      <c r="V577" s="6"/>
      <c r="W577" s="6">
        <f t="shared" si="78"/>
        <v>-36585.25</v>
      </c>
      <c r="X577" s="26"/>
    </row>
    <row r="578" spans="1:24">
      <c r="A578" s="2">
        <f t="shared" si="74"/>
        <v>564</v>
      </c>
      <c r="B578" s="22" t="s">
        <v>141</v>
      </c>
      <c r="C578" s="22" t="s">
        <v>833</v>
      </c>
      <c r="D578" s="22" t="s">
        <v>870</v>
      </c>
      <c r="E578" s="50" t="s">
        <v>871</v>
      </c>
      <c r="F578" s="88">
        <v>0</v>
      </c>
      <c r="G578" s="88">
        <v>-3522.58</v>
      </c>
      <c r="H578" s="88">
        <v>-6919.57</v>
      </c>
      <c r="I578" s="88">
        <v>-10225.040000000001</v>
      </c>
      <c r="J578" s="88">
        <v>-13504.85</v>
      </c>
      <c r="K578" s="88">
        <v>-16237.37</v>
      </c>
      <c r="L578" s="88">
        <v>-18210.16</v>
      </c>
      <c r="M578" s="88">
        <v>-19792.419999999998</v>
      </c>
      <c r="N578" s="88">
        <v>-21432.45</v>
      </c>
      <c r="O578" s="88">
        <v>-22707.24</v>
      </c>
      <c r="P578" s="88">
        <v>-24326.75</v>
      </c>
      <c r="Q578" s="88">
        <v>-27025.919999999998</v>
      </c>
      <c r="R578" s="88">
        <v>-33021.06</v>
      </c>
      <c r="S578" s="25">
        <f t="shared" si="73"/>
        <v>-22707.24</v>
      </c>
      <c r="T578" s="5"/>
      <c r="U578" s="6"/>
      <c r="V578" s="6"/>
      <c r="W578" s="6">
        <f t="shared" si="78"/>
        <v>-22707.24</v>
      </c>
      <c r="X578" s="26"/>
    </row>
    <row r="579" spans="1:24">
      <c r="A579" s="2">
        <f t="shared" si="74"/>
        <v>565</v>
      </c>
      <c r="B579" s="22" t="s">
        <v>139</v>
      </c>
      <c r="C579" s="22" t="s">
        <v>872</v>
      </c>
      <c r="D579" s="22" t="s">
        <v>834</v>
      </c>
      <c r="E579" s="50" t="s">
        <v>873</v>
      </c>
      <c r="F579" s="88">
        <v>984536.71</v>
      </c>
      <c r="G579" s="88">
        <v>1309874.1499999999</v>
      </c>
      <c r="H579" s="88">
        <v>919446.62</v>
      </c>
      <c r="I579" s="88">
        <v>2076507.3</v>
      </c>
      <c r="J579" s="88">
        <v>2952922.32</v>
      </c>
      <c r="K579" s="88">
        <v>3905130</v>
      </c>
      <c r="L579" s="88">
        <v>4059013.42</v>
      </c>
      <c r="M579" s="88">
        <v>4148049.51</v>
      </c>
      <c r="N579" s="88">
        <v>4507690.91</v>
      </c>
      <c r="O579" s="88">
        <v>4233401.93</v>
      </c>
      <c r="P579" s="88">
        <v>3256759.53</v>
      </c>
      <c r="Q579" s="88">
        <v>1562114.16</v>
      </c>
      <c r="R579" s="88">
        <v>999034.86</v>
      </c>
      <c r="S579" s="25">
        <f t="shared" si="73"/>
        <v>4233401.93</v>
      </c>
      <c r="T579" s="5"/>
      <c r="U579" s="6"/>
      <c r="V579" s="6"/>
      <c r="W579" s="6">
        <f t="shared" si="78"/>
        <v>4233401.93</v>
      </c>
      <c r="X579" s="26"/>
    </row>
    <row r="580" spans="1:24">
      <c r="A580" s="2">
        <f t="shared" si="74"/>
        <v>566</v>
      </c>
      <c r="B580" s="22" t="s">
        <v>139</v>
      </c>
      <c r="C580" s="22" t="s">
        <v>872</v>
      </c>
      <c r="D580" s="22" t="s">
        <v>842</v>
      </c>
      <c r="E580" s="50" t="s">
        <v>874</v>
      </c>
      <c r="F580" s="88">
        <v>411891.88</v>
      </c>
      <c r="G580" s="88">
        <v>665315.51</v>
      </c>
      <c r="H580" s="88">
        <v>478389.37</v>
      </c>
      <c r="I580" s="88">
        <v>1100687.95</v>
      </c>
      <c r="J580" s="88">
        <v>1654628.06</v>
      </c>
      <c r="K580" s="88">
        <v>2148948.83</v>
      </c>
      <c r="L580" s="88">
        <v>2164132.11</v>
      </c>
      <c r="M580" s="88">
        <v>2171000.25</v>
      </c>
      <c r="N580" s="88">
        <v>2438866.4900000002</v>
      </c>
      <c r="O580" s="88">
        <v>2217322.87</v>
      </c>
      <c r="P580" s="88">
        <v>1742196.42</v>
      </c>
      <c r="Q580" s="88">
        <v>970985.7</v>
      </c>
      <c r="R580" s="88">
        <v>550202.9</v>
      </c>
      <c r="S580" s="25">
        <f t="shared" si="73"/>
        <v>2217322.87</v>
      </c>
      <c r="T580" s="5"/>
      <c r="U580" s="6"/>
      <c r="V580" s="6"/>
      <c r="W580" s="6">
        <f t="shared" si="78"/>
        <v>2217322.87</v>
      </c>
      <c r="X580" s="26"/>
    </row>
    <row r="581" spans="1:24">
      <c r="A581" s="2">
        <f t="shared" si="74"/>
        <v>567</v>
      </c>
      <c r="B581" s="2" t="s">
        <v>139</v>
      </c>
      <c r="C581" s="22" t="s">
        <v>872</v>
      </c>
      <c r="D581" s="22" t="s">
        <v>848</v>
      </c>
      <c r="E581" s="50" t="s">
        <v>875</v>
      </c>
      <c r="F581" s="88">
        <v>11512.21</v>
      </c>
      <c r="G581" s="88">
        <v>26948.83</v>
      </c>
      <c r="H581" s="88">
        <v>56654.21</v>
      </c>
      <c r="I581" s="88">
        <v>60414.400000000001</v>
      </c>
      <c r="J581" s="88">
        <v>100311.96</v>
      </c>
      <c r="K581" s="88">
        <v>131814.34</v>
      </c>
      <c r="L581" s="88">
        <v>138969.51</v>
      </c>
      <c r="M581" s="88">
        <v>142127.32</v>
      </c>
      <c r="N581" s="88">
        <v>142289.97</v>
      </c>
      <c r="O581" s="88">
        <v>137590.82</v>
      </c>
      <c r="P581" s="88">
        <v>106168.57</v>
      </c>
      <c r="Q581" s="88">
        <v>72558.570000000007</v>
      </c>
      <c r="R581" s="88">
        <v>47343.45</v>
      </c>
      <c r="S581" s="25">
        <f t="shared" si="73"/>
        <v>137590.82</v>
      </c>
      <c r="T581" s="5"/>
      <c r="U581" s="6"/>
      <c r="V581" s="6"/>
      <c r="W581" s="6">
        <f t="shared" si="78"/>
        <v>137590.82</v>
      </c>
      <c r="X581" s="26"/>
    </row>
    <row r="582" spans="1:24">
      <c r="A582" s="2">
        <f t="shared" si="74"/>
        <v>568</v>
      </c>
      <c r="B582" s="2" t="s">
        <v>141</v>
      </c>
      <c r="C582" s="22" t="s">
        <v>872</v>
      </c>
      <c r="D582" s="22" t="s">
        <v>834</v>
      </c>
      <c r="E582" s="50" t="s">
        <v>873</v>
      </c>
      <c r="F582" s="88">
        <v>718744.25000000198</v>
      </c>
      <c r="G582" s="88">
        <v>3172870.44</v>
      </c>
      <c r="H582" s="88">
        <v>1668165.1</v>
      </c>
      <c r="I582" s="88">
        <v>5369439.7800000003</v>
      </c>
      <c r="J582" s="88">
        <v>8173514.5999999996</v>
      </c>
      <c r="K582" s="88">
        <v>10989508.439999999</v>
      </c>
      <c r="L582" s="88">
        <v>11351906.970000001</v>
      </c>
      <c r="M582" s="88">
        <v>11562664.68</v>
      </c>
      <c r="N582" s="88">
        <v>12692159.050000001</v>
      </c>
      <c r="O582" s="88">
        <v>11947574.4</v>
      </c>
      <c r="P582" s="88">
        <v>9721624.8399999999</v>
      </c>
      <c r="Q582" s="88">
        <v>4916884.71</v>
      </c>
      <c r="R582" s="88">
        <v>3374622.68</v>
      </c>
      <c r="S582" s="25">
        <f t="shared" si="73"/>
        <v>11947574.4</v>
      </c>
      <c r="T582" s="5"/>
      <c r="U582" s="6"/>
      <c r="V582" s="6"/>
      <c r="W582" s="6">
        <f t="shared" si="78"/>
        <v>11947574.4</v>
      </c>
      <c r="X582" s="26"/>
    </row>
    <row r="583" spans="1:24">
      <c r="A583" s="2">
        <f t="shared" si="74"/>
        <v>569</v>
      </c>
      <c r="B583" s="22" t="s">
        <v>141</v>
      </c>
      <c r="C583" s="22" t="s">
        <v>872</v>
      </c>
      <c r="D583" s="22" t="s">
        <v>842</v>
      </c>
      <c r="E583" s="50" t="s">
        <v>874</v>
      </c>
      <c r="F583" s="88">
        <v>-151146.229999998</v>
      </c>
      <c r="G583" s="88">
        <v>2071107.37</v>
      </c>
      <c r="H583" s="88">
        <v>891614.99</v>
      </c>
      <c r="I583" s="88">
        <v>3581373.34</v>
      </c>
      <c r="J583" s="88">
        <v>5280684.9400000004</v>
      </c>
      <c r="K583" s="88">
        <v>7139258.21</v>
      </c>
      <c r="L583" s="88">
        <v>7160396.6399999997</v>
      </c>
      <c r="M583" s="88">
        <v>7204652.4699999997</v>
      </c>
      <c r="N583" s="88">
        <v>8162604.4699999997</v>
      </c>
      <c r="O583" s="88">
        <v>7430742.0199999996</v>
      </c>
      <c r="P583" s="88">
        <v>5816245.8399999999</v>
      </c>
      <c r="Q583" s="88">
        <v>3041124.89</v>
      </c>
      <c r="R583" s="88">
        <v>2090238.1</v>
      </c>
      <c r="S583" s="25">
        <f t="shared" si="73"/>
        <v>7430742.0199999996</v>
      </c>
      <c r="T583" s="5"/>
      <c r="U583" s="6"/>
      <c r="V583" s="6"/>
      <c r="W583" s="6">
        <f t="shared" si="78"/>
        <v>7430742.0199999996</v>
      </c>
      <c r="X583" s="26"/>
    </row>
    <row r="584" spans="1:24">
      <c r="A584" s="2">
        <f t="shared" si="74"/>
        <v>570</v>
      </c>
      <c r="B584" s="22" t="s">
        <v>141</v>
      </c>
      <c r="C584" s="22" t="s">
        <v>872</v>
      </c>
      <c r="D584" s="22" t="s">
        <v>860</v>
      </c>
      <c r="E584" s="50" t="s">
        <v>876</v>
      </c>
      <c r="F584" s="88">
        <v>-103.16</v>
      </c>
      <c r="G584" s="88">
        <v>-582.35</v>
      </c>
      <c r="H584" s="88">
        <v>299.51</v>
      </c>
      <c r="I584" s="88">
        <v>262.88</v>
      </c>
      <c r="J584" s="88">
        <v>299.51</v>
      </c>
      <c r="K584" s="88">
        <v>299.51</v>
      </c>
      <c r="L584" s="88">
        <v>179.57</v>
      </c>
      <c r="M584" s="88">
        <v>299.51</v>
      </c>
      <c r="N584" s="88">
        <v>37.58</v>
      </c>
      <c r="O584" s="88">
        <v>156.63</v>
      </c>
      <c r="P584" s="88">
        <v>272.88</v>
      </c>
      <c r="Q584" s="88">
        <v>247.48</v>
      </c>
      <c r="R584" s="88">
        <v>237.33</v>
      </c>
      <c r="S584" s="25">
        <f t="shared" si="73"/>
        <v>156.63</v>
      </c>
      <c r="T584" s="5"/>
      <c r="U584" s="6"/>
      <c r="V584" s="6"/>
      <c r="W584" s="6">
        <f t="shared" si="78"/>
        <v>156.63</v>
      </c>
      <c r="X584" s="26"/>
    </row>
    <row r="585" spans="1:24">
      <c r="A585" s="2">
        <f t="shared" si="74"/>
        <v>571</v>
      </c>
      <c r="B585" s="22" t="s">
        <v>141</v>
      </c>
      <c r="C585" s="22" t="s">
        <v>872</v>
      </c>
      <c r="D585" s="22" t="s">
        <v>848</v>
      </c>
      <c r="E585" s="50" t="s">
        <v>875</v>
      </c>
      <c r="F585" s="88">
        <v>136834.07</v>
      </c>
      <c r="G585" s="88">
        <v>5414.4</v>
      </c>
      <c r="H585" s="88">
        <v>9479</v>
      </c>
      <c r="I585" s="88">
        <v>10531.76</v>
      </c>
      <c r="J585" s="88">
        <v>32330.560000000001</v>
      </c>
      <c r="K585" s="88">
        <v>62879.29</v>
      </c>
      <c r="L585" s="88">
        <v>78587.59</v>
      </c>
      <c r="M585" s="88">
        <v>78425.899999999994</v>
      </c>
      <c r="N585" s="88">
        <v>92013.84</v>
      </c>
      <c r="O585" s="88">
        <v>78184.73</v>
      </c>
      <c r="P585" s="88">
        <v>34133.47</v>
      </c>
      <c r="Q585" s="88">
        <v>34237.83</v>
      </c>
      <c r="R585" s="88">
        <v>13073.21</v>
      </c>
      <c r="S585" s="25">
        <f t="shared" si="73"/>
        <v>78184.73</v>
      </c>
      <c r="T585" s="5"/>
      <c r="U585" s="6"/>
      <c r="V585" s="6"/>
      <c r="W585" s="6">
        <f t="shared" si="78"/>
        <v>78184.73</v>
      </c>
      <c r="X585" s="26"/>
    </row>
    <row r="586" spans="1:24">
      <c r="A586" s="2">
        <f t="shared" si="74"/>
        <v>572</v>
      </c>
      <c r="B586" s="22" t="s">
        <v>139</v>
      </c>
      <c r="C586" s="22" t="s">
        <v>877</v>
      </c>
      <c r="D586" s="22" t="s">
        <v>878</v>
      </c>
      <c r="E586" s="50" t="s">
        <v>879</v>
      </c>
      <c r="F586" s="88">
        <v>-163902.19</v>
      </c>
      <c r="G586" s="88">
        <v>-16393.88</v>
      </c>
      <c r="H586" s="88">
        <v>-31657.01</v>
      </c>
      <c r="I586" s="88">
        <v>-46527.15</v>
      </c>
      <c r="J586" s="88">
        <v>-67766.509999999995</v>
      </c>
      <c r="K586" s="88">
        <v>-79898.13</v>
      </c>
      <c r="L586" s="88">
        <v>-89749.09</v>
      </c>
      <c r="M586" s="88">
        <v>-100132.33</v>
      </c>
      <c r="N586" s="88">
        <v>-107954.29</v>
      </c>
      <c r="O586" s="88">
        <v>-116528.37</v>
      </c>
      <c r="P586" s="88">
        <v>-125968.82</v>
      </c>
      <c r="Q586" s="88">
        <v>-132620.89000000001</v>
      </c>
      <c r="R586" s="88">
        <v>-140982.17000000001</v>
      </c>
      <c r="S586" s="25">
        <f t="shared" si="73"/>
        <v>-116528.37</v>
      </c>
      <c r="T586" s="5"/>
      <c r="U586" s="6"/>
      <c r="V586" s="6"/>
      <c r="W586" s="6">
        <f t="shared" si="78"/>
        <v>-116528.37</v>
      </c>
      <c r="X586" s="26"/>
    </row>
    <row r="587" spans="1:24">
      <c r="A587" s="2">
        <f t="shared" si="74"/>
        <v>573</v>
      </c>
      <c r="B587" s="2" t="s">
        <v>139</v>
      </c>
      <c r="C587" s="22" t="s">
        <v>877</v>
      </c>
      <c r="D587" s="22" t="s">
        <v>880</v>
      </c>
      <c r="E587" s="50" t="s">
        <v>881</v>
      </c>
      <c r="F587" s="88">
        <v>-18894.68</v>
      </c>
      <c r="G587" s="88">
        <v>0</v>
      </c>
      <c r="H587" s="88">
        <v>0</v>
      </c>
      <c r="I587" s="88">
        <v>0</v>
      </c>
      <c r="J587" s="88">
        <v>0</v>
      </c>
      <c r="K587" s="88">
        <v>0</v>
      </c>
      <c r="L587" s="88">
        <v>0</v>
      </c>
      <c r="M587" s="88">
        <v>0</v>
      </c>
      <c r="N587" s="88">
        <v>0</v>
      </c>
      <c r="O587" s="88">
        <v>-5487.69</v>
      </c>
      <c r="P587" s="88">
        <v>-5487.69</v>
      </c>
      <c r="Q587" s="88">
        <v>-5487.69</v>
      </c>
      <c r="R587" s="88">
        <v>-5487.69</v>
      </c>
      <c r="S587" s="25">
        <f t="shared" si="73"/>
        <v>-5487.69</v>
      </c>
      <c r="T587" s="5"/>
      <c r="U587" s="6"/>
      <c r="V587" s="6"/>
      <c r="W587" s="6">
        <f t="shared" si="78"/>
        <v>-5487.69</v>
      </c>
      <c r="X587" s="26"/>
    </row>
    <row r="588" spans="1:24">
      <c r="A588" s="2">
        <f t="shared" si="74"/>
        <v>574</v>
      </c>
      <c r="B588" s="2" t="s">
        <v>141</v>
      </c>
      <c r="C588" s="22" t="s">
        <v>877</v>
      </c>
      <c r="D588" s="22" t="s">
        <v>882</v>
      </c>
      <c r="E588" s="50" t="s">
        <v>883</v>
      </c>
      <c r="F588" s="88">
        <v>-6137.5</v>
      </c>
      <c r="G588" s="88">
        <v>-3532.72</v>
      </c>
      <c r="H588" s="88">
        <v>-3532.72</v>
      </c>
      <c r="I588" s="88">
        <v>-3532.72</v>
      </c>
      <c r="J588" s="88">
        <v>-3532.72</v>
      </c>
      <c r="K588" s="88">
        <v>-3532.72</v>
      </c>
      <c r="L588" s="88">
        <v>-13181.58</v>
      </c>
      <c r="M588" s="88">
        <v>-13181.58</v>
      </c>
      <c r="N588" s="88">
        <v>-5275.18</v>
      </c>
      <c r="O588" s="88">
        <v>-5275.18</v>
      </c>
      <c r="P588" s="88">
        <v>-8767.18</v>
      </c>
      <c r="Q588" s="88">
        <v>-8767.18</v>
      </c>
      <c r="R588" s="88">
        <v>-11067.2</v>
      </c>
      <c r="S588" s="25">
        <f t="shared" si="73"/>
        <v>-5275.18</v>
      </c>
      <c r="T588" s="5"/>
      <c r="U588" s="6"/>
      <c r="V588" s="6"/>
      <c r="W588" s="6">
        <f t="shared" si="78"/>
        <v>-5275.18</v>
      </c>
      <c r="X588" s="26"/>
    </row>
    <row r="589" spans="1:24">
      <c r="A589" s="2">
        <f t="shared" si="74"/>
        <v>575</v>
      </c>
      <c r="B589" s="22" t="s">
        <v>141</v>
      </c>
      <c r="C589" s="22" t="s">
        <v>877</v>
      </c>
      <c r="D589" s="22" t="s">
        <v>884</v>
      </c>
      <c r="E589" s="50" t="s">
        <v>885</v>
      </c>
      <c r="F589" s="88">
        <v>-156.63999999999999</v>
      </c>
      <c r="G589" s="88">
        <v>0</v>
      </c>
      <c r="H589" s="88">
        <v>0</v>
      </c>
      <c r="I589" s="88">
        <v>-329.89</v>
      </c>
      <c r="J589" s="88">
        <v>-329.89</v>
      </c>
      <c r="K589" s="88">
        <v>-329.89</v>
      </c>
      <c r="L589" s="88">
        <v>-329.89</v>
      </c>
      <c r="M589" s="88">
        <v>-329.89</v>
      </c>
      <c r="N589" s="88">
        <v>-329.89</v>
      </c>
      <c r="O589" s="88">
        <v>-329.89</v>
      </c>
      <c r="P589" s="88">
        <v>-658.89</v>
      </c>
      <c r="Q589" s="88">
        <v>-658.89</v>
      </c>
      <c r="R589" s="88">
        <v>-658.89</v>
      </c>
      <c r="S589" s="25">
        <f t="shared" si="73"/>
        <v>-329.89</v>
      </c>
      <c r="T589" s="5"/>
      <c r="U589" s="6"/>
      <c r="V589" s="6"/>
      <c r="W589" s="6">
        <f t="shared" si="78"/>
        <v>-329.89</v>
      </c>
      <c r="X589" s="26"/>
    </row>
    <row r="590" spans="1:24">
      <c r="A590" s="2">
        <f t="shared" si="74"/>
        <v>576</v>
      </c>
      <c r="B590" s="22" t="s">
        <v>141</v>
      </c>
      <c r="C590" s="22" t="s">
        <v>877</v>
      </c>
      <c r="D590" s="22" t="s">
        <v>878</v>
      </c>
      <c r="E590" s="50" t="s">
        <v>879</v>
      </c>
      <c r="F590" s="88">
        <v>-740516.44</v>
      </c>
      <c r="G590" s="88">
        <v>-65882.55</v>
      </c>
      <c r="H590" s="88">
        <v>-144303.18</v>
      </c>
      <c r="I590" s="88">
        <v>-217864.52</v>
      </c>
      <c r="J590" s="88">
        <v>-285530.39</v>
      </c>
      <c r="K590" s="88">
        <v>-343671.4</v>
      </c>
      <c r="L590" s="88">
        <v>-393966.74</v>
      </c>
      <c r="M590" s="88">
        <v>-436317.27</v>
      </c>
      <c r="N590" s="88">
        <v>-483738.23</v>
      </c>
      <c r="O590" s="88">
        <v>-526231.4</v>
      </c>
      <c r="P590" s="88">
        <v>-585707.54</v>
      </c>
      <c r="Q590" s="88">
        <v>-636017.18000000005</v>
      </c>
      <c r="R590" s="88">
        <v>-686266.72</v>
      </c>
      <c r="S590" s="25">
        <f t="shared" si="73"/>
        <v>-526231.4</v>
      </c>
      <c r="T590" s="5"/>
      <c r="U590" s="6"/>
      <c r="V590" s="6"/>
      <c r="W590" s="6">
        <f t="shared" si="78"/>
        <v>-526231.4</v>
      </c>
      <c r="X590" s="26"/>
    </row>
    <row r="591" spans="1:24">
      <c r="A591" s="2">
        <f t="shared" si="74"/>
        <v>577</v>
      </c>
      <c r="B591" s="22" t="s">
        <v>141</v>
      </c>
      <c r="C591" s="22" t="s">
        <v>877</v>
      </c>
      <c r="D591" s="22" t="s">
        <v>880</v>
      </c>
      <c r="E591" s="50" t="s">
        <v>886</v>
      </c>
      <c r="F591" s="88">
        <v>-70225.66</v>
      </c>
      <c r="G591" s="88">
        <v>-2927.7</v>
      </c>
      <c r="H591" s="88">
        <v>-37554.959999999999</v>
      </c>
      <c r="I591" s="88">
        <v>-39551.919999999998</v>
      </c>
      <c r="J591" s="88">
        <v>-38248.97</v>
      </c>
      <c r="K591" s="88">
        <v>-40010.410000000003</v>
      </c>
      <c r="L591" s="88">
        <v>-7718.97</v>
      </c>
      <c r="M591" s="88">
        <v>-10427.64</v>
      </c>
      <c r="N591" s="88">
        <v>-67116.38</v>
      </c>
      <c r="O591" s="88">
        <v>-68067.62</v>
      </c>
      <c r="P591" s="88">
        <v>-69530.17</v>
      </c>
      <c r="Q591" s="88">
        <v>-79630.06</v>
      </c>
      <c r="R591" s="88">
        <v>-80723.89</v>
      </c>
      <c r="S591" s="25">
        <f t="shared" si="73"/>
        <v>-68067.62</v>
      </c>
      <c r="T591" s="5"/>
      <c r="U591" s="6"/>
      <c r="V591" s="6"/>
      <c r="W591" s="6">
        <f t="shared" si="78"/>
        <v>-68067.62</v>
      </c>
      <c r="X591" s="26"/>
    </row>
    <row r="592" spans="1:24">
      <c r="A592" s="2">
        <f t="shared" si="74"/>
        <v>578</v>
      </c>
      <c r="B592" s="2" t="s">
        <v>141</v>
      </c>
      <c r="C592" s="22" t="s">
        <v>877</v>
      </c>
      <c r="D592" s="22" t="s">
        <v>887</v>
      </c>
      <c r="E592" s="50" t="s">
        <v>888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0</v>
      </c>
      <c r="S592" s="25">
        <f t="shared" ref="S592:S634" si="79">+O592</f>
        <v>0</v>
      </c>
      <c r="T592" s="5"/>
      <c r="U592" s="6"/>
      <c r="V592" s="6"/>
      <c r="W592" s="6">
        <f t="shared" si="78"/>
        <v>0</v>
      </c>
      <c r="X592" s="26"/>
    </row>
    <row r="593" spans="1:24">
      <c r="A593" s="2">
        <f t="shared" ref="A593:A642" si="80">+A592+1</f>
        <v>579</v>
      </c>
      <c r="B593" s="2" t="s">
        <v>139</v>
      </c>
      <c r="C593" s="22" t="s">
        <v>889</v>
      </c>
      <c r="D593" s="22" t="s">
        <v>890</v>
      </c>
      <c r="E593" s="50" t="s">
        <v>891</v>
      </c>
      <c r="F593" s="88">
        <v>-2778048.72</v>
      </c>
      <c r="G593" s="88">
        <v>-229406.92</v>
      </c>
      <c r="H593" s="88">
        <v>-467039.48</v>
      </c>
      <c r="I593" s="88">
        <v>-681228.32</v>
      </c>
      <c r="J593" s="88">
        <v>-925529.04</v>
      </c>
      <c r="K593" s="88">
        <v>-1146149.8799999999</v>
      </c>
      <c r="L593" s="88">
        <v>-1354781.87</v>
      </c>
      <c r="M593" s="88">
        <v>-1587018.59</v>
      </c>
      <c r="N593" s="88">
        <v>-1801700.4</v>
      </c>
      <c r="O593" s="88">
        <v>-2013304.46</v>
      </c>
      <c r="P593" s="88">
        <v>-2241309.0299999998</v>
      </c>
      <c r="Q593" s="88">
        <v>-2485934.63</v>
      </c>
      <c r="R593" s="88">
        <v>-2711571.86</v>
      </c>
      <c r="S593" s="25">
        <f t="shared" si="79"/>
        <v>-2013304.46</v>
      </c>
      <c r="T593" s="5"/>
      <c r="U593" s="6"/>
      <c r="V593" s="6"/>
      <c r="W593" s="6">
        <f t="shared" si="78"/>
        <v>-2013304.46</v>
      </c>
      <c r="X593" s="26"/>
    </row>
    <row r="594" spans="1:24">
      <c r="A594" s="2">
        <f t="shared" si="80"/>
        <v>580</v>
      </c>
      <c r="B594" s="22" t="s">
        <v>139</v>
      </c>
      <c r="C594" s="22" t="s">
        <v>889</v>
      </c>
      <c r="D594" s="22" t="s">
        <v>892</v>
      </c>
      <c r="E594" s="50" t="s">
        <v>893</v>
      </c>
      <c r="F594" s="88">
        <v>-1330806.24</v>
      </c>
      <c r="G594" s="88">
        <v>-125987.21</v>
      </c>
      <c r="H594" s="88">
        <v>-238040.8</v>
      </c>
      <c r="I594" s="88">
        <v>-349941.51</v>
      </c>
      <c r="J594" s="88">
        <v>-461660.46</v>
      </c>
      <c r="K594" s="88">
        <v>-576220.35</v>
      </c>
      <c r="L594" s="88">
        <v>-680236.43</v>
      </c>
      <c r="M594" s="88">
        <v>-782803.18</v>
      </c>
      <c r="N594" s="88">
        <v>-910580.12</v>
      </c>
      <c r="O594" s="88">
        <v>-1040911.8</v>
      </c>
      <c r="P594" s="88">
        <v>-1171761.24</v>
      </c>
      <c r="Q594" s="88">
        <v>-1296738.67</v>
      </c>
      <c r="R594" s="88">
        <v>-1423332.79</v>
      </c>
      <c r="S594" s="25">
        <f t="shared" si="79"/>
        <v>-1040911.8</v>
      </c>
      <c r="T594" s="5"/>
      <c r="U594" s="6"/>
      <c r="V594" s="6"/>
      <c r="W594" s="6">
        <f t="shared" si="78"/>
        <v>-1040911.8</v>
      </c>
      <c r="X594" s="26"/>
    </row>
    <row r="595" spans="1:24">
      <c r="A595" s="2">
        <f t="shared" si="80"/>
        <v>581</v>
      </c>
      <c r="B595" s="22" t="s">
        <v>141</v>
      </c>
      <c r="C595" s="22" t="s">
        <v>889</v>
      </c>
      <c r="D595" s="22" t="s">
        <v>890</v>
      </c>
      <c r="E595" s="50" t="s">
        <v>891</v>
      </c>
      <c r="F595" s="88">
        <v>-15382401.83</v>
      </c>
      <c r="G595" s="88">
        <v>-1396996.68</v>
      </c>
      <c r="H595" s="88">
        <v>-2791081.95</v>
      </c>
      <c r="I595" s="88">
        <v>-4117761.08</v>
      </c>
      <c r="J595" s="88">
        <v>-5462306</v>
      </c>
      <c r="K595" s="88">
        <v>-6725802.7999999998</v>
      </c>
      <c r="L595" s="88">
        <v>-7951643.6299999999</v>
      </c>
      <c r="M595" s="88">
        <v>-9173851.8200000003</v>
      </c>
      <c r="N595" s="88">
        <v>-10402501.810000001</v>
      </c>
      <c r="O595" s="88">
        <v>-11605972.09</v>
      </c>
      <c r="P595" s="88">
        <v>-12811671.23</v>
      </c>
      <c r="Q595" s="88">
        <v>-14153157.01</v>
      </c>
      <c r="R595" s="88">
        <v>-15401260.67</v>
      </c>
      <c r="S595" s="25">
        <f t="shared" si="79"/>
        <v>-11605972.09</v>
      </c>
      <c r="T595" s="5"/>
      <c r="U595" s="6"/>
      <c r="V595" s="6"/>
      <c r="W595" s="6">
        <f t="shared" si="78"/>
        <v>-11605972.09</v>
      </c>
      <c r="X595" s="26"/>
    </row>
    <row r="596" spans="1:24">
      <c r="A596" s="2">
        <f t="shared" si="80"/>
        <v>582</v>
      </c>
      <c r="B596" s="2" t="s">
        <v>141</v>
      </c>
      <c r="C596" s="22" t="s">
        <v>889</v>
      </c>
      <c r="D596" s="22" t="s">
        <v>894</v>
      </c>
      <c r="E596" s="50" t="s">
        <v>895</v>
      </c>
      <c r="F596" s="88">
        <v>0</v>
      </c>
      <c r="G596" s="88">
        <v>0</v>
      </c>
      <c r="H596" s="88">
        <v>0</v>
      </c>
      <c r="I596" s="88">
        <v>0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  <c r="P596" s="88">
        <v>0</v>
      </c>
      <c r="Q596" s="88">
        <v>0</v>
      </c>
      <c r="R596" s="88">
        <v>0</v>
      </c>
      <c r="S596" s="25">
        <f t="shared" si="79"/>
        <v>0</v>
      </c>
      <c r="T596" s="5"/>
      <c r="U596" s="6"/>
      <c r="V596" s="6"/>
      <c r="W596" s="6">
        <f t="shared" si="78"/>
        <v>0</v>
      </c>
      <c r="X596" s="26"/>
    </row>
    <row r="597" spans="1:24">
      <c r="A597" s="2">
        <f t="shared" si="80"/>
        <v>583</v>
      </c>
      <c r="B597" s="2" t="s">
        <v>141</v>
      </c>
      <c r="C597" s="22" t="s">
        <v>889</v>
      </c>
      <c r="D597" s="22" t="s">
        <v>892</v>
      </c>
      <c r="E597" s="50" t="s">
        <v>893</v>
      </c>
      <c r="F597" s="88">
        <v>-7877233.04</v>
      </c>
      <c r="G597" s="88">
        <v>-716310.76</v>
      </c>
      <c r="H597" s="88">
        <v>-1293299.27</v>
      </c>
      <c r="I597" s="88">
        <v>-1922493.6</v>
      </c>
      <c r="J597" s="88">
        <v>-2569800.59</v>
      </c>
      <c r="K597" s="88">
        <v>-3152058.56</v>
      </c>
      <c r="L597" s="88">
        <v>-3768389.48</v>
      </c>
      <c r="M597" s="88">
        <v>-4354963.47</v>
      </c>
      <c r="N597" s="88">
        <v>-5266501.08</v>
      </c>
      <c r="O597" s="88">
        <v>-6085514.6100000003</v>
      </c>
      <c r="P597" s="88">
        <v>-6635179.6500000004</v>
      </c>
      <c r="Q597" s="88">
        <v>-7227305.8200000003</v>
      </c>
      <c r="R597" s="88">
        <v>-7759181.6299999999</v>
      </c>
      <c r="S597" s="25">
        <f t="shared" si="79"/>
        <v>-6085514.6100000003</v>
      </c>
      <c r="T597" s="5"/>
      <c r="U597" s="6"/>
      <c r="V597" s="6"/>
      <c r="W597" s="6">
        <f t="shared" si="78"/>
        <v>-6085514.6100000003</v>
      </c>
      <c r="X597" s="26"/>
    </row>
    <row r="598" spans="1:24">
      <c r="A598" s="2">
        <f t="shared" si="80"/>
        <v>584</v>
      </c>
      <c r="B598" s="22" t="s">
        <v>139</v>
      </c>
      <c r="C598" s="22" t="s">
        <v>896</v>
      </c>
      <c r="D598" s="2" t="s">
        <v>890</v>
      </c>
      <c r="E598" s="50" t="s">
        <v>897</v>
      </c>
      <c r="F598" s="88">
        <v>1469.33</v>
      </c>
      <c r="G598" s="88">
        <v>-8385.5300000000007</v>
      </c>
      <c r="H598" s="88">
        <v>14163.45</v>
      </c>
      <c r="I598" s="88">
        <v>-15417.18</v>
      </c>
      <c r="J598" s="88">
        <v>8461.83</v>
      </c>
      <c r="K598" s="88">
        <v>20040.599999999999</v>
      </c>
      <c r="L598" s="88">
        <v>2075.5300000000002</v>
      </c>
      <c r="M598" s="88">
        <v>14378.51</v>
      </c>
      <c r="N598" s="88">
        <v>17179.16</v>
      </c>
      <c r="O598" s="88">
        <v>868.4</v>
      </c>
      <c r="P598" s="88">
        <v>-14157.58</v>
      </c>
      <c r="Q598" s="88">
        <v>5042.3900000000003</v>
      </c>
      <c r="R598" s="88">
        <v>14614.39</v>
      </c>
      <c r="S598" s="25">
        <f t="shared" si="79"/>
        <v>868.4</v>
      </c>
      <c r="T598" s="5"/>
      <c r="U598" s="6"/>
      <c r="V598" s="6"/>
      <c r="W598" s="6">
        <f t="shared" si="78"/>
        <v>868.4</v>
      </c>
      <c r="X598" s="26"/>
    </row>
    <row r="599" spans="1:24">
      <c r="A599" s="2">
        <f t="shared" si="80"/>
        <v>585</v>
      </c>
      <c r="B599" s="85" t="s">
        <v>139</v>
      </c>
      <c r="C599" s="22" t="s">
        <v>896</v>
      </c>
      <c r="D599" s="2" t="s">
        <v>892</v>
      </c>
      <c r="E599" s="120" t="s">
        <v>898</v>
      </c>
      <c r="F599" s="88">
        <v>-7497.84</v>
      </c>
      <c r="G599" s="88">
        <v>13933.62</v>
      </c>
      <c r="H599" s="88">
        <v>14086.5</v>
      </c>
      <c r="I599" s="88">
        <v>14268.26</v>
      </c>
      <c r="J599" s="88">
        <v>11427.32</v>
      </c>
      <c r="K599" s="88">
        <v>21971.13</v>
      </c>
      <c r="L599" s="88">
        <v>23420.46</v>
      </c>
      <c r="M599" s="88">
        <v>-1789.73</v>
      </c>
      <c r="N599" s="88">
        <v>-4674.03</v>
      </c>
      <c r="O599" s="88">
        <v>-4862.2299999999996</v>
      </c>
      <c r="P599" s="88">
        <v>1009.78</v>
      </c>
      <c r="Q599" s="88">
        <v>-606.90999999999894</v>
      </c>
      <c r="R599" s="88">
        <v>-5388.73</v>
      </c>
      <c r="S599" s="25">
        <f t="shared" si="79"/>
        <v>-4862.2299999999996</v>
      </c>
      <c r="T599" s="5"/>
      <c r="U599" s="6"/>
      <c r="V599" s="6"/>
      <c r="W599" s="6">
        <f t="shared" si="78"/>
        <v>-4862.2299999999996</v>
      </c>
      <c r="X599" s="26"/>
    </row>
    <row r="600" spans="1:24">
      <c r="A600" s="2">
        <f t="shared" si="80"/>
        <v>586</v>
      </c>
      <c r="B600" s="85" t="s">
        <v>141</v>
      </c>
      <c r="C600" s="22" t="s">
        <v>896</v>
      </c>
      <c r="D600" s="2" t="s">
        <v>890</v>
      </c>
      <c r="E600" s="120" t="s">
        <v>897</v>
      </c>
      <c r="F600" s="88">
        <v>3485.0900000000402</v>
      </c>
      <c r="G600" s="88">
        <v>-1559.25</v>
      </c>
      <c r="H600" s="88">
        <v>62963.97</v>
      </c>
      <c r="I600" s="88">
        <v>45114.81</v>
      </c>
      <c r="J600" s="88">
        <v>126109.18</v>
      </c>
      <c r="K600" s="88">
        <v>163775.91</v>
      </c>
      <c r="L600" s="88">
        <v>182304.12</v>
      </c>
      <c r="M600" s="88">
        <v>198089.31</v>
      </c>
      <c r="N600" s="88">
        <v>233749.77</v>
      </c>
      <c r="O600" s="88">
        <v>104712.17</v>
      </c>
      <c r="P600" s="88">
        <v>48170.17</v>
      </c>
      <c r="Q600" s="88">
        <v>140449.29999999999</v>
      </c>
      <c r="R600" s="88">
        <v>110797.96</v>
      </c>
      <c r="S600" s="25">
        <f t="shared" si="79"/>
        <v>104712.17</v>
      </c>
      <c r="T600" s="5"/>
      <c r="U600" s="6"/>
      <c r="V600" s="6"/>
      <c r="W600" s="6">
        <f t="shared" si="78"/>
        <v>104712.17</v>
      </c>
      <c r="X600" s="26"/>
    </row>
    <row r="601" spans="1:24">
      <c r="A601" s="2">
        <f t="shared" si="80"/>
        <v>587</v>
      </c>
      <c r="B601" s="85" t="s">
        <v>141</v>
      </c>
      <c r="C601" s="22" t="s">
        <v>896</v>
      </c>
      <c r="D601" s="2" t="s">
        <v>892</v>
      </c>
      <c r="E601" s="120" t="s">
        <v>898</v>
      </c>
      <c r="F601" s="88">
        <v>-18088.72</v>
      </c>
      <c r="G601" s="88">
        <v>139198.94</v>
      </c>
      <c r="H601" s="88">
        <v>87038.07</v>
      </c>
      <c r="I601" s="88">
        <v>68962.42</v>
      </c>
      <c r="J601" s="88">
        <v>133949.06</v>
      </c>
      <c r="K601" s="88">
        <v>99920.7</v>
      </c>
      <c r="L601" s="88">
        <v>133332.07</v>
      </c>
      <c r="M601" s="88">
        <v>-150281</v>
      </c>
      <c r="N601" s="88">
        <v>-12274.45</v>
      </c>
      <c r="O601" s="88">
        <v>78181.73</v>
      </c>
      <c r="P601" s="88">
        <v>124169.15</v>
      </c>
      <c r="Q601" s="88">
        <v>184277.85</v>
      </c>
      <c r="R601" s="88">
        <v>43315.199999999997</v>
      </c>
      <c r="S601" s="25">
        <f t="shared" si="79"/>
        <v>78181.73</v>
      </c>
      <c r="T601" s="5"/>
      <c r="U601" s="6"/>
      <c r="V601" s="6"/>
      <c r="W601" s="6">
        <f t="shared" si="78"/>
        <v>78181.73</v>
      </c>
      <c r="X601" s="26"/>
    </row>
    <row r="602" spans="1:24">
      <c r="A602" s="2">
        <f t="shared" si="80"/>
        <v>588</v>
      </c>
      <c r="B602" s="85">
        <v>47</v>
      </c>
      <c r="C602" s="22" t="s">
        <v>899</v>
      </c>
      <c r="D602" s="2"/>
      <c r="E602" s="120" t="s">
        <v>900</v>
      </c>
      <c r="F602" s="88">
        <v>0</v>
      </c>
      <c r="G602" s="88">
        <v>0</v>
      </c>
      <c r="H602" s="88">
        <v>0</v>
      </c>
      <c r="I602" s="88">
        <v>0</v>
      </c>
      <c r="J602" s="88">
        <v>0</v>
      </c>
      <c r="K602" s="88">
        <v>0</v>
      </c>
      <c r="L602" s="88">
        <v>0</v>
      </c>
      <c r="M602" s="88">
        <v>0</v>
      </c>
      <c r="N602" s="88">
        <v>0</v>
      </c>
      <c r="O602" s="88">
        <v>0</v>
      </c>
      <c r="P602" s="88">
        <v>0</v>
      </c>
      <c r="Q602" s="88">
        <v>0</v>
      </c>
      <c r="R602" s="88">
        <v>0</v>
      </c>
      <c r="S602" s="25">
        <f t="shared" si="79"/>
        <v>0</v>
      </c>
      <c r="T602" s="5"/>
      <c r="U602" s="6"/>
      <c r="V602" s="6"/>
      <c r="W602" s="6">
        <f t="shared" si="78"/>
        <v>0</v>
      </c>
      <c r="X602" s="26"/>
    </row>
    <row r="603" spans="1:24">
      <c r="A603" s="2">
        <f t="shared" si="80"/>
        <v>589</v>
      </c>
      <c r="B603" s="85" t="s">
        <v>139</v>
      </c>
      <c r="C603" s="22" t="s">
        <v>899</v>
      </c>
      <c r="D603" s="2"/>
      <c r="E603" s="120" t="s">
        <v>900</v>
      </c>
      <c r="F603" s="88">
        <v>-12000</v>
      </c>
      <c r="G603" s="88">
        <v>-1000</v>
      </c>
      <c r="H603" s="88">
        <v>-2000</v>
      </c>
      <c r="I603" s="88">
        <v>-3000</v>
      </c>
      <c r="J603" s="88">
        <v>-3000</v>
      </c>
      <c r="K603" s="88">
        <v>-4000</v>
      </c>
      <c r="L603" s="88">
        <v>-5000</v>
      </c>
      <c r="M603" s="88">
        <v>-6000</v>
      </c>
      <c r="N603" s="88">
        <v>-8000</v>
      </c>
      <c r="O603" s="88">
        <v>-9000</v>
      </c>
      <c r="P603" s="88">
        <v>-9000</v>
      </c>
      <c r="Q603" s="88">
        <v>-10000</v>
      </c>
      <c r="R603" s="88">
        <v>-11000</v>
      </c>
      <c r="S603" s="25">
        <f t="shared" si="79"/>
        <v>-9000</v>
      </c>
      <c r="T603" s="5"/>
      <c r="U603" s="6"/>
      <c r="V603" s="6"/>
      <c r="W603" s="6">
        <f t="shared" si="78"/>
        <v>-9000</v>
      </c>
      <c r="X603" s="26"/>
    </row>
    <row r="604" spans="1:24">
      <c r="A604" s="2">
        <f t="shared" si="80"/>
        <v>590</v>
      </c>
      <c r="B604" s="85" t="s">
        <v>141</v>
      </c>
      <c r="C604" s="22" t="s">
        <v>899</v>
      </c>
      <c r="D604" s="2"/>
      <c r="E604" s="120" t="s">
        <v>900</v>
      </c>
      <c r="F604" s="88">
        <v>-100</v>
      </c>
      <c r="G604" s="88">
        <v>0</v>
      </c>
      <c r="H604" s="88">
        <v>0</v>
      </c>
      <c r="I604" s="88">
        <v>0</v>
      </c>
      <c r="J604" s="88">
        <v>0</v>
      </c>
      <c r="K604" s="88">
        <v>-100</v>
      </c>
      <c r="L604" s="88">
        <v>-100</v>
      </c>
      <c r="M604" s="88">
        <v>-100</v>
      </c>
      <c r="N604" s="88">
        <v>-100</v>
      </c>
      <c r="O604" s="88">
        <v>-100</v>
      </c>
      <c r="P604" s="88">
        <v>-100</v>
      </c>
      <c r="Q604" s="88">
        <v>-100</v>
      </c>
      <c r="R604" s="88">
        <v>-100</v>
      </c>
      <c r="S604" s="25">
        <f t="shared" si="79"/>
        <v>-100</v>
      </c>
      <c r="T604" s="5"/>
      <c r="U604" s="6"/>
      <c r="V604" s="6"/>
      <c r="W604" s="6">
        <f t="shared" si="78"/>
        <v>-100</v>
      </c>
      <c r="X604" s="26"/>
    </row>
    <row r="605" spans="1:24">
      <c r="A605" s="2">
        <f t="shared" si="80"/>
        <v>591</v>
      </c>
      <c r="B605" s="85" t="s">
        <v>67</v>
      </c>
      <c r="C605" s="22" t="s">
        <v>901</v>
      </c>
      <c r="D605" s="2"/>
      <c r="E605" s="120" t="s">
        <v>902</v>
      </c>
      <c r="F605" s="88">
        <v>-102396</v>
      </c>
      <c r="G605" s="88">
        <v>-9526</v>
      </c>
      <c r="H605" s="88">
        <v>-19052</v>
      </c>
      <c r="I605" s="88">
        <v>-28578</v>
      </c>
      <c r="J605" s="88">
        <v>-38104</v>
      </c>
      <c r="K605" s="88">
        <v>-47630</v>
      </c>
      <c r="L605" s="88">
        <v>-57156</v>
      </c>
      <c r="M605" s="88">
        <v>-66682</v>
      </c>
      <c r="N605" s="88">
        <v>-76208</v>
      </c>
      <c r="O605" s="88">
        <v>-85734</v>
      </c>
      <c r="P605" s="88">
        <v>-95260</v>
      </c>
      <c r="Q605" s="88">
        <v>-104786</v>
      </c>
      <c r="R605" s="88">
        <v>-114312</v>
      </c>
      <c r="S605" s="25">
        <f t="shared" si="79"/>
        <v>-85734</v>
      </c>
      <c r="T605" s="5"/>
      <c r="U605" s="6"/>
      <c r="V605" s="6"/>
      <c r="W605" s="6">
        <f t="shared" si="78"/>
        <v>-85734</v>
      </c>
      <c r="X605" s="26"/>
    </row>
    <row r="606" spans="1:24">
      <c r="A606" s="2">
        <f t="shared" si="80"/>
        <v>592</v>
      </c>
      <c r="B606" s="22" t="s">
        <v>67</v>
      </c>
      <c r="C606" s="22" t="s">
        <v>903</v>
      </c>
      <c r="D606" s="22" t="s">
        <v>904</v>
      </c>
      <c r="E606" s="50" t="s">
        <v>905</v>
      </c>
      <c r="F606" s="88">
        <v>-40800.9</v>
      </c>
      <c r="G606" s="88">
        <v>-16411.45</v>
      </c>
      <c r="H606" s="88">
        <v>-16411.45</v>
      </c>
      <c r="I606" s="88">
        <v>-16411.45</v>
      </c>
      <c r="J606" s="88">
        <v>-16411.45</v>
      </c>
      <c r="K606" s="88">
        <v>-16411.45</v>
      </c>
      <c r="L606" s="88">
        <v>-16411.45</v>
      </c>
      <c r="M606" s="88">
        <v>-16411.45</v>
      </c>
      <c r="N606" s="88">
        <v>-55444.61</v>
      </c>
      <c r="O606" s="88">
        <v>-55444.61</v>
      </c>
      <c r="P606" s="88">
        <v>-56362.15</v>
      </c>
      <c r="Q606" s="88">
        <v>-56362.15</v>
      </c>
      <c r="R606" s="88">
        <v>-56362.15</v>
      </c>
      <c r="S606" s="25">
        <f t="shared" si="79"/>
        <v>-55444.61</v>
      </c>
      <c r="T606" s="5"/>
      <c r="U606" s="6"/>
      <c r="V606" s="6"/>
      <c r="W606" s="6">
        <f t="shared" si="78"/>
        <v>-55444.61</v>
      </c>
      <c r="X606" s="26"/>
    </row>
    <row r="607" spans="1:24">
      <c r="A607" s="2">
        <f t="shared" si="80"/>
        <v>593</v>
      </c>
      <c r="B607" s="2" t="s">
        <v>139</v>
      </c>
      <c r="C607" s="22" t="s">
        <v>903</v>
      </c>
      <c r="D607" s="22" t="s">
        <v>882</v>
      </c>
      <c r="E607" s="50" t="s">
        <v>906</v>
      </c>
      <c r="F607" s="88">
        <v>-21359.94</v>
      </c>
      <c r="G607" s="88">
        <v>0</v>
      </c>
      <c r="H607" s="88">
        <v>0</v>
      </c>
      <c r="I607" s="88">
        <v>0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25">
        <f t="shared" si="79"/>
        <v>0</v>
      </c>
      <c r="T607" s="5"/>
      <c r="U607" s="6"/>
      <c r="V607" s="6"/>
      <c r="W607" s="6">
        <f t="shared" si="78"/>
        <v>0</v>
      </c>
      <c r="X607" s="26"/>
    </row>
    <row r="608" spans="1:24">
      <c r="A608" s="2">
        <f t="shared" si="80"/>
        <v>594</v>
      </c>
      <c r="B608" s="2" t="s">
        <v>139</v>
      </c>
      <c r="C608" s="22" t="s">
        <v>903</v>
      </c>
      <c r="D608" s="22" t="s">
        <v>904</v>
      </c>
      <c r="E608" s="50" t="s">
        <v>905</v>
      </c>
      <c r="F608" s="88">
        <v>-800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-181</v>
      </c>
      <c r="O608" s="88">
        <v>-181</v>
      </c>
      <c r="P608" s="88">
        <v>-181</v>
      </c>
      <c r="Q608" s="88">
        <v>-381</v>
      </c>
      <c r="R608" s="88">
        <v>-973</v>
      </c>
      <c r="S608" s="25">
        <f t="shared" si="79"/>
        <v>-181</v>
      </c>
      <c r="T608" s="5"/>
      <c r="U608" s="6"/>
      <c r="V608" s="6"/>
      <c r="W608" s="6">
        <f t="shared" si="78"/>
        <v>-181</v>
      </c>
      <c r="X608" s="26"/>
    </row>
    <row r="609" spans="1:24">
      <c r="A609" s="2">
        <f t="shared" si="80"/>
        <v>595</v>
      </c>
      <c r="B609" s="2" t="s">
        <v>139</v>
      </c>
      <c r="C609" s="22" t="s">
        <v>903</v>
      </c>
      <c r="D609" s="22" t="s">
        <v>884</v>
      </c>
      <c r="E609" s="50" t="s">
        <v>907</v>
      </c>
      <c r="F609" s="88">
        <v>-428.4</v>
      </c>
      <c r="G609" s="88">
        <v>0</v>
      </c>
      <c r="H609" s="88">
        <v>0</v>
      </c>
      <c r="I609" s="88">
        <v>0</v>
      </c>
      <c r="J609" s="88">
        <v>-117</v>
      </c>
      <c r="K609" s="88">
        <v>-313.89999999999998</v>
      </c>
      <c r="L609" s="88">
        <v>-313.89999999999998</v>
      </c>
      <c r="M609" s="88">
        <v>-553.9</v>
      </c>
      <c r="N609" s="88">
        <v>-715.4</v>
      </c>
      <c r="O609" s="88">
        <v>-715.4</v>
      </c>
      <c r="P609" s="88">
        <v>-715.4</v>
      </c>
      <c r="Q609" s="88">
        <v>-715.4</v>
      </c>
      <c r="R609" s="88">
        <v>-715.4</v>
      </c>
      <c r="S609" s="25">
        <f t="shared" si="79"/>
        <v>-715.4</v>
      </c>
      <c r="T609" s="5"/>
      <c r="U609" s="6"/>
      <c r="V609" s="6"/>
      <c r="W609" s="6">
        <f t="shared" si="78"/>
        <v>-715.4</v>
      </c>
      <c r="X609" s="26"/>
    </row>
    <row r="610" spans="1:24">
      <c r="A610" s="2">
        <f t="shared" si="80"/>
        <v>596</v>
      </c>
      <c r="B610" s="2" t="s">
        <v>139</v>
      </c>
      <c r="C610" s="22" t="s">
        <v>903</v>
      </c>
      <c r="D610" s="22" t="s">
        <v>880</v>
      </c>
      <c r="E610" s="50" t="s">
        <v>908</v>
      </c>
      <c r="F610" s="88">
        <v>-11577.09</v>
      </c>
      <c r="G610" s="88">
        <v>-133.35</v>
      </c>
      <c r="H610" s="88">
        <v>-4923.09</v>
      </c>
      <c r="I610" s="88">
        <v>-9750.2199999999993</v>
      </c>
      <c r="J610" s="88">
        <v>-11660.67</v>
      </c>
      <c r="K610" s="88">
        <v>-17236.89</v>
      </c>
      <c r="L610" s="88">
        <v>-19902.990000000002</v>
      </c>
      <c r="M610" s="88">
        <v>-22873.89</v>
      </c>
      <c r="N610" s="88">
        <v>-22873.89</v>
      </c>
      <c r="O610" s="88">
        <v>-24572.48</v>
      </c>
      <c r="P610" s="88">
        <v>-24376.94</v>
      </c>
      <c r="Q610" s="88">
        <v>-30140.7</v>
      </c>
      <c r="R610" s="88">
        <v>-35828.370000000003</v>
      </c>
      <c r="S610" s="25">
        <f t="shared" si="79"/>
        <v>-24572.48</v>
      </c>
      <c r="T610" s="5"/>
      <c r="U610" s="6"/>
      <c r="V610" s="6"/>
      <c r="W610" s="6">
        <f t="shared" si="78"/>
        <v>-24572.48</v>
      </c>
      <c r="X610" s="26"/>
    </row>
    <row r="611" spans="1:24">
      <c r="A611" s="2">
        <f t="shared" si="80"/>
        <v>597</v>
      </c>
      <c r="B611" s="2" t="s">
        <v>141</v>
      </c>
      <c r="C611" s="22" t="s">
        <v>903</v>
      </c>
      <c r="D611" s="22" t="s">
        <v>882</v>
      </c>
      <c r="E611" s="50" t="s">
        <v>906</v>
      </c>
      <c r="F611" s="88">
        <v>-86350.24</v>
      </c>
      <c r="G611" s="88">
        <v>0</v>
      </c>
      <c r="H611" s="88">
        <v>0</v>
      </c>
      <c r="I611" s="88">
        <v>0</v>
      </c>
      <c r="J611" s="88">
        <v>-2015.63</v>
      </c>
      <c r="K611" s="88">
        <v>-2015.63</v>
      </c>
      <c r="L611" s="88">
        <v>-2015.63</v>
      </c>
      <c r="M611" s="88">
        <v>-2015.63</v>
      </c>
      <c r="N611" s="88">
        <v>-2015.63</v>
      </c>
      <c r="O611" s="88">
        <v>-4308.71</v>
      </c>
      <c r="P611" s="88">
        <v>-2249.67</v>
      </c>
      <c r="Q611" s="88">
        <v>-4068.63</v>
      </c>
      <c r="R611" s="88">
        <v>-4831.1899999999996</v>
      </c>
      <c r="S611" s="25">
        <f t="shared" si="79"/>
        <v>-4308.71</v>
      </c>
      <c r="T611" s="5"/>
      <c r="U611" s="6"/>
      <c r="V611" s="6"/>
      <c r="W611" s="6">
        <f t="shared" si="78"/>
        <v>-4308.71</v>
      </c>
      <c r="X611" s="26"/>
    </row>
    <row r="612" spans="1:24">
      <c r="A612" s="2">
        <f t="shared" si="80"/>
        <v>598</v>
      </c>
      <c r="B612" s="2" t="s">
        <v>141</v>
      </c>
      <c r="C612" s="22" t="s">
        <v>903</v>
      </c>
      <c r="D612" s="22" t="s">
        <v>904</v>
      </c>
      <c r="E612" s="50" t="s">
        <v>905</v>
      </c>
      <c r="F612" s="88">
        <v>-6430</v>
      </c>
      <c r="G612" s="88">
        <v>-530</v>
      </c>
      <c r="H612" s="88">
        <v>-1090</v>
      </c>
      <c r="I612" s="88">
        <v>902.47</v>
      </c>
      <c r="J612" s="88">
        <v>332.47</v>
      </c>
      <c r="K612" s="88">
        <v>-423.53</v>
      </c>
      <c r="L612" s="88">
        <v>-983.53</v>
      </c>
      <c r="M612" s="88">
        <v>-1814.03</v>
      </c>
      <c r="N612" s="88">
        <v>-2374.0300000000002</v>
      </c>
      <c r="O612" s="88">
        <v>-3084.03</v>
      </c>
      <c r="P612" s="88">
        <v>-3644.03</v>
      </c>
      <c r="Q612" s="88">
        <v>-4159.03</v>
      </c>
      <c r="R612" s="88">
        <v>-4853.8900000000003</v>
      </c>
      <c r="S612" s="25">
        <f t="shared" si="79"/>
        <v>-3084.03</v>
      </c>
      <c r="T612" s="5"/>
      <c r="U612" s="6"/>
      <c r="V612" s="6"/>
      <c r="W612" s="6">
        <f t="shared" si="78"/>
        <v>-3084.03</v>
      </c>
      <c r="X612" s="26"/>
    </row>
    <row r="613" spans="1:24">
      <c r="A613" s="2">
        <f t="shared" si="80"/>
        <v>599</v>
      </c>
      <c r="B613" s="2" t="s">
        <v>141</v>
      </c>
      <c r="C613" s="22" t="s">
        <v>903</v>
      </c>
      <c r="D613" s="22" t="s">
        <v>884</v>
      </c>
      <c r="E613" s="50" t="s">
        <v>907</v>
      </c>
      <c r="F613" s="88">
        <v>-4379.97</v>
      </c>
      <c r="G613" s="88">
        <v>-249.64</v>
      </c>
      <c r="H613" s="88">
        <v>-249.64</v>
      </c>
      <c r="I613" s="88">
        <v>-249.64</v>
      </c>
      <c r="J613" s="88">
        <v>-649.15</v>
      </c>
      <c r="K613" s="88">
        <v>-1423.27</v>
      </c>
      <c r="L613" s="88">
        <v>-1743.48</v>
      </c>
      <c r="M613" s="88">
        <v>-1901.63</v>
      </c>
      <c r="N613" s="88">
        <v>-1934.99</v>
      </c>
      <c r="O613" s="88">
        <v>-1934.99</v>
      </c>
      <c r="P613" s="88">
        <v>-2210.0500000000002</v>
      </c>
      <c r="Q613" s="88">
        <v>-2210.0500000000002</v>
      </c>
      <c r="R613" s="88">
        <v>-2511.16</v>
      </c>
      <c r="S613" s="25">
        <f t="shared" si="79"/>
        <v>-1934.99</v>
      </c>
      <c r="T613" s="5"/>
      <c r="U613" s="6"/>
      <c r="V613" s="6"/>
      <c r="W613" s="6">
        <f t="shared" si="78"/>
        <v>-1934.99</v>
      </c>
      <c r="X613" s="26"/>
    </row>
    <row r="614" spans="1:24">
      <c r="A614" s="2">
        <f t="shared" si="80"/>
        <v>600</v>
      </c>
      <c r="B614" s="2" t="s">
        <v>141</v>
      </c>
      <c r="C614" s="22" t="s">
        <v>903</v>
      </c>
      <c r="D614" s="22" t="s">
        <v>880</v>
      </c>
      <c r="E614" s="50" t="s">
        <v>908</v>
      </c>
      <c r="F614" s="88">
        <v>-18146.71</v>
      </c>
      <c r="G614" s="88">
        <v>579.23</v>
      </c>
      <c r="H614" s="88">
        <v>207.93</v>
      </c>
      <c r="I614" s="88">
        <v>207.93</v>
      </c>
      <c r="J614" s="88">
        <v>207.93</v>
      </c>
      <c r="K614" s="88">
        <v>-1744.61</v>
      </c>
      <c r="L614" s="88">
        <v>-7484.76</v>
      </c>
      <c r="M614" s="88">
        <v>-8236.24</v>
      </c>
      <c r="N614" s="88">
        <v>-8236.24</v>
      </c>
      <c r="O614" s="88">
        <v>-16295.58</v>
      </c>
      <c r="P614" s="88">
        <v>-17814.7</v>
      </c>
      <c r="Q614" s="88">
        <v>-17814.7</v>
      </c>
      <c r="R614" s="88">
        <v>-18478</v>
      </c>
      <c r="S614" s="25">
        <f t="shared" si="79"/>
        <v>-16295.58</v>
      </c>
      <c r="T614" s="5"/>
      <c r="U614" s="6"/>
      <c r="V614" s="6"/>
      <c r="W614" s="6">
        <f t="shared" si="78"/>
        <v>-16295.58</v>
      </c>
      <c r="X614" s="26"/>
    </row>
    <row r="615" spans="1:24">
      <c r="A615" s="2">
        <f t="shared" si="80"/>
        <v>601</v>
      </c>
      <c r="B615" s="2" t="s">
        <v>141</v>
      </c>
      <c r="C615" s="22">
        <v>4962</v>
      </c>
      <c r="D615" s="22"/>
      <c r="E615" s="50" t="s">
        <v>909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1024987.67</v>
      </c>
      <c r="L615" s="88">
        <v>2562445.35</v>
      </c>
      <c r="M615" s="88">
        <v>2823417.12</v>
      </c>
      <c r="N615" s="88">
        <v>2713647.08</v>
      </c>
      <c r="O615" s="88">
        <v>2921067.71</v>
      </c>
      <c r="P615" s="88">
        <v>2630019.27</v>
      </c>
      <c r="Q615" s="88">
        <v>2707258.75</v>
      </c>
      <c r="R615" s="88">
        <v>2764815.37</v>
      </c>
      <c r="S615" s="25">
        <f t="shared" si="79"/>
        <v>2921067.71</v>
      </c>
      <c r="T615" s="5"/>
      <c r="U615" s="6"/>
      <c r="V615" s="6"/>
      <c r="W615" s="6">
        <f t="shared" si="78"/>
        <v>2921067.71</v>
      </c>
      <c r="X615" s="26"/>
    </row>
    <row r="616" spans="1:24">
      <c r="A616" s="2">
        <f t="shared" si="80"/>
        <v>602</v>
      </c>
      <c r="B616" s="2" t="s">
        <v>141</v>
      </c>
      <c r="C616" s="22">
        <v>4962</v>
      </c>
      <c r="D616" s="22">
        <v>1</v>
      </c>
      <c r="E616" s="50" t="s">
        <v>910</v>
      </c>
      <c r="F616" s="88">
        <v>0</v>
      </c>
      <c r="G616" s="88">
        <v>0</v>
      </c>
      <c r="H616" s="88">
        <v>0</v>
      </c>
      <c r="I616" s="88">
        <v>0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-269663.46999999997</v>
      </c>
      <c r="R616" s="88">
        <v>-340090.29</v>
      </c>
      <c r="S616" s="25">
        <f t="shared" si="79"/>
        <v>0</v>
      </c>
      <c r="T616" s="5"/>
      <c r="U616" s="6"/>
      <c r="V616" s="6"/>
      <c r="W616" s="6">
        <f t="shared" si="78"/>
        <v>0</v>
      </c>
      <c r="X616" s="26"/>
    </row>
    <row r="617" spans="1:24">
      <c r="A617" s="2">
        <f t="shared" si="80"/>
        <v>603</v>
      </c>
      <c r="B617" s="2" t="s">
        <v>139</v>
      </c>
      <c r="C617" s="22">
        <v>4962</v>
      </c>
      <c r="D617" s="2"/>
      <c r="E617" s="50" t="s">
        <v>909</v>
      </c>
      <c r="F617" s="88">
        <v>0</v>
      </c>
      <c r="G617" s="88">
        <v>249016.3</v>
      </c>
      <c r="H617" s="88">
        <v>450949.83</v>
      </c>
      <c r="I617" s="88">
        <v>621635.15</v>
      </c>
      <c r="J617" s="88">
        <v>740311.19</v>
      </c>
      <c r="K617" s="88">
        <v>821857.22</v>
      </c>
      <c r="L617" s="88">
        <v>876559.9</v>
      </c>
      <c r="M617" s="88">
        <v>1060867.32</v>
      </c>
      <c r="N617" s="88">
        <v>1113807.72</v>
      </c>
      <c r="O617" s="88">
        <v>1180527.78</v>
      </c>
      <c r="P617" s="88">
        <v>1310366.54</v>
      </c>
      <c r="Q617" s="88">
        <v>1529920.87</v>
      </c>
      <c r="R617" s="88">
        <v>1558019.97</v>
      </c>
      <c r="S617" s="25">
        <f t="shared" si="79"/>
        <v>1180527.78</v>
      </c>
      <c r="T617" s="5"/>
      <c r="U617" s="6"/>
      <c r="V617" s="6"/>
      <c r="W617" s="6">
        <f t="shared" si="78"/>
        <v>1180527.78</v>
      </c>
      <c r="X617" s="26"/>
    </row>
    <row r="618" spans="1:24">
      <c r="A618" s="2">
        <f t="shared" si="80"/>
        <v>604</v>
      </c>
      <c r="B618" s="2" t="s">
        <v>69</v>
      </c>
      <c r="C618" s="22" t="s">
        <v>911</v>
      </c>
      <c r="D618" s="2" t="s">
        <v>69</v>
      </c>
      <c r="E618" s="50" t="s">
        <v>912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25">
        <f t="shared" si="79"/>
        <v>0</v>
      </c>
      <c r="T618" s="5"/>
      <c r="U618" s="6"/>
      <c r="V618" s="6"/>
      <c r="W618" s="6">
        <f t="shared" si="78"/>
        <v>0</v>
      </c>
      <c r="X618" s="26"/>
    </row>
    <row r="619" spans="1:24">
      <c r="A619" s="2">
        <f t="shared" si="80"/>
        <v>605</v>
      </c>
      <c r="B619" s="2"/>
      <c r="C619" s="2"/>
      <c r="D619" s="2"/>
      <c r="E619" s="50" t="s">
        <v>913</v>
      </c>
      <c r="F619" s="28">
        <f t="shared" ref="F619:R619" si="81">SUM(F553:F618)</f>
        <v>-290448859.52999997</v>
      </c>
      <c r="G619" s="28">
        <f t="shared" si="81"/>
        <v>-42074780.050000034</v>
      </c>
      <c r="H619" s="28">
        <f t="shared" si="81"/>
        <v>-80353456.210000008</v>
      </c>
      <c r="I619" s="28">
        <f t="shared" si="81"/>
        <v>-112606187.80999996</v>
      </c>
      <c r="J619" s="28">
        <f t="shared" si="81"/>
        <v>-135250451.52999994</v>
      </c>
      <c r="K619" s="28">
        <f t="shared" si="81"/>
        <v>-148556889.53</v>
      </c>
      <c r="L619" s="28">
        <f t="shared" si="81"/>
        <v>-159303829.76999998</v>
      </c>
      <c r="M619" s="28">
        <f t="shared" si="81"/>
        <v>-170174304.17999995</v>
      </c>
      <c r="N619" s="28">
        <f t="shared" si="81"/>
        <v>-179340578.68999997</v>
      </c>
      <c r="O619" s="28">
        <f t="shared" si="81"/>
        <v>-192465442.19000015</v>
      </c>
      <c r="P619" s="28">
        <f t="shared" si="81"/>
        <v>-214219930.35000005</v>
      </c>
      <c r="Q619" s="28">
        <f t="shared" si="81"/>
        <v>-246305877.76999995</v>
      </c>
      <c r="R619" s="28">
        <f t="shared" si="81"/>
        <v>-286825672.86999995</v>
      </c>
      <c r="S619" s="25">
        <f t="shared" si="79"/>
        <v>-192465442.19000015</v>
      </c>
      <c r="T619" s="5"/>
      <c r="U619" s="6"/>
      <c r="V619" s="6"/>
      <c r="W619" s="6"/>
      <c r="X619" s="26"/>
    </row>
    <row r="620" spans="1:24">
      <c r="A620" s="2">
        <f t="shared" si="80"/>
        <v>606</v>
      </c>
      <c r="B620" s="2"/>
      <c r="C620" s="2"/>
      <c r="D620" s="2"/>
      <c r="E620" s="50"/>
      <c r="F620" s="24"/>
      <c r="G620" s="91"/>
      <c r="H620" s="74"/>
      <c r="I620" s="74"/>
      <c r="J620" s="75"/>
      <c r="K620" s="76"/>
      <c r="L620" s="77"/>
      <c r="M620" s="78"/>
      <c r="N620" s="79"/>
      <c r="O620" s="42"/>
      <c r="P620" s="80"/>
      <c r="Q620" s="92"/>
      <c r="R620" s="24"/>
      <c r="S620" s="25">
        <f t="shared" si="79"/>
        <v>0</v>
      </c>
      <c r="T620" s="5"/>
      <c r="U620" s="6"/>
      <c r="V620" s="6"/>
      <c r="W620" s="6"/>
      <c r="X620" s="26"/>
    </row>
    <row r="621" spans="1:24">
      <c r="A621" s="2">
        <f t="shared" si="80"/>
        <v>607</v>
      </c>
      <c r="B621" s="22" t="s">
        <v>67</v>
      </c>
      <c r="C621" s="22" t="s">
        <v>914</v>
      </c>
      <c r="D621" s="22" t="s">
        <v>915</v>
      </c>
      <c r="E621" s="120" t="s">
        <v>916</v>
      </c>
      <c r="F621" s="88">
        <v>-17495.72</v>
      </c>
      <c r="G621" s="88">
        <v>-144.46</v>
      </c>
      <c r="H621" s="88">
        <v>-273.13</v>
      </c>
      <c r="I621" s="88">
        <v>-546.53</v>
      </c>
      <c r="J621" s="88">
        <v>-723.12</v>
      </c>
      <c r="K621" s="88">
        <v>-1354.89</v>
      </c>
      <c r="L621" s="88">
        <v>-1799.07</v>
      </c>
      <c r="M621" s="88">
        <v>-2289.64</v>
      </c>
      <c r="N621" s="88">
        <v>-2490.5</v>
      </c>
      <c r="O621" s="88">
        <v>-2694.17</v>
      </c>
      <c r="P621" s="88">
        <v>-2889.92</v>
      </c>
      <c r="Q621" s="88">
        <v>-3005.08</v>
      </c>
      <c r="R621" s="88">
        <v>-3011.09</v>
      </c>
      <c r="S621" s="25">
        <f t="shared" si="79"/>
        <v>-2694.17</v>
      </c>
      <c r="T621" s="5"/>
      <c r="U621" s="6"/>
      <c r="V621" s="6"/>
      <c r="W621" s="6">
        <f>+S621</f>
        <v>-2694.17</v>
      </c>
      <c r="X621" s="26"/>
    </row>
    <row r="622" spans="1:24">
      <c r="A622" s="2">
        <f t="shared" si="80"/>
        <v>608</v>
      </c>
      <c r="B622" s="22" t="s">
        <v>67</v>
      </c>
      <c r="C622" s="22" t="s">
        <v>914</v>
      </c>
      <c r="D622" s="22" t="s">
        <v>917</v>
      </c>
      <c r="E622" s="120" t="s">
        <v>918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-95.24</v>
      </c>
      <c r="Q622" s="88">
        <v>-404.94</v>
      </c>
      <c r="R622" s="88">
        <v>-859.68</v>
      </c>
      <c r="S622" s="25">
        <f t="shared" si="79"/>
        <v>0</v>
      </c>
      <c r="T622" s="5"/>
      <c r="U622" s="6"/>
      <c r="V622" s="6"/>
      <c r="W622" s="6">
        <f>+S622</f>
        <v>0</v>
      </c>
      <c r="X622" s="26"/>
    </row>
    <row r="623" spans="1:24">
      <c r="A623" s="2">
        <f t="shared" si="80"/>
        <v>609</v>
      </c>
      <c r="B623" s="22" t="s">
        <v>139</v>
      </c>
      <c r="C623" s="22" t="s">
        <v>914</v>
      </c>
      <c r="D623" s="22" t="s">
        <v>187</v>
      </c>
      <c r="E623" s="120" t="s">
        <v>919</v>
      </c>
      <c r="F623" s="88">
        <v>-90398.98</v>
      </c>
      <c r="G623" s="88">
        <v>-757.05</v>
      </c>
      <c r="H623" s="88">
        <v>-2131.0500000000002</v>
      </c>
      <c r="I623" s="88">
        <v>-3623.45</v>
      </c>
      <c r="J623" s="88">
        <v>-5083.37</v>
      </c>
      <c r="K623" s="88">
        <v>-6401.18</v>
      </c>
      <c r="L623" s="88">
        <v>-7242.99</v>
      </c>
      <c r="M623" s="88">
        <v>-11546.6</v>
      </c>
      <c r="N623" s="88">
        <v>-14884.1</v>
      </c>
      <c r="O623" s="88">
        <v>-17186.59</v>
      </c>
      <c r="P623" s="88">
        <v>-33223.800000000003</v>
      </c>
      <c r="Q623" s="88">
        <v>-33425.25</v>
      </c>
      <c r="R623" s="88">
        <v>-36347.879999999997</v>
      </c>
      <c r="S623" s="25">
        <f t="shared" si="79"/>
        <v>-17186.59</v>
      </c>
      <c r="T623" s="5"/>
      <c r="U623" s="6"/>
      <c r="V623" s="6"/>
      <c r="W623" s="6">
        <f t="shared" ref="W623:W631" si="82">+S623</f>
        <v>-17186.59</v>
      </c>
      <c r="X623" s="26"/>
    </row>
    <row r="624" spans="1:24">
      <c r="A624" s="2">
        <f t="shared" si="80"/>
        <v>610</v>
      </c>
      <c r="B624" s="22" t="s">
        <v>139</v>
      </c>
      <c r="C624" s="22" t="s">
        <v>914</v>
      </c>
      <c r="D624" s="22" t="s">
        <v>920</v>
      </c>
      <c r="E624" s="120" t="s">
        <v>921</v>
      </c>
      <c r="F624" s="88">
        <v>0</v>
      </c>
      <c r="G624" s="88">
        <v>0</v>
      </c>
      <c r="H624" s="88">
        <v>0</v>
      </c>
      <c r="I624" s="88">
        <v>0</v>
      </c>
      <c r="J624" s="88">
        <v>0</v>
      </c>
      <c r="K624" s="88">
        <v>0</v>
      </c>
      <c r="L624" s="88">
        <v>0</v>
      </c>
      <c r="M624" s="88">
        <v>0</v>
      </c>
      <c r="N624" s="88">
        <v>-41302.46</v>
      </c>
      <c r="O624" s="88">
        <v>-41302.46</v>
      </c>
      <c r="P624" s="88">
        <v>-41381.79</v>
      </c>
      <c r="Q624" s="88">
        <v>-41381.79</v>
      </c>
      <c r="R624" s="88">
        <v>-48958.11</v>
      </c>
      <c r="S624" s="25">
        <f t="shared" si="79"/>
        <v>-41302.46</v>
      </c>
      <c r="T624" s="5"/>
      <c r="U624" s="6"/>
      <c r="V624" s="6"/>
      <c r="W624" s="6">
        <f t="shared" si="82"/>
        <v>-41302.46</v>
      </c>
      <c r="X624" s="26"/>
    </row>
    <row r="625" spans="1:24">
      <c r="A625" s="2">
        <f t="shared" si="80"/>
        <v>611</v>
      </c>
      <c r="B625" s="22" t="s">
        <v>141</v>
      </c>
      <c r="C625" s="22" t="s">
        <v>914</v>
      </c>
      <c r="D625" s="22" t="s">
        <v>187</v>
      </c>
      <c r="E625" s="120" t="s">
        <v>919</v>
      </c>
      <c r="F625" s="88">
        <v>-108362.1</v>
      </c>
      <c r="G625" s="88">
        <v>-6413.72</v>
      </c>
      <c r="H625" s="88">
        <v>-11283.03</v>
      </c>
      <c r="I625" s="88">
        <v>-19027</v>
      </c>
      <c r="J625" s="88">
        <v>-41659.03</v>
      </c>
      <c r="K625" s="88">
        <v>-43654.74</v>
      </c>
      <c r="L625" s="88">
        <v>-50016.99</v>
      </c>
      <c r="M625" s="88">
        <v>-55736.45</v>
      </c>
      <c r="N625" s="88">
        <v>-65583.5</v>
      </c>
      <c r="O625" s="88">
        <v>-72605.14</v>
      </c>
      <c r="P625" s="88">
        <v>-79020.929999999993</v>
      </c>
      <c r="Q625" s="88">
        <v>-82149.45</v>
      </c>
      <c r="R625" s="88">
        <v>-91231.87</v>
      </c>
      <c r="S625" s="25">
        <f t="shared" si="79"/>
        <v>-72605.14</v>
      </c>
      <c r="T625" s="5"/>
      <c r="U625" s="6"/>
      <c r="V625" s="6"/>
      <c r="W625" s="6">
        <f t="shared" si="82"/>
        <v>-72605.14</v>
      </c>
      <c r="X625" s="26"/>
    </row>
    <row r="626" spans="1:24">
      <c r="A626" s="2">
        <f t="shared" si="80"/>
        <v>612</v>
      </c>
      <c r="B626" s="22" t="s">
        <v>141</v>
      </c>
      <c r="C626" s="22" t="s">
        <v>914</v>
      </c>
      <c r="D626" s="22" t="s">
        <v>920</v>
      </c>
      <c r="E626" s="120" t="s">
        <v>921</v>
      </c>
      <c r="F626" s="88">
        <v>-352554.58</v>
      </c>
      <c r="G626" s="88">
        <v>-48568.65</v>
      </c>
      <c r="H626" s="88">
        <v>-78743.73</v>
      </c>
      <c r="I626" s="88">
        <v>-100059.17</v>
      </c>
      <c r="J626" s="88">
        <v>-108455.58</v>
      </c>
      <c r="K626" s="88">
        <v>-109392.93</v>
      </c>
      <c r="L626" s="88">
        <v>-112283.41</v>
      </c>
      <c r="M626" s="88">
        <v>-119393.89</v>
      </c>
      <c r="N626" s="88">
        <v>-133050.82999999999</v>
      </c>
      <c r="O626" s="88">
        <v>-157865.26999999999</v>
      </c>
      <c r="P626" s="88">
        <v>-190804.32</v>
      </c>
      <c r="Q626" s="88">
        <v>-253361.11</v>
      </c>
      <c r="R626" s="88">
        <v>-333259.12</v>
      </c>
      <c r="S626" s="25">
        <f t="shared" si="79"/>
        <v>-157865.26999999999</v>
      </c>
      <c r="T626" s="5"/>
      <c r="U626" s="6"/>
      <c r="V626" s="6"/>
      <c r="W626" s="6">
        <f t="shared" si="82"/>
        <v>-157865.26999999999</v>
      </c>
      <c r="X626" s="26"/>
    </row>
    <row r="627" spans="1:24">
      <c r="A627" s="2">
        <f t="shared" si="80"/>
        <v>613</v>
      </c>
      <c r="B627" s="22" t="s">
        <v>67</v>
      </c>
      <c r="C627" s="22" t="s">
        <v>922</v>
      </c>
      <c r="D627" s="2"/>
      <c r="E627" s="50" t="s">
        <v>923</v>
      </c>
      <c r="F627" s="88">
        <v>-2888.2</v>
      </c>
      <c r="G627" s="88">
        <v>-54.4</v>
      </c>
      <c r="H627" s="88">
        <v>-94.95</v>
      </c>
      <c r="I627" s="88">
        <v>-103.62</v>
      </c>
      <c r="J627" s="88">
        <v>-103.75</v>
      </c>
      <c r="K627" s="88">
        <v>-180.07</v>
      </c>
      <c r="L627" s="88">
        <v>-180.07</v>
      </c>
      <c r="M627" s="88">
        <v>-337.32</v>
      </c>
      <c r="N627" s="88">
        <v>-337.32</v>
      </c>
      <c r="O627" s="88">
        <v>-555.66999999999996</v>
      </c>
      <c r="P627" s="88">
        <v>-555.66999999999996</v>
      </c>
      <c r="Q627" s="88">
        <v>-555.66999999999996</v>
      </c>
      <c r="R627" s="88">
        <v>-555.79999999999995</v>
      </c>
      <c r="S627" s="25">
        <f t="shared" si="79"/>
        <v>-555.66999999999996</v>
      </c>
      <c r="T627" s="5"/>
      <c r="U627" s="6"/>
      <c r="V627" s="6"/>
      <c r="W627" s="6">
        <f t="shared" si="82"/>
        <v>-555.66999999999996</v>
      </c>
      <c r="X627" s="26"/>
    </row>
    <row r="628" spans="1:24">
      <c r="A628" s="2">
        <f t="shared" si="80"/>
        <v>614</v>
      </c>
      <c r="B628" s="22" t="s">
        <v>67</v>
      </c>
      <c r="C628" s="22" t="s">
        <v>922</v>
      </c>
      <c r="D628" s="22" t="s">
        <v>924</v>
      </c>
      <c r="E628" s="50" t="s">
        <v>925</v>
      </c>
      <c r="F628" s="88">
        <v>-26050.54</v>
      </c>
      <c r="G628" s="88">
        <v>-811.09</v>
      </c>
      <c r="H628" s="88">
        <v>-5103.93</v>
      </c>
      <c r="I628" s="88">
        <v>-9462.98</v>
      </c>
      <c r="J628" s="88">
        <v>-12207.68</v>
      </c>
      <c r="K628" s="88">
        <v>-15568.71</v>
      </c>
      <c r="L628" s="88">
        <v>-20631.43</v>
      </c>
      <c r="M628" s="88">
        <v>-23129.61</v>
      </c>
      <c r="N628" s="88">
        <v>-23139.79</v>
      </c>
      <c r="O628" s="88">
        <v>-23193.31</v>
      </c>
      <c r="P628" s="88">
        <v>-23720.74</v>
      </c>
      <c r="Q628" s="88">
        <v>-24784.99</v>
      </c>
      <c r="R628" s="88">
        <v>-25320.63</v>
      </c>
      <c r="S628" s="25">
        <f t="shared" si="79"/>
        <v>-23193.31</v>
      </c>
      <c r="T628" s="5"/>
      <c r="U628" s="6"/>
      <c r="V628" s="6"/>
      <c r="W628" s="6">
        <f t="shared" si="82"/>
        <v>-23193.31</v>
      </c>
      <c r="X628" s="26"/>
    </row>
    <row r="629" spans="1:24">
      <c r="A629" s="2">
        <f t="shared" si="80"/>
        <v>615</v>
      </c>
      <c r="B629" s="22" t="s">
        <v>67</v>
      </c>
      <c r="C629" s="22" t="s">
        <v>926</v>
      </c>
      <c r="D629" s="2"/>
      <c r="E629" s="50" t="s">
        <v>927</v>
      </c>
      <c r="F629" s="88">
        <v>-177923.32</v>
      </c>
      <c r="G629" s="88">
        <v>-13780.85</v>
      </c>
      <c r="H629" s="88">
        <v>-29171.599999999999</v>
      </c>
      <c r="I629" s="88">
        <v>-47366.04</v>
      </c>
      <c r="J629" s="88">
        <v>-47637.760000000002</v>
      </c>
      <c r="K629" s="88">
        <v>-48021.27</v>
      </c>
      <c r="L629" s="88">
        <v>-48440.25</v>
      </c>
      <c r="M629" s="88">
        <v>-47907.01</v>
      </c>
      <c r="N629" s="88">
        <v>-47895.01</v>
      </c>
      <c r="O629" s="88">
        <v>-47895.01</v>
      </c>
      <c r="P629" s="88">
        <v>-47895.01</v>
      </c>
      <c r="Q629" s="88">
        <v>-47519.35</v>
      </c>
      <c r="R629" s="88">
        <v>-47519.35</v>
      </c>
      <c r="S629" s="25">
        <f t="shared" si="79"/>
        <v>-47895.01</v>
      </c>
      <c r="T629" s="5"/>
      <c r="U629" s="6"/>
      <c r="V629" s="6"/>
      <c r="W629" s="6">
        <f t="shared" si="82"/>
        <v>-47895.01</v>
      </c>
      <c r="X629" s="26"/>
    </row>
    <row r="630" spans="1:24">
      <c r="A630" s="2">
        <f t="shared" si="80"/>
        <v>616</v>
      </c>
      <c r="B630" s="22" t="s">
        <v>67</v>
      </c>
      <c r="C630" s="22" t="s">
        <v>928</v>
      </c>
      <c r="D630" s="2"/>
      <c r="E630" s="50" t="s">
        <v>929</v>
      </c>
      <c r="F630" s="88">
        <v>-253406.28</v>
      </c>
      <c r="G630" s="88">
        <v>-12464.01</v>
      </c>
      <c r="H630" s="88">
        <v>-26547.52</v>
      </c>
      <c r="I630" s="88">
        <v>-43199.72</v>
      </c>
      <c r="J630" s="88">
        <v>-58926.44</v>
      </c>
      <c r="K630" s="88">
        <v>-79963.02</v>
      </c>
      <c r="L630" s="88">
        <v>-102944.73</v>
      </c>
      <c r="M630" s="88">
        <v>-127918.8</v>
      </c>
      <c r="N630" s="88">
        <v>-158306.22</v>
      </c>
      <c r="O630" s="88">
        <v>-188275.45</v>
      </c>
      <c r="P630" s="88">
        <v>-216382.85</v>
      </c>
      <c r="Q630" s="88">
        <v>-247813.44</v>
      </c>
      <c r="R630" s="88">
        <v>-291152.65999999997</v>
      </c>
      <c r="S630" s="25">
        <f t="shared" si="79"/>
        <v>-188275.45</v>
      </c>
      <c r="T630" s="5"/>
      <c r="U630" s="6"/>
      <c r="V630" s="6"/>
      <c r="W630" s="6">
        <f t="shared" si="82"/>
        <v>-188275.45</v>
      </c>
      <c r="X630" s="26"/>
    </row>
    <row r="631" spans="1:24">
      <c r="A631" s="2">
        <f t="shared" si="80"/>
        <v>617</v>
      </c>
      <c r="B631" s="22" t="s">
        <v>67</v>
      </c>
      <c r="C631" s="22" t="s">
        <v>930</v>
      </c>
      <c r="D631" s="2"/>
      <c r="E631" s="50" t="s">
        <v>931</v>
      </c>
      <c r="F631" s="43">
        <v>-10780.96</v>
      </c>
      <c r="G631" s="43">
        <v>-2058.0100000000002</v>
      </c>
      <c r="H631" s="43">
        <v>-2923.82</v>
      </c>
      <c r="I631" s="43">
        <v>-3531.99</v>
      </c>
      <c r="J631" s="43">
        <v>-4427.88</v>
      </c>
      <c r="K631" s="43">
        <v>-4871.71</v>
      </c>
      <c r="L631" s="43">
        <v>-5366.65</v>
      </c>
      <c r="M631" s="43">
        <v>-6057.74</v>
      </c>
      <c r="N631" s="43">
        <v>-6645.43</v>
      </c>
      <c r="O631" s="43">
        <v>-7127.72</v>
      </c>
      <c r="P631" s="43">
        <v>-7665.4</v>
      </c>
      <c r="Q631" s="43">
        <v>-8027.19</v>
      </c>
      <c r="R631" s="43">
        <v>-8686.9500000000007</v>
      </c>
      <c r="S631" s="25">
        <f t="shared" si="79"/>
        <v>-7127.72</v>
      </c>
      <c r="T631" s="5"/>
      <c r="U631" s="6"/>
      <c r="V631" s="6"/>
      <c r="W631" s="6">
        <f t="shared" si="82"/>
        <v>-7127.72</v>
      </c>
      <c r="X631" s="26"/>
    </row>
    <row r="632" spans="1:24">
      <c r="A632" s="2">
        <f t="shared" si="80"/>
        <v>618</v>
      </c>
      <c r="B632" s="2"/>
      <c r="C632" s="2"/>
      <c r="D632" s="2"/>
      <c r="E632" s="50" t="s">
        <v>932</v>
      </c>
      <c r="F632" s="28">
        <f t="shared" ref="F632:R632" si="83">SUM(F621:F631)</f>
        <v>-1039860.6799999999</v>
      </c>
      <c r="G632" s="28">
        <f t="shared" si="83"/>
        <v>-85052.239999999991</v>
      </c>
      <c r="H632" s="28">
        <f t="shared" si="83"/>
        <v>-156272.76</v>
      </c>
      <c r="I632" s="28">
        <f t="shared" si="83"/>
        <v>-226920.5</v>
      </c>
      <c r="J632" s="28">
        <f t="shared" si="83"/>
        <v>-279224.61</v>
      </c>
      <c r="K632" s="28">
        <f t="shared" si="83"/>
        <v>-309408.52</v>
      </c>
      <c r="L632" s="28">
        <f t="shared" si="83"/>
        <v>-348905.59</v>
      </c>
      <c r="M632" s="28">
        <f t="shared" si="83"/>
        <v>-394317.06</v>
      </c>
      <c r="N632" s="28">
        <f t="shared" si="83"/>
        <v>-493635.16</v>
      </c>
      <c r="O632" s="28">
        <f t="shared" si="83"/>
        <v>-558700.79</v>
      </c>
      <c r="P632" s="28">
        <f t="shared" si="83"/>
        <v>-643635.67000000004</v>
      </c>
      <c r="Q632" s="28">
        <f t="shared" si="83"/>
        <v>-742428.25999999989</v>
      </c>
      <c r="R632" s="28">
        <f t="shared" si="83"/>
        <v>-886903.1399999999</v>
      </c>
      <c r="S632" s="25">
        <f t="shared" si="79"/>
        <v>-558700.79</v>
      </c>
      <c r="T632" s="5"/>
      <c r="U632" s="6"/>
      <c r="V632" s="6"/>
      <c r="W632" s="6"/>
      <c r="X632" s="26"/>
    </row>
    <row r="633" spans="1:24">
      <c r="A633" s="2">
        <f t="shared" si="80"/>
        <v>619</v>
      </c>
      <c r="B633" s="2"/>
      <c r="C633" s="2"/>
      <c r="D633" s="2"/>
      <c r="E633" s="50"/>
      <c r="F633" s="24"/>
      <c r="G633" s="91"/>
      <c r="H633" s="74"/>
      <c r="I633" s="74"/>
      <c r="J633" s="75"/>
      <c r="K633" s="76"/>
      <c r="L633" s="77"/>
      <c r="M633" s="78"/>
      <c r="N633" s="79"/>
      <c r="O633" s="42"/>
      <c r="P633" s="80"/>
      <c r="Q633" s="92"/>
      <c r="R633" s="24"/>
      <c r="S633" s="25">
        <f t="shared" si="79"/>
        <v>0</v>
      </c>
      <c r="T633" s="5"/>
      <c r="U633" s="6"/>
      <c r="V633" s="6"/>
      <c r="W633" s="6"/>
      <c r="X633" s="26"/>
    </row>
    <row r="634" spans="1:24" ht="15.75" thickBot="1">
      <c r="A634" s="2">
        <f t="shared" si="80"/>
        <v>620</v>
      </c>
      <c r="B634" s="104"/>
      <c r="C634" s="104"/>
      <c r="D634" s="104"/>
      <c r="E634" s="125" t="s">
        <v>933</v>
      </c>
      <c r="F634" s="106">
        <f>+F632+F619+F551+F528+F494+F416+F381+F366</f>
        <v>-1010058740.8999999</v>
      </c>
      <c r="G634" s="106">
        <f t="shared" ref="G634:R634" si="84">+G632+G619+G551+G528+G494+G416+G381+G366</f>
        <v>-755596030.13999999</v>
      </c>
      <c r="H634" s="106">
        <f t="shared" si="84"/>
        <v>-785949713.57000017</v>
      </c>
      <c r="I634" s="106">
        <f t="shared" si="84"/>
        <v>-809849531.25999999</v>
      </c>
      <c r="J634" s="106">
        <f t="shared" si="84"/>
        <v>-821119251.98000002</v>
      </c>
      <c r="K634" s="106">
        <f t="shared" si="84"/>
        <v>-834114722.8900001</v>
      </c>
      <c r="L634" s="106">
        <f t="shared" si="84"/>
        <v>-850558705.20000005</v>
      </c>
      <c r="M634" s="106">
        <f t="shared" si="84"/>
        <v>-868721350.27999997</v>
      </c>
      <c r="N634" s="106">
        <f t="shared" si="84"/>
        <v>-891100472.71000004</v>
      </c>
      <c r="O634" s="106">
        <f t="shared" si="84"/>
        <v>-918592888.9400003</v>
      </c>
      <c r="P634" s="106">
        <f t="shared" si="84"/>
        <v>-955424093.46000004</v>
      </c>
      <c r="Q634" s="106">
        <f t="shared" si="84"/>
        <v>-1022043333.5400002</v>
      </c>
      <c r="R634" s="106">
        <f t="shared" si="84"/>
        <v>-1117173255.4099998</v>
      </c>
      <c r="S634" s="25">
        <f t="shared" si="79"/>
        <v>-918592888.9400003</v>
      </c>
      <c r="T634" s="126"/>
      <c r="U634" s="127"/>
      <c r="V634" s="127"/>
      <c r="W634" s="127"/>
      <c r="X634" s="128"/>
    </row>
    <row r="635" spans="1:24" ht="15.75" thickTop="1">
      <c r="A635" s="2">
        <f t="shared" si="80"/>
        <v>621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5"/>
      <c r="U635" s="6"/>
      <c r="V635" s="6"/>
      <c r="W635" s="6"/>
      <c r="X635" s="6"/>
    </row>
    <row r="636" spans="1:24">
      <c r="A636" s="2">
        <f t="shared" si="80"/>
        <v>622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5"/>
      <c r="U636" s="6"/>
      <c r="V636" s="6"/>
      <c r="W636" s="6"/>
      <c r="X636" s="6"/>
    </row>
    <row r="637" spans="1:24">
      <c r="A637" s="2">
        <f t="shared" si="80"/>
        <v>623</v>
      </c>
      <c r="B637" s="2"/>
      <c r="C637" s="2"/>
      <c r="D637" s="2"/>
      <c r="E637" s="104" t="s">
        <v>934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5"/>
      <c r="U637" s="127">
        <f t="shared" ref="U637:X637" si="85">SUM(U15:U632)</f>
        <v>127403825.03999998</v>
      </c>
      <c r="V637" s="127">
        <f t="shared" si="85"/>
        <v>-110906538.28000002</v>
      </c>
      <c r="W637" s="127">
        <f t="shared" si="85"/>
        <v>-471737188.10000008</v>
      </c>
      <c r="X637" s="127">
        <f t="shared" si="85"/>
        <v>455239901.34000003</v>
      </c>
    </row>
    <row r="638" spans="1:24">
      <c r="A638" s="2">
        <f t="shared" si="80"/>
        <v>624</v>
      </c>
      <c r="B638" s="2"/>
      <c r="C638" s="2"/>
      <c r="D638" s="2"/>
      <c r="E638" s="2" t="s">
        <v>935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5"/>
      <c r="U638" s="130" t="s">
        <v>936</v>
      </c>
      <c r="V638" s="131">
        <f>+U637+V637</f>
        <v>16497286.759999961</v>
      </c>
      <c r="W638" s="132" t="s">
        <v>937</v>
      </c>
      <c r="X638" s="133">
        <f>-W637-X637</f>
        <v>16497286.76000005</v>
      </c>
    </row>
    <row r="639" spans="1:24">
      <c r="A639" s="2">
        <f t="shared" si="80"/>
        <v>625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5"/>
      <c r="U639" s="6"/>
      <c r="V639" s="6"/>
      <c r="W639" s="6"/>
      <c r="X639" s="107">
        <f>+X638-V638</f>
        <v>8.9406967163085938E-8</v>
      </c>
    </row>
    <row r="640" spans="1:24">
      <c r="A640" s="2">
        <f t="shared" si="80"/>
        <v>626</v>
      </c>
      <c r="B640" s="2"/>
      <c r="C640" s="2"/>
      <c r="D640" s="2"/>
      <c r="E640" s="2" t="s">
        <v>938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5"/>
      <c r="U640" s="6"/>
      <c r="V640" s="6"/>
      <c r="W640" s="6"/>
      <c r="X640" s="6"/>
    </row>
    <row r="641" spans="1:24">
      <c r="A641" s="2">
        <f t="shared" si="80"/>
        <v>627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5"/>
      <c r="U641" s="6"/>
      <c r="V641" s="6"/>
      <c r="W641" s="6"/>
      <c r="X641" s="6"/>
    </row>
    <row r="642" spans="1:24">
      <c r="A642" s="2">
        <f t="shared" si="80"/>
        <v>628</v>
      </c>
      <c r="B642" s="2"/>
      <c r="C642" s="2"/>
      <c r="D642" s="2"/>
      <c r="E642" s="2" t="s">
        <v>939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5"/>
      <c r="U642" s="6"/>
      <c r="V642" s="6"/>
      <c r="W642" s="6"/>
      <c r="X642" s="6"/>
    </row>
  </sheetData>
  <mergeCells count="2">
    <mergeCell ref="B11:B12"/>
    <mergeCell ref="D11:D12"/>
  </mergeCells>
  <pageMargins left="0.7" right="0.7" top="1" bottom="1" header="0.3" footer="0.3"/>
  <pageSetup scale="33" orientation="landscape" r:id="rId1"/>
  <headerFooter scaleWithDoc="0" alignWithMargins="0">
    <oddHeader>&amp;R&amp;P of &amp;N</oddHeader>
    <oddFooter>&amp;LElectronic Tab Name: &amp;A</oddFooter>
  </headerFooter>
  <colBreaks count="1" manualBreakCount="1">
    <brk id="19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C2A143B775EEB47B26371B22E6028EB" ma:contentTypeVersion="48" ma:contentTypeDescription="" ma:contentTypeScope="" ma:versionID="57225535d4ae0bfbfa2efb1b5fb9ed5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2019-03-29T07:00:00+00:00</OpenedDate>
    <SignificantOrder xmlns="dc463f71-b30c-4ab2-9473-d307f9d35888">false</SignificantOrder>
    <Date1 xmlns="dc463f71-b30c-4ab2-9473-d307f9d35888">2019-03-29T07:00:00+00:00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Cascade Natural Gas Corporation</CaseCompanyNames>
    <Nickname xmlns="http://schemas.microsoft.com/sharepoint/v3" xsi:nil="true"/>
    <DocketNumber xmlns="dc463f71-b30c-4ab2-9473-d307f9d35888">190210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112103D-9C92-409D-907D-075175249B38}"/>
</file>

<file path=customXml/itemProps2.xml><?xml version="1.0" encoding="utf-8"?>
<ds:datastoreItem xmlns:ds="http://schemas.openxmlformats.org/officeDocument/2006/customXml" ds:itemID="{A64C05CE-266A-4D44-A3FC-243042B33B64}"/>
</file>

<file path=customXml/itemProps3.xml><?xml version="1.0" encoding="utf-8"?>
<ds:datastoreItem xmlns:ds="http://schemas.openxmlformats.org/officeDocument/2006/customXml" ds:itemID="{C77B0417-C54C-41B7-A632-4BB1BBBD3A35}"/>
</file>

<file path=customXml/itemProps4.xml><?xml version="1.0" encoding="utf-8"?>
<ds:datastoreItem xmlns:ds="http://schemas.openxmlformats.org/officeDocument/2006/customXml" ds:itemID="{A6F31D1A-BFA4-409B-B624-C1C566BAEE2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15</vt:i4>
      </vt:variant>
    </vt:vector>
  </HeadingPairs>
  <TitlesOfParts>
    <vt:vector size="34" baseType="lpstr">
      <vt:lpstr>Cover Page MPP-2</vt:lpstr>
      <vt:lpstr>Exh MCP-2 Working Cap Summary</vt:lpstr>
      <vt:lpstr>Workpaper - Support Documents&gt;</vt:lpstr>
      <vt:lpstr>Index</vt:lpstr>
      <vt:lpstr>Working Capital (AMA)</vt:lpstr>
      <vt:lpstr>Working Capital (EOP)</vt:lpstr>
      <vt:lpstr>Working Capital (Nov)</vt:lpstr>
      <vt:lpstr>Working Capital (Oct)</vt:lpstr>
      <vt:lpstr>Working Capital (Sept)</vt:lpstr>
      <vt:lpstr>Working Capital (Aug)</vt:lpstr>
      <vt:lpstr>Working Capital (July)</vt:lpstr>
      <vt:lpstr>Working Capital (June)</vt:lpstr>
      <vt:lpstr>Working Capital (May)</vt:lpstr>
      <vt:lpstr>Working Capital (Apr)</vt:lpstr>
      <vt:lpstr>Working Capital (Mar)</vt:lpstr>
      <vt:lpstr>Working Capital (Feb)</vt:lpstr>
      <vt:lpstr>Working Capital (Jan 2018)</vt:lpstr>
      <vt:lpstr>Working Capital (Dec 2017)</vt:lpstr>
      <vt:lpstr>Working Capital (Jan 2019)</vt:lpstr>
      <vt:lpstr>'Working Capital (AMA)'!Print_Titles</vt:lpstr>
      <vt:lpstr>'Working Capital (Apr)'!Print_Titles</vt:lpstr>
      <vt:lpstr>'Working Capital (Aug)'!Print_Titles</vt:lpstr>
      <vt:lpstr>'Working Capital (Dec 2017)'!Print_Titles</vt:lpstr>
      <vt:lpstr>'Working Capital (EOP)'!Print_Titles</vt:lpstr>
      <vt:lpstr>'Working Capital (Feb)'!Print_Titles</vt:lpstr>
      <vt:lpstr>'Working Capital (Jan 2018)'!Print_Titles</vt:lpstr>
      <vt:lpstr>'Working Capital (Jan 2019)'!Print_Titles</vt:lpstr>
      <vt:lpstr>'Working Capital (July)'!Print_Titles</vt:lpstr>
      <vt:lpstr>'Working Capital (June)'!Print_Titles</vt:lpstr>
      <vt:lpstr>'Working Capital (Mar)'!Print_Titles</vt:lpstr>
      <vt:lpstr>'Working Capital (May)'!Print_Titles</vt:lpstr>
      <vt:lpstr>'Working Capital (Nov)'!Print_Titles</vt:lpstr>
      <vt:lpstr>'Working Capital (Oct)'!Print_Titles</vt:lpstr>
      <vt:lpstr>'Working Capital (Sept)'!Print_Titles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Parvinen, Michael</dc:creator>
  <cp:lastModifiedBy>Parvinen, Michael</cp:lastModifiedBy>
  <cp:lastPrinted>2019-03-28T16:03:25Z</cp:lastPrinted>
  <dcterms:created xsi:type="dcterms:W3CDTF">2019-03-18T22:11:36Z</dcterms:created>
  <dcterms:modified xsi:type="dcterms:W3CDTF">2019-03-29T17:44:33Z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0x0101006E56B4D1795A2E4DB2F0B01679ED314A004C2A143B775EEB47B26371B22E6028EB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