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Q2_2015" sheetId="1" r:id="rId1"/>
    <sheet name="Amortization Table" sheetId="2" r:id="rId2"/>
    <sheet name="Q1_2015" sheetId="3" r:id="rId3"/>
    <sheet name="Q4_2014" sheetId="4" r:id="rId4"/>
  </sheets>
  <externalReferences>
    <externalReference r:id="rId7"/>
  </externalReferences>
  <definedNames>
    <definedName name="Beginning_Balance" localSheetId="2">-FV('Q1_2015'!Interest_Rate/12,'Q1_2015'!Payment_Number-1,-'Q1_2015'!Monthly_Payment,'Q1_2015'!Loan_Amount)</definedName>
    <definedName name="Beginning_Balance" localSheetId="0">-FV('Q2_2015'!Interest_Rate/12,'Q2_2015'!Payment_Number-1,-'Q2_2015'!Monthly_Payment,'Q2_2015'!Loan_Amount)</definedName>
    <definedName name="Beginning_Balance">-FV(Interest_Rate/12,Payment_Number-1,-Monthly_Payment,Loan_Amount)</definedName>
    <definedName name="Ending_Balance" localSheetId="2">-FV('Q1_2015'!Interest_Rate/12,'Q1_2015'!Payment_Number,-'Q1_2015'!Monthly_Payment,'Q1_2015'!Loan_Amount)</definedName>
    <definedName name="Ending_Balance" localSheetId="0">-FV('Q2_2015'!Interest_Rate/12,'Q2_2015'!Payment_Number,-'Q2_2015'!Monthly_Payment,'Q2_2015'!Loan_Amount)</definedName>
    <definedName name="Ending_Balance">-FV(Interest_Rate/12,Payment_Number,-Monthly_Payment,Loan_Amount)</definedName>
    <definedName name="Full_Print">'Amortization Table'!$B$5:$I$382</definedName>
    <definedName name="Header_Row" localSheetId="2">ROW('[1]Amortization Table'!$22:$22)</definedName>
    <definedName name="Header_Row" localSheetId="0">ROW('[1]Amortization Table'!$22:$22)</definedName>
    <definedName name="Header_Row">ROW('Amortization Table'!$22:$22)</definedName>
    <definedName name="Header_Row_Back" localSheetId="2">ROW('[1]Amortization Table'!$22:$22)</definedName>
    <definedName name="Header_Row_Back" localSheetId="0">ROW('[1]Amortization Table'!$22:$22)</definedName>
    <definedName name="Header_Row_Back">ROW('Amortization Table'!$22:$22)</definedName>
    <definedName name="Interest" localSheetId="2">-IPMT('Q1_2015'!Interest_Rate/12,'Q1_2015'!Payment_Number,'Q1_2015'!Number_of_Payments,'Q1_2015'!Loan_Amount)</definedName>
    <definedName name="Interest" localSheetId="0">-IPMT('Q2_2015'!Interest_Rate/12,'Q2_2015'!Payment_Number,'Q2_2015'!Number_of_Payments,'Q2_2015'!Loan_Amount)</definedName>
    <definedName name="Interest">-IPMT(Interest_Rate/12,Payment_Number,Number_of_Payments,Loan_Amount)</definedName>
    <definedName name="Interest_Rate" localSheetId="2">'[1]Amortization Table'!$F$10</definedName>
    <definedName name="Interest_Rate" localSheetId="0">'[1]Amortization Table'!$F$10</definedName>
    <definedName name="Interest_Rate">'Amortization Table'!$F$10</definedName>
    <definedName name="Last_Row" localSheetId="2">IF('Q1_2015'!Values_Entered,'Q1_2015'!Header_Row+'Q1_2015'!Number_of_Payments,'Q1_2015'!Header_Row)</definedName>
    <definedName name="Last_Row" localSheetId="0">IF('Q2_2015'!Values_Entered,'Q2_2015'!Header_Row+'Q2_2015'!Number_of_Payments,'Q2_2015'!Header_Row)</definedName>
    <definedName name="Last_Row">IF(Values_Entered,Header_Row+Number_of_Payments,Header_Row)</definedName>
    <definedName name="Loan_Amount" localSheetId="2">'[1]Amortization Table'!$F$9</definedName>
    <definedName name="Loan_Amount" localSheetId="0">'[1]Amortization Table'!$F$9</definedName>
    <definedName name="Loan_Amount">'Amortization Table'!$F$9</definedName>
    <definedName name="Loan_Not_Paid" localSheetId="2">IF('Q1_2015'!Payment_Number&lt;='Q1_2015'!Number_of_Payments,1,0)</definedName>
    <definedName name="Loan_Not_Paid" localSheetId="0">IF('Q2_2015'!Payment_Number&lt;='Q2_2015'!Number_of_Payments,1,0)</definedName>
    <definedName name="Loan_Not_Paid">IF(Payment_Number&lt;=Number_of_Payments,1,0)</definedName>
    <definedName name="Loan_Start" localSheetId="2">'[1]Amortization Table'!$F$12</definedName>
    <definedName name="Loan_Start" localSheetId="0">'[1]Amortization Table'!$F$12</definedName>
    <definedName name="Loan_Start">'Amortization Table'!$F$12</definedName>
    <definedName name="Loan_Years" localSheetId="2">'[1]Amortization Table'!$F$11</definedName>
    <definedName name="Loan_Years" localSheetId="0">'[1]Amortization Table'!$F$11</definedName>
    <definedName name="Loan_Years">'Amortization Table'!$F$11</definedName>
    <definedName name="Monthly_Payment" localSheetId="2">-PMT('Q1_2015'!Interest_Rate/12,'Q1_2015'!Number_of_Payments,'Q1_2015'!Loan_Amount)</definedName>
    <definedName name="Monthly_Payment" localSheetId="0">-PMT('Q2_2015'!Interest_Rate/12,'Q2_2015'!Number_of_Payments,'Q2_2015'!Loan_Amount)</definedName>
    <definedName name="Monthly_Payment">-PMT(Interest_Rate/12,Number_of_Payments,Loan_Amount)</definedName>
    <definedName name="Number_of_Payments" localSheetId="2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2">DATE(YEAR('Q1_2015'!Loan_Start),MONTH('Q1_2015'!Loan_Start)+'Q1_2015'!Payment_Number,DAY('Q1_2015'!Loan_Start))</definedName>
    <definedName name="Payment_Date" localSheetId="0">DATE(YEAR('Q2_2015'!Loan_Start),MONTH('Q2_2015'!Loan_Start)+'Q2_2015'!Payment_Number,DAY('Q2_2015'!Loan_Start))</definedName>
    <definedName name="Payment_Date">DATE(YEAR(Loan_Start),MONTH(Loan_Start)+Payment_Number,DAY(Loan_Start))</definedName>
    <definedName name="Payment_Number" localSheetId="2">ROW()-'Q1_2015'!Header_Row</definedName>
    <definedName name="Payment_Number" localSheetId="0">ROW()-'Q2_2015'!Header_Row</definedName>
    <definedName name="Payment_Number">ROW()-Header_Row</definedName>
    <definedName name="Principal" localSheetId="2">-PPMT('Q1_2015'!Interest_Rate/12,'Q1_2015'!Payment_Number,'Q1_2015'!Number_of_Payments,'Q1_2015'!Loan_Amount)</definedName>
    <definedName name="Principal" localSheetId="0">-PPMT('Q2_2015'!Interest_Rate/12,'Q2_2015'!Payment_Number,'Q2_2015'!Number_of_Payments,'Q2_2015'!Loan_Amount)</definedName>
    <definedName name="Principal">-PPMT(Interest_Rate/12,Payment_Number,Number_of_Payments,Loan_Amount)</definedName>
    <definedName name="_xlnm.Print_Area" localSheetId="1">'Amortization Table'!$B$5:$J$83</definedName>
    <definedName name="_xlnm.Print_Area" localSheetId="2">'Q1_2015'!$B$3:$N$46</definedName>
    <definedName name="_xlnm.Print_Area" localSheetId="0">'Q2_2015'!$B$3:$N$46</definedName>
    <definedName name="_xlnm.Print_Area" localSheetId="3">'Q4_2014'!$B$3:$N$46</definedName>
    <definedName name="_xlnm.Print_Titles" localSheetId="1">'Amortization Table'!$22:$22</definedName>
    <definedName name="Total_Cost" localSheetId="2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2">IF('Q1_2015'!Loan_Amount*'Q1_2015'!Interest_Rate*'Q1_2015'!Loan_Years*'Q1_2015'!Loan_Start&gt;0,1,0)</definedName>
    <definedName name="Values_Entered" localSheetId="0">IF('Q2_2015'!Loan_Amount*'Q2_2015'!Interest_Rate*'Q2_2015'!Loan_Years*'Q2_2015'!Loan_Start&gt;0,1,0)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<sst xmlns="http://schemas.openxmlformats.org/spreadsheetml/2006/main" count="141" uniqueCount="62">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</sst>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42185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16617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6.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6.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24777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0</v>
      </c>
    </row>
    <row r="37" spans="3:9" ht="16.5" thickBot="1">
      <c r="C37" s="117" t="s">
        <v>42</v>
      </c>
      <c r="H37" s="118"/>
      <c r="I37" s="132">
        <v>0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.75">
      <c r="C4" s="15"/>
      <c r="D4" s="15"/>
      <c r="E4" s="59"/>
      <c r="F4" s="15"/>
      <c r="G4" s="15"/>
      <c r="H4" s="15"/>
      <c r="I4" s="15"/>
      <c r="J4" s="72"/>
      <c r="K4" s="16"/>
    </row>
    <row r="5" spans="3:11" ht="19.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42201.363319675926</v>
      </c>
      <c r="I6" s="15"/>
      <c r="J6" s="72"/>
      <c r="K6" s="16"/>
    </row>
    <row r="7" spans="2:11" ht="15.7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.7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.7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>
      <c r="B12" s="4"/>
      <c r="C12" s="26"/>
      <c r="D12" s="17" t="s">
        <v>6</v>
      </c>
      <c r="E12" s="59"/>
      <c r="F12" s="82">
        <f ca="1">NOW()</f>
        <v>42201.363319675926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.75">
      <c r="B15" s="4"/>
      <c r="C15" s="21"/>
      <c r="D15" s="22" t="s">
        <v>22</v>
      </c>
      <c r="E15" s="61"/>
      <c r="F15" s="86">
        <f>+F16*12</f>
        <v>11944.364185226692</v>
      </c>
      <c r="G15" s="23"/>
      <c r="H15" s="23"/>
      <c r="I15" s="25"/>
      <c r="J15" s="73"/>
      <c r="K15" s="16"/>
      <c r="L15" s="48"/>
      <c r="N15" s="70"/>
    </row>
    <row r="16" spans="2:14" ht="15.75">
      <c r="B16" s="4"/>
      <c r="C16" s="26"/>
      <c r="D16" s="17" t="s">
        <v>4</v>
      </c>
      <c r="E16" s="59"/>
      <c r="F16" s="39">
        <f>IF(Values_Entered,Monthly_Payment,"")</f>
        <v>995.3636821022243</v>
      </c>
      <c r="G16" s="15"/>
      <c r="I16" s="56"/>
      <c r="J16" s="73"/>
      <c r="K16" s="16"/>
      <c r="N16" s="71"/>
    </row>
    <row r="17" spans="2:14" ht="15.7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6.505644981060289</v>
      </c>
      <c r="J17" s="73"/>
      <c r="K17" s="16"/>
      <c r="N17" s="71"/>
    </row>
    <row r="18" spans="2:14" ht="15.75">
      <c r="B18" s="4"/>
      <c r="C18" s="26"/>
      <c r="D18" s="17" t="s">
        <v>2</v>
      </c>
      <c r="E18" s="59"/>
      <c r="F18" s="39">
        <f>IF(Values_Entered,Total_Cost-Loan_Amount,"")</f>
        <v>119887.28370453382</v>
      </c>
      <c r="G18" s="15"/>
      <c r="H18" s="53"/>
      <c r="I18" s="56"/>
      <c r="J18" s="73"/>
      <c r="K18" s="16"/>
      <c r="M18" s="7"/>
      <c r="N18" s="7"/>
    </row>
    <row r="19" spans="2:14" ht="15.75">
      <c r="B19" s="4"/>
      <c r="C19" s="26"/>
      <c r="D19" s="17" t="s">
        <v>3</v>
      </c>
      <c r="E19" s="59"/>
      <c r="F19" s="39">
        <f>IF(Values_Entered,Monthly_Payment*Number_of_Payments,"")</f>
        <v>238887.28370453382</v>
      </c>
      <c r="G19" s="15"/>
      <c r="H19" s="51" t="s">
        <v>20</v>
      </c>
      <c r="I19" s="54">
        <f>+I17*0.05029</f>
        <v>0.3271688860975219</v>
      </c>
      <c r="J19" s="85" t="s">
        <v>18</v>
      </c>
      <c r="K19" s="16"/>
      <c r="M19" s="7"/>
      <c r="N19" s="7"/>
    </row>
    <row r="20" spans="2:14" ht="18.7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6.832813867157811</v>
      </c>
      <c r="J20" s="84">
        <f>+Loan_Amount/F13</f>
        <v>777.7777777777778</v>
      </c>
      <c r="K20" s="16"/>
      <c r="M20" s="7"/>
      <c r="N20" s="7"/>
    </row>
    <row r="21" spans="3:14" ht="15.7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.75">
      <c r="C23" s="45">
        <f>IF(Loan_Not_Paid*Values_Entered,Payment_Number,"")</f>
        <v>1</v>
      </c>
      <c r="D23" s="46">
        <f aca="true" t="shared" si="0" ref="D23:D86">IF(Loan_Not_Paid*Values_Entered,Payment_Date,"")</f>
        <v>42232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995.3636821022243</v>
      </c>
      <c r="G23" s="47">
        <f aca="true" t="shared" si="3" ref="G23:G86">IF(Loan_Not_Paid*Values_Entered,Principal,"")</f>
        <v>202.03034876889092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.75">
      <c r="C24" s="45">
        <f aca="true" t="shared" si="6" ref="C24:C87">IF(Loan_Not_Paid*Values_Entered,Payment_Number,"")</f>
        <v>2</v>
      </c>
      <c r="D24" s="46">
        <f t="shared" si="0"/>
        <v>42263</v>
      </c>
      <c r="E24" s="64">
        <f t="shared" si="1"/>
        <v>118797.96965123112</v>
      </c>
      <c r="F24" s="48">
        <f t="shared" si="2"/>
        <v>995.3636821022243</v>
      </c>
      <c r="G24" s="48">
        <f t="shared" si="3"/>
        <v>203.37721776068338</v>
      </c>
      <c r="H24" s="48">
        <f t="shared" si="4"/>
        <v>791.9864643415409</v>
      </c>
      <c r="I24" s="57">
        <f t="shared" si="5"/>
        <v>118594.59243347042</v>
      </c>
      <c r="J24" s="74">
        <f>+I$20*C23</f>
        <v>6.832813867157811</v>
      </c>
      <c r="K24" s="44"/>
      <c r="M24" s="8"/>
      <c r="N24" s="8"/>
    </row>
    <row r="25" spans="3:14" s="3" customFormat="1" ht="15.75">
      <c r="C25" s="45">
        <f t="shared" si="6"/>
        <v>3</v>
      </c>
      <c r="D25" s="46">
        <f t="shared" si="0"/>
        <v>42293</v>
      </c>
      <c r="E25" s="64">
        <f t="shared" si="1"/>
        <v>118594.59243347042</v>
      </c>
      <c r="F25" s="48">
        <f t="shared" si="2"/>
        <v>995.3636821022243</v>
      </c>
      <c r="G25" s="48">
        <f t="shared" si="3"/>
        <v>204.73306587908814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13.665627734315622</v>
      </c>
      <c r="K25" s="44"/>
      <c r="M25" s="8"/>
      <c r="N25" s="8"/>
    </row>
    <row r="26" spans="3:14" s="3" customFormat="1" ht="15.75">
      <c r="C26" s="45">
        <f t="shared" si="6"/>
        <v>4</v>
      </c>
      <c r="D26" s="46">
        <f t="shared" si="0"/>
        <v>42324</v>
      </c>
      <c r="E26" s="64">
        <f t="shared" si="1"/>
        <v>118389.85936759134</v>
      </c>
      <c r="F26" s="48">
        <f t="shared" si="2"/>
        <v>995.3636821022243</v>
      </c>
      <c r="G26" s="48">
        <f t="shared" si="3"/>
        <v>206.09795298494862</v>
      </c>
      <c r="H26" s="48">
        <f t="shared" si="4"/>
        <v>789.2657291172757</v>
      </c>
      <c r="I26" s="57">
        <f t="shared" si="5"/>
        <v>118183.7614146064</v>
      </c>
      <c r="J26" s="74">
        <f t="shared" si="7"/>
        <v>20.498441601473434</v>
      </c>
      <c r="K26" s="44"/>
      <c r="M26" s="8"/>
      <c r="N26" s="8"/>
    </row>
    <row r="27" spans="3:14" s="3" customFormat="1" ht="15.75">
      <c r="C27" s="45">
        <f t="shared" si="6"/>
        <v>5</v>
      </c>
      <c r="D27" s="46">
        <f t="shared" si="0"/>
        <v>42354</v>
      </c>
      <c r="E27" s="64">
        <f t="shared" si="1"/>
        <v>118183.7614146064</v>
      </c>
      <c r="F27" s="48">
        <f t="shared" si="2"/>
        <v>995.3636821022243</v>
      </c>
      <c r="G27" s="48">
        <f t="shared" si="3"/>
        <v>207.47193933818153</v>
      </c>
      <c r="H27" s="48">
        <f t="shared" si="4"/>
        <v>787.8917427640428</v>
      </c>
      <c r="I27" s="57">
        <f t="shared" si="5"/>
        <v>117976.28947526822</v>
      </c>
      <c r="J27" s="74">
        <f t="shared" si="7"/>
        <v>27.331255468631245</v>
      </c>
      <c r="K27" s="44"/>
      <c r="M27" s="8"/>
      <c r="N27" s="8"/>
    </row>
    <row r="28" spans="3:14" s="3" customFormat="1" ht="15.75">
      <c r="C28" s="45">
        <f t="shared" si="6"/>
        <v>6</v>
      </c>
      <c r="D28" s="46">
        <f t="shared" si="0"/>
        <v>42385</v>
      </c>
      <c r="E28" s="64">
        <f t="shared" si="1"/>
        <v>117976.28947526822</v>
      </c>
      <c r="F28" s="48">
        <f t="shared" si="2"/>
        <v>995.3636821022243</v>
      </c>
      <c r="G28" s="48">
        <f t="shared" si="3"/>
        <v>208.85508560043615</v>
      </c>
      <c r="H28" s="48">
        <f t="shared" si="4"/>
        <v>786.5085965017881</v>
      </c>
      <c r="I28" s="57">
        <f t="shared" si="5"/>
        <v>117767.43438966777</v>
      </c>
      <c r="J28" s="74">
        <f t="shared" si="7"/>
        <v>34.16406933578906</v>
      </c>
      <c r="K28" s="44"/>
      <c r="M28" s="8"/>
      <c r="N28" s="8"/>
    </row>
    <row r="29" spans="3:14" ht="15.75">
      <c r="C29" s="45">
        <f t="shared" si="6"/>
        <v>7</v>
      </c>
      <c r="D29" s="46">
        <f t="shared" si="0"/>
        <v>42416</v>
      </c>
      <c r="E29" s="64">
        <f t="shared" si="1"/>
        <v>117767.43438966777</v>
      </c>
      <c r="F29" s="48">
        <f t="shared" si="2"/>
        <v>995.3636821022243</v>
      </c>
      <c r="G29" s="48">
        <f t="shared" si="3"/>
        <v>210.24745283777236</v>
      </c>
      <c r="H29" s="48">
        <f t="shared" si="4"/>
        <v>785.1162292644519</v>
      </c>
      <c r="I29" s="57">
        <f t="shared" si="5"/>
        <v>117557.18693683001</v>
      </c>
      <c r="J29" s="74">
        <f t="shared" si="7"/>
        <v>40.99688320294687</v>
      </c>
      <c r="K29" s="44"/>
      <c r="L29" s="3"/>
      <c r="M29" s="7"/>
      <c r="N29" s="7"/>
    </row>
    <row r="30" spans="3:14" ht="15.75">
      <c r="C30" s="45">
        <f t="shared" si="6"/>
        <v>8</v>
      </c>
      <c r="D30" s="46">
        <f t="shared" si="0"/>
        <v>42445</v>
      </c>
      <c r="E30" s="64">
        <f t="shared" si="1"/>
        <v>117557.18693683001</v>
      </c>
      <c r="F30" s="48">
        <f t="shared" si="2"/>
        <v>995.3636821022243</v>
      </c>
      <c r="G30" s="48">
        <f t="shared" si="3"/>
        <v>211.64910252335756</v>
      </c>
      <c r="H30" s="48">
        <f t="shared" si="4"/>
        <v>783.7145795788667</v>
      </c>
      <c r="I30" s="57">
        <f t="shared" si="5"/>
        <v>117345.53783430665</v>
      </c>
      <c r="J30" s="74">
        <f t="shared" si="7"/>
        <v>47.82969707010468</v>
      </c>
      <c r="K30" s="44"/>
      <c r="L30" s="3"/>
      <c r="M30" s="7"/>
      <c r="N30" s="7"/>
    </row>
    <row r="31" spans="3:14" ht="15.75">
      <c r="C31" s="45">
        <f t="shared" si="6"/>
        <v>9</v>
      </c>
      <c r="D31" s="46">
        <f t="shared" si="0"/>
        <v>42476</v>
      </c>
      <c r="E31" s="64">
        <f t="shared" si="1"/>
        <v>117345.53783430665</v>
      </c>
      <c r="F31" s="48">
        <f t="shared" si="2"/>
        <v>995.3636821022243</v>
      </c>
      <c r="G31" s="48">
        <f t="shared" si="3"/>
        <v>213.06009654017987</v>
      </c>
      <c r="H31" s="48">
        <f t="shared" si="4"/>
        <v>782.3035855620444</v>
      </c>
      <c r="I31" s="57">
        <f t="shared" si="5"/>
        <v>117132.47773776647</v>
      </c>
      <c r="J31" s="74">
        <f t="shared" si="7"/>
        <v>54.66251093726249</v>
      </c>
      <c r="K31" s="44"/>
      <c r="L31" s="3"/>
      <c r="M31" s="7"/>
      <c r="N31" s="7"/>
    </row>
    <row r="32" spans="3:14" ht="15.75">
      <c r="C32" s="45">
        <f t="shared" si="6"/>
        <v>10</v>
      </c>
      <c r="D32" s="46">
        <f t="shared" si="0"/>
        <v>42506</v>
      </c>
      <c r="E32" s="64">
        <f t="shared" si="1"/>
        <v>117132.47773776647</v>
      </c>
      <c r="F32" s="48">
        <f t="shared" si="2"/>
        <v>995.3636821022243</v>
      </c>
      <c r="G32" s="48">
        <f t="shared" si="3"/>
        <v>214.48049718378104</v>
      </c>
      <c r="H32" s="48">
        <f t="shared" si="4"/>
        <v>780.8831849184432</v>
      </c>
      <c r="I32" s="57">
        <f t="shared" si="5"/>
        <v>116917.9972405827</v>
      </c>
      <c r="J32" s="74">
        <f t="shared" si="7"/>
        <v>61.4953248044203</v>
      </c>
      <c r="K32" s="44"/>
      <c r="L32" s="3"/>
      <c r="M32" s="7"/>
      <c r="N32" s="7"/>
    </row>
    <row r="33" spans="3:14" ht="15.75">
      <c r="C33" s="45">
        <f t="shared" si="6"/>
        <v>11</v>
      </c>
      <c r="D33" s="46">
        <f t="shared" si="0"/>
        <v>42537</v>
      </c>
      <c r="E33" s="64">
        <f t="shared" si="1"/>
        <v>116917.9972405827</v>
      </c>
      <c r="F33" s="48">
        <f t="shared" si="2"/>
        <v>995.3636821022243</v>
      </c>
      <c r="G33" s="48">
        <f t="shared" si="3"/>
        <v>215.91036716500628</v>
      </c>
      <c r="H33" s="48">
        <f t="shared" si="4"/>
        <v>779.453314937218</v>
      </c>
      <c r="I33" s="57">
        <f t="shared" si="5"/>
        <v>116702.08687341769</v>
      </c>
      <c r="J33" s="74">
        <f t="shared" si="7"/>
        <v>68.32813867157812</v>
      </c>
      <c r="K33" s="44"/>
      <c r="L33" s="3"/>
      <c r="M33" s="7"/>
      <c r="N33" s="7"/>
    </row>
    <row r="34" spans="3:14" ht="15.75">
      <c r="C34" s="45">
        <f t="shared" si="6"/>
        <v>12</v>
      </c>
      <c r="D34" s="46">
        <f t="shared" si="0"/>
        <v>42567</v>
      </c>
      <c r="E34" s="64">
        <f t="shared" si="1"/>
        <v>116702.08687341769</v>
      </c>
      <c r="F34" s="48">
        <f t="shared" si="2"/>
        <v>995.3636821022243</v>
      </c>
      <c r="G34" s="48">
        <f t="shared" si="3"/>
        <v>217.349769612773</v>
      </c>
      <c r="H34" s="48">
        <f t="shared" si="4"/>
        <v>778.0139124894513</v>
      </c>
      <c r="I34" s="57">
        <f t="shared" si="5"/>
        <v>116484.73710380493</v>
      </c>
      <c r="J34" s="74">
        <f t="shared" si="7"/>
        <v>75.16095253873593</v>
      </c>
      <c r="K34" s="44"/>
      <c r="L34" s="3"/>
      <c r="M34" s="7"/>
      <c r="N34" s="7"/>
    </row>
    <row r="35" spans="3:14" ht="15.75">
      <c r="C35" s="45">
        <f t="shared" si="6"/>
        <v>13</v>
      </c>
      <c r="D35" s="46">
        <f t="shared" si="0"/>
        <v>42598</v>
      </c>
      <c r="E35" s="64">
        <f t="shared" si="1"/>
        <v>116484.73710380493</v>
      </c>
      <c r="F35" s="48">
        <f t="shared" si="2"/>
        <v>995.3636821022243</v>
      </c>
      <c r="G35" s="48">
        <f t="shared" si="3"/>
        <v>218.79876807685798</v>
      </c>
      <c r="H35" s="48">
        <f t="shared" si="4"/>
        <v>776.5649140253663</v>
      </c>
      <c r="I35" s="57">
        <f t="shared" si="5"/>
        <v>116265.93833572807</v>
      </c>
      <c r="J35" s="74">
        <f t="shared" si="7"/>
        <v>81.99376640589374</v>
      </c>
      <c r="K35" s="44"/>
      <c r="L35" s="3"/>
      <c r="M35" s="7"/>
      <c r="N35" s="7"/>
    </row>
    <row r="36" spans="3:14" ht="15.75">
      <c r="C36" s="45">
        <f t="shared" si="6"/>
        <v>14</v>
      </c>
      <c r="D36" s="46">
        <f t="shared" si="0"/>
        <v>42629</v>
      </c>
      <c r="E36" s="64">
        <f t="shared" si="1"/>
        <v>116265.93833572807</v>
      </c>
      <c r="F36" s="48">
        <f t="shared" si="2"/>
        <v>995.3636821022243</v>
      </c>
      <c r="G36" s="48">
        <f t="shared" si="3"/>
        <v>220.2574265307037</v>
      </c>
      <c r="H36" s="48">
        <f t="shared" si="4"/>
        <v>775.1062555715206</v>
      </c>
      <c r="I36" s="57">
        <f t="shared" si="5"/>
        <v>116045.68090919737</v>
      </c>
      <c r="J36" s="74">
        <f t="shared" si="7"/>
        <v>88.82658027305155</v>
      </c>
      <c r="K36" s="44"/>
      <c r="L36" s="3"/>
      <c r="M36" s="7"/>
      <c r="N36" s="7"/>
    </row>
    <row r="37" spans="3:14" ht="15.75">
      <c r="C37" s="45">
        <f t="shared" si="6"/>
        <v>15</v>
      </c>
      <c r="D37" s="46">
        <f t="shared" si="0"/>
        <v>42659</v>
      </c>
      <c r="E37" s="64">
        <f t="shared" si="1"/>
        <v>116045.68090919737</v>
      </c>
      <c r="F37" s="48">
        <f t="shared" si="2"/>
        <v>995.3636821022243</v>
      </c>
      <c r="G37" s="48">
        <f t="shared" si="3"/>
        <v>221.72580937424175</v>
      </c>
      <c r="H37" s="48">
        <f t="shared" si="4"/>
        <v>773.6378727279825</v>
      </c>
      <c r="I37" s="57">
        <f t="shared" si="5"/>
        <v>115823.95509982311</v>
      </c>
      <c r="J37" s="74">
        <f t="shared" si="7"/>
        <v>95.65939414020936</v>
      </c>
      <c r="K37" s="44"/>
      <c r="L37" s="3"/>
      <c r="M37" s="7"/>
      <c r="N37" s="7"/>
    </row>
    <row r="38" spans="3:13" ht="15.75">
      <c r="C38" s="45">
        <f t="shared" si="6"/>
        <v>16</v>
      </c>
      <c r="D38" s="46">
        <f t="shared" si="0"/>
        <v>42690</v>
      </c>
      <c r="E38" s="64">
        <f t="shared" si="1"/>
        <v>115823.95509982311</v>
      </c>
      <c r="F38" s="48">
        <f t="shared" si="2"/>
        <v>995.3636821022243</v>
      </c>
      <c r="G38" s="48">
        <f t="shared" si="3"/>
        <v>223.20398143673685</v>
      </c>
      <c r="H38" s="48">
        <f t="shared" si="4"/>
        <v>772.1597006654874</v>
      </c>
      <c r="I38" s="57">
        <f t="shared" si="5"/>
        <v>115600.7511183864</v>
      </c>
      <c r="J38" s="74">
        <f t="shared" si="7"/>
        <v>102.49220800736717</v>
      </c>
      <c r="K38" s="44"/>
      <c r="L38" s="3"/>
      <c r="M38" s="7"/>
    </row>
    <row r="39" spans="3:13" ht="15.75">
      <c r="C39" s="45">
        <f t="shared" si="6"/>
        <v>17</v>
      </c>
      <c r="D39" s="46">
        <f t="shared" si="0"/>
        <v>42720</v>
      </c>
      <c r="E39" s="64">
        <f t="shared" si="1"/>
        <v>115600.7511183864</v>
      </c>
      <c r="F39" s="48">
        <f t="shared" si="2"/>
        <v>995.3636821022243</v>
      </c>
      <c r="G39" s="48">
        <f t="shared" si="3"/>
        <v>224.69200797964822</v>
      </c>
      <c r="H39" s="48">
        <f t="shared" si="4"/>
        <v>770.6716741225761</v>
      </c>
      <c r="I39" s="57">
        <f t="shared" si="5"/>
        <v>115376.05911040674</v>
      </c>
      <c r="J39" s="74">
        <f t="shared" si="7"/>
        <v>109.32502187452498</v>
      </c>
      <c r="K39" s="44"/>
      <c r="L39" s="3"/>
      <c r="M39" s="7"/>
    </row>
    <row r="40" spans="3:13" ht="15.75">
      <c r="C40" s="45">
        <f t="shared" si="6"/>
        <v>18</v>
      </c>
      <c r="D40" s="46">
        <f t="shared" si="0"/>
        <v>42751</v>
      </c>
      <c r="E40" s="64">
        <f t="shared" si="1"/>
        <v>115376.05911040674</v>
      </c>
      <c r="F40" s="48">
        <f t="shared" si="2"/>
        <v>995.3636821022243</v>
      </c>
      <c r="G40" s="48">
        <f t="shared" si="3"/>
        <v>226.18995469951267</v>
      </c>
      <c r="H40" s="48">
        <f t="shared" si="4"/>
        <v>769.1737274027116</v>
      </c>
      <c r="I40" s="57">
        <f t="shared" si="5"/>
        <v>115149.86915570722</v>
      </c>
      <c r="J40" s="74">
        <f t="shared" si="7"/>
        <v>116.15783574168279</v>
      </c>
      <c r="K40" s="44"/>
      <c r="L40" s="3"/>
      <c r="M40" s="7"/>
    </row>
    <row r="41" spans="3:13" ht="15.75">
      <c r="C41" s="45">
        <f t="shared" si="6"/>
        <v>19</v>
      </c>
      <c r="D41" s="46">
        <f t="shared" si="0"/>
        <v>42782</v>
      </c>
      <c r="E41" s="64">
        <f t="shared" si="1"/>
        <v>115149.86915570722</v>
      </c>
      <c r="F41" s="48">
        <f t="shared" si="2"/>
        <v>995.3636821022243</v>
      </c>
      <c r="G41" s="48">
        <f t="shared" si="3"/>
        <v>227.6978877308428</v>
      </c>
      <c r="H41" s="48">
        <f t="shared" si="4"/>
        <v>767.6657943713815</v>
      </c>
      <c r="I41" s="57">
        <f t="shared" si="5"/>
        <v>114922.17126797639</v>
      </c>
      <c r="J41" s="74">
        <f t="shared" si="7"/>
        <v>122.9906496088406</v>
      </c>
      <c r="K41" s="44"/>
      <c r="L41" s="3"/>
      <c r="M41" s="7"/>
    </row>
    <row r="42" spans="3:13" ht="15.75">
      <c r="C42" s="45">
        <f t="shared" si="6"/>
        <v>20</v>
      </c>
      <c r="D42" s="46">
        <f t="shared" si="0"/>
        <v>42810</v>
      </c>
      <c r="E42" s="64">
        <f t="shared" si="1"/>
        <v>114922.17126797639</v>
      </c>
      <c r="F42" s="48">
        <f t="shared" si="2"/>
        <v>995.3636821022243</v>
      </c>
      <c r="G42" s="48">
        <f t="shared" si="3"/>
        <v>229.21587364904838</v>
      </c>
      <c r="H42" s="48">
        <f t="shared" si="4"/>
        <v>766.1478084531759</v>
      </c>
      <c r="I42" s="57">
        <f t="shared" si="5"/>
        <v>114692.95539432733</v>
      </c>
      <c r="J42" s="74">
        <f t="shared" si="7"/>
        <v>129.8234634759984</v>
      </c>
      <c r="K42" s="44"/>
      <c r="L42" s="3"/>
      <c r="M42" s="7"/>
    </row>
    <row r="43" spans="3:13" ht="15.75">
      <c r="C43" s="45">
        <f t="shared" si="6"/>
        <v>21</v>
      </c>
      <c r="D43" s="46">
        <f t="shared" si="0"/>
        <v>42841</v>
      </c>
      <c r="E43" s="64">
        <f t="shared" si="1"/>
        <v>114692.95539432733</v>
      </c>
      <c r="F43" s="48">
        <f t="shared" si="2"/>
        <v>995.3636821022243</v>
      </c>
      <c r="G43" s="48">
        <f t="shared" si="3"/>
        <v>230.74397947337536</v>
      </c>
      <c r="H43" s="48">
        <f t="shared" si="4"/>
        <v>764.6197026288489</v>
      </c>
      <c r="I43" s="57">
        <f t="shared" si="5"/>
        <v>114462.21141485398</v>
      </c>
      <c r="J43" s="74">
        <f t="shared" si="7"/>
        <v>136.65627734315623</v>
      </c>
      <c r="K43" s="44"/>
      <c r="L43" s="3"/>
      <c r="M43" s="7"/>
    </row>
    <row r="44" spans="3:12" ht="15.75">
      <c r="C44" s="45">
        <f t="shared" si="6"/>
        <v>22</v>
      </c>
      <c r="D44" s="46">
        <f t="shared" si="0"/>
        <v>42871</v>
      </c>
      <c r="E44" s="64">
        <f t="shared" si="1"/>
        <v>114462.21141485398</v>
      </c>
      <c r="F44" s="48">
        <f t="shared" si="2"/>
        <v>995.3636821022243</v>
      </c>
      <c r="G44" s="48">
        <f t="shared" si="3"/>
        <v>232.28227266986437</v>
      </c>
      <c r="H44" s="48">
        <f t="shared" si="4"/>
        <v>763.0814094323599</v>
      </c>
      <c r="I44" s="57">
        <f t="shared" si="5"/>
        <v>114229.92914218409</v>
      </c>
      <c r="J44" s="74">
        <f t="shared" si="7"/>
        <v>143.48909121031403</v>
      </c>
      <c r="K44" s="44"/>
      <c r="L44" s="3"/>
    </row>
    <row r="45" spans="3:12" ht="15.75">
      <c r="C45" s="45">
        <f t="shared" si="6"/>
        <v>23</v>
      </c>
      <c r="D45" s="46">
        <f t="shared" si="0"/>
        <v>42902</v>
      </c>
      <c r="E45" s="64">
        <f t="shared" si="1"/>
        <v>114229.92914218409</v>
      </c>
      <c r="F45" s="48">
        <f t="shared" si="2"/>
        <v>995.3636821022243</v>
      </c>
      <c r="G45" s="48">
        <f t="shared" si="3"/>
        <v>233.83082115433035</v>
      </c>
      <c r="H45" s="48">
        <f t="shared" si="4"/>
        <v>761.5328609478939</v>
      </c>
      <c r="I45" s="57">
        <f t="shared" si="5"/>
        <v>113996.09832102979</v>
      </c>
      <c r="J45" s="74">
        <f t="shared" si="7"/>
        <v>150.32190507747185</v>
      </c>
      <c r="K45" s="44"/>
      <c r="L45" s="3"/>
    </row>
    <row r="46" spans="3:12" ht="15.75">
      <c r="C46" s="45">
        <f t="shared" si="6"/>
        <v>24</v>
      </c>
      <c r="D46" s="46">
        <f t="shared" si="0"/>
        <v>42932</v>
      </c>
      <c r="E46" s="64">
        <f t="shared" si="1"/>
        <v>113996.09832102979</v>
      </c>
      <c r="F46" s="48">
        <f t="shared" si="2"/>
        <v>995.3636821022243</v>
      </c>
      <c r="G46" s="48">
        <f t="shared" si="3"/>
        <v>235.38969329535905</v>
      </c>
      <c r="H46" s="48">
        <f t="shared" si="4"/>
        <v>759.9739888068652</v>
      </c>
      <c r="I46" s="57">
        <f t="shared" si="5"/>
        <v>113760.70862773442</v>
      </c>
      <c r="J46" s="74">
        <f t="shared" si="7"/>
        <v>157.15471894462965</v>
      </c>
      <c r="K46" s="44"/>
      <c r="L46" s="3"/>
    </row>
    <row r="47" spans="3:12" ht="15.75">
      <c r="C47" s="45">
        <f t="shared" si="6"/>
        <v>25</v>
      </c>
      <c r="D47" s="46">
        <f t="shared" si="0"/>
        <v>42963</v>
      </c>
      <c r="E47" s="64">
        <f t="shared" si="1"/>
        <v>113760.70862773442</v>
      </c>
      <c r="F47" s="48">
        <f t="shared" si="2"/>
        <v>995.3636821022243</v>
      </c>
      <c r="G47" s="48">
        <f t="shared" si="3"/>
        <v>236.95895791732812</v>
      </c>
      <c r="H47" s="48">
        <f t="shared" si="4"/>
        <v>758.4047241848962</v>
      </c>
      <c r="I47" s="57">
        <f t="shared" si="5"/>
        <v>113523.7496698171</v>
      </c>
      <c r="J47" s="74">
        <f t="shared" si="7"/>
        <v>163.98753281178747</v>
      </c>
      <c r="K47" s="44"/>
      <c r="L47" s="3"/>
    </row>
    <row r="48" spans="3:12" ht="15.75">
      <c r="C48" s="45">
        <f t="shared" si="6"/>
        <v>26</v>
      </c>
      <c r="D48" s="46">
        <f t="shared" si="0"/>
        <v>42994</v>
      </c>
      <c r="E48" s="64">
        <f t="shared" si="1"/>
        <v>113523.7496698171</v>
      </c>
      <c r="F48" s="48">
        <f t="shared" si="2"/>
        <v>995.3636821022243</v>
      </c>
      <c r="G48" s="48">
        <f t="shared" si="3"/>
        <v>238.53868430344357</v>
      </c>
      <c r="H48" s="48">
        <f t="shared" si="4"/>
        <v>756.8249977987807</v>
      </c>
      <c r="I48" s="57">
        <f t="shared" si="5"/>
        <v>113285.21098551365</v>
      </c>
      <c r="J48" s="74">
        <f t="shared" si="7"/>
        <v>170.82034667894527</v>
      </c>
      <c r="K48" s="44"/>
      <c r="L48" s="3"/>
    </row>
    <row r="49" spans="3:12" ht="15.75">
      <c r="C49" s="45">
        <f t="shared" si="6"/>
        <v>27</v>
      </c>
      <c r="D49" s="46">
        <f t="shared" si="0"/>
        <v>43024</v>
      </c>
      <c r="E49" s="64">
        <f t="shared" si="1"/>
        <v>113285.21098551365</v>
      </c>
      <c r="F49" s="48">
        <f t="shared" si="2"/>
        <v>995.3636821022243</v>
      </c>
      <c r="G49" s="48">
        <f t="shared" si="3"/>
        <v>240.1289421987999</v>
      </c>
      <c r="H49" s="48">
        <f t="shared" si="4"/>
        <v>755.2347399034244</v>
      </c>
      <c r="I49" s="57">
        <f t="shared" si="5"/>
        <v>113045.08204331485</v>
      </c>
      <c r="J49" s="74">
        <f t="shared" si="7"/>
        <v>177.6531605461031</v>
      </c>
      <c r="K49" s="44"/>
      <c r="L49" s="3"/>
    </row>
    <row r="50" spans="3:12" ht="15.75">
      <c r="C50" s="45">
        <f t="shared" si="6"/>
        <v>28</v>
      </c>
      <c r="D50" s="46">
        <f t="shared" si="0"/>
        <v>43055</v>
      </c>
      <c r="E50" s="64">
        <f t="shared" si="1"/>
        <v>113045.08204331485</v>
      </c>
      <c r="F50" s="48">
        <f t="shared" si="2"/>
        <v>995.3636821022243</v>
      </c>
      <c r="G50" s="48">
        <f t="shared" si="3"/>
        <v>241.7298018134586</v>
      </c>
      <c r="H50" s="48">
        <f t="shared" si="4"/>
        <v>753.6338802887657</v>
      </c>
      <c r="I50" s="57">
        <f t="shared" si="5"/>
        <v>112803.35224150139</v>
      </c>
      <c r="J50" s="74">
        <f t="shared" si="7"/>
        <v>184.4859744132609</v>
      </c>
      <c r="K50" s="44"/>
      <c r="L50" s="3"/>
    </row>
    <row r="51" spans="3:12" ht="15.75">
      <c r="C51" s="45">
        <f t="shared" si="6"/>
        <v>29</v>
      </c>
      <c r="D51" s="46">
        <f t="shared" si="0"/>
        <v>43085</v>
      </c>
      <c r="E51" s="64">
        <f t="shared" si="1"/>
        <v>112803.35224150139</v>
      </c>
      <c r="F51" s="48">
        <f t="shared" si="2"/>
        <v>995.3636821022243</v>
      </c>
      <c r="G51" s="48">
        <f t="shared" si="3"/>
        <v>243.3413338255483</v>
      </c>
      <c r="H51" s="48">
        <f t="shared" si="4"/>
        <v>752.022348276676</v>
      </c>
      <c r="I51" s="57">
        <f t="shared" si="5"/>
        <v>112560.01090767587</v>
      </c>
      <c r="J51" s="74">
        <f t="shared" si="7"/>
        <v>191.31878828041872</v>
      </c>
      <c r="K51" s="44"/>
      <c r="L51" s="3"/>
    </row>
    <row r="52" spans="3:12" ht="15.75">
      <c r="C52" s="45">
        <f t="shared" si="6"/>
        <v>30</v>
      </c>
      <c r="D52" s="46">
        <f t="shared" si="0"/>
        <v>43116</v>
      </c>
      <c r="E52" s="64">
        <f t="shared" si="1"/>
        <v>112560.01090767587</v>
      </c>
      <c r="F52" s="48">
        <f t="shared" si="2"/>
        <v>995.3636821022243</v>
      </c>
      <c r="G52" s="48">
        <f t="shared" si="3"/>
        <v>244.9636093843851</v>
      </c>
      <c r="H52" s="48">
        <f t="shared" si="4"/>
        <v>750.4000727178392</v>
      </c>
      <c r="I52" s="57">
        <f t="shared" si="5"/>
        <v>112315.04729829148</v>
      </c>
      <c r="J52" s="74">
        <f t="shared" si="7"/>
        <v>198.1516021475765</v>
      </c>
      <c r="K52" s="44"/>
      <c r="L52" s="3"/>
    </row>
    <row r="53" spans="3:12" ht="15.75">
      <c r="C53" s="45">
        <f t="shared" si="6"/>
        <v>31</v>
      </c>
      <c r="D53" s="46">
        <f t="shared" si="0"/>
        <v>43147</v>
      </c>
      <c r="E53" s="64">
        <f t="shared" si="1"/>
        <v>112315.04729829148</v>
      </c>
      <c r="F53" s="48">
        <f t="shared" si="2"/>
        <v>995.3636821022243</v>
      </c>
      <c r="G53" s="48">
        <f t="shared" si="3"/>
        <v>246.59670011361436</v>
      </c>
      <c r="H53" s="48">
        <f t="shared" si="4"/>
        <v>748.7669819886099</v>
      </c>
      <c r="I53" s="57">
        <f t="shared" si="5"/>
        <v>112068.45059817788</v>
      </c>
      <c r="J53" s="74">
        <f t="shared" si="7"/>
        <v>204.98441601473434</v>
      </c>
      <c r="K53" s="44"/>
      <c r="L53" s="3"/>
    </row>
    <row r="54" spans="3:12" ht="15.75">
      <c r="C54" s="45">
        <f t="shared" si="6"/>
        <v>32</v>
      </c>
      <c r="D54" s="46">
        <f t="shared" si="0"/>
        <v>43175</v>
      </c>
      <c r="E54" s="64">
        <f t="shared" si="1"/>
        <v>112068.45059817788</v>
      </c>
      <c r="F54" s="48">
        <f t="shared" si="2"/>
        <v>995.3636821022243</v>
      </c>
      <c r="G54" s="48">
        <f t="shared" si="3"/>
        <v>248.2406781143717</v>
      </c>
      <c r="H54" s="48">
        <f t="shared" si="4"/>
        <v>747.1230039878526</v>
      </c>
      <c r="I54" s="57">
        <f t="shared" si="5"/>
        <v>111820.20992006348</v>
      </c>
      <c r="J54" s="74">
        <f t="shared" si="7"/>
        <v>211.81722988189213</v>
      </c>
      <c r="K54" s="44"/>
      <c r="L54" s="3"/>
    </row>
    <row r="55" spans="3:12" ht="15.75">
      <c r="C55" s="45">
        <f t="shared" si="6"/>
        <v>33</v>
      </c>
      <c r="D55" s="46">
        <f t="shared" si="0"/>
        <v>43206</v>
      </c>
      <c r="E55" s="64">
        <f t="shared" si="1"/>
        <v>111820.20992006348</v>
      </c>
      <c r="F55" s="48">
        <f t="shared" si="2"/>
        <v>995.3636821022243</v>
      </c>
      <c r="G55" s="48">
        <f t="shared" si="3"/>
        <v>249.89561596846772</v>
      </c>
      <c r="H55" s="48">
        <f t="shared" si="4"/>
        <v>745.4680661337566</v>
      </c>
      <c r="I55" s="57">
        <f t="shared" si="5"/>
        <v>111570.31430409502</v>
      </c>
      <c r="J55" s="74">
        <f t="shared" si="7"/>
        <v>218.65004374904996</v>
      </c>
      <c r="K55" s="44"/>
      <c r="L55" s="3"/>
    </row>
    <row r="56" spans="3:12" ht="15.75">
      <c r="C56" s="45">
        <f t="shared" si="6"/>
        <v>34</v>
      </c>
      <c r="D56" s="46">
        <f t="shared" si="0"/>
        <v>43236</v>
      </c>
      <c r="E56" s="64">
        <f t="shared" si="1"/>
        <v>111570.31430409502</v>
      </c>
      <c r="F56" s="48">
        <f t="shared" si="2"/>
        <v>995.3636821022243</v>
      </c>
      <c r="G56" s="48">
        <f t="shared" si="3"/>
        <v>251.56158674159076</v>
      </c>
      <c r="H56" s="48">
        <f t="shared" si="4"/>
        <v>743.8020953606335</v>
      </c>
      <c r="I56" s="57">
        <f t="shared" si="5"/>
        <v>111318.75271735342</v>
      </c>
      <c r="J56" s="74">
        <f t="shared" si="7"/>
        <v>225.48285761620778</v>
      </c>
      <c r="K56" s="44"/>
      <c r="L56" s="3"/>
    </row>
    <row r="57" spans="3:12" ht="15.75">
      <c r="C57" s="45">
        <f t="shared" si="6"/>
        <v>35</v>
      </c>
      <c r="D57" s="46">
        <f t="shared" si="0"/>
        <v>43267</v>
      </c>
      <c r="E57" s="64">
        <f t="shared" si="1"/>
        <v>111318.75271735342</v>
      </c>
      <c r="F57" s="48">
        <f t="shared" si="2"/>
        <v>995.3636821022243</v>
      </c>
      <c r="G57" s="48">
        <f t="shared" si="3"/>
        <v>253.2386639865348</v>
      </c>
      <c r="H57" s="48">
        <f t="shared" si="4"/>
        <v>742.1250181156895</v>
      </c>
      <c r="I57" s="57">
        <f t="shared" si="5"/>
        <v>111065.5140533669</v>
      </c>
      <c r="J57" s="74">
        <f t="shared" si="7"/>
        <v>232.31567148336558</v>
      </c>
      <c r="K57" s="44"/>
      <c r="L57" s="3"/>
    </row>
    <row r="58" spans="3:12" ht="15.75">
      <c r="C58" s="45">
        <f t="shared" si="6"/>
        <v>36</v>
      </c>
      <c r="D58" s="46">
        <f t="shared" si="0"/>
        <v>43297</v>
      </c>
      <c r="E58" s="64">
        <f t="shared" si="1"/>
        <v>111065.5140533669</v>
      </c>
      <c r="F58" s="48">
        <f t="shared" si="2"/>
        <v>995.3636821022243</v>
      </c>
      <c r="G58" s="48">
        <f t="shared" si="3"/>
        <v>254.92692174644492</v>
      </c>
      <c r="H58" s="48">
        <f t="shared" si="4"/>
        <v>740.4367603557794</v>
      </c>
      <c r="I58" s="57">
        <f t="shared" si="5"/>
        <v>110810.58713162047</v>
      </c>
      <c r="J58" s="74">
        <f t="shared" si="7"/>
        <v>239.1484853505234</v>
      </c>
      <c r="K58" s="44"/>
      <c r="L58" s="3"/>
    </row>
    <row r="59" spans="3:12" ht="15.75">
      <c r="C59" s="45">
        <f t="shared" si="6"/>
        <v>37</v>
      </c>
      <c r="D59" s="46">
        <f t="shared" si="0"/>
        <v>43328</v>
      </c>
      <c r="E59" s="64">
        <f t="shared" si="1"/>
        <v>110810.58713162047</v>
      </c>
      <c r="F59" s="48">
        <f t="shared" si="2"/>
        <v>995.3636821022243</v>
      </c>
      <c r="G59" s="48">
        <f t="shared" si="3"/>
        <v>256.6264345580878</v>
      </c>
      <c r="H59" s="48">
        <f t="shared" si="4"/>
        <v>738.7372475441365</v>
      </c>
      <c r="I59" s="57">
        <f t="shared" si="5"/>
        <v>110553.96069706236</v>
      </c>
      <c r="J59" s="74">
        <f t="shared" si="7"/>
        <v>245.9812992176812</v>
      </c>
      <c r="K59" s="44"/>
      <c r="L59" s="3"/>
    </row>
    <row r="60" spans="3:12" ht="15.75">
      <c r="C60" s="45">
        <f t="shared" si="6"/>
        <v>38</v>
      </c>
      <c r="D60" s="46">
        <f t="shared" si="0"/>
        <v>43359</v>
      </c>
      <c r="E60" s="64">
        <f t="shared" si="1"/>
        <v>110553.96069706236</v>
      </c>
      <c r="F60" s="48">
        <f t="shared" si="2"/>
        <v>995.3636821022243</v>
      </c>
      <c r="G60" s="48">
        <f t="shared" si="3"/>
        <v>258.3372774551418</v>
      </c>
      <c r="H60" s="48">
        <f t="shared" si="4"/>
        <v>737.0264046470825</v>
      </c>
      <c r="I60" s="57">
        <f t="shared" si="5"/>
        <v>110295.62341960723</v>
      </c>
      <c r="J60" s="74">
        <f t="shared" si="7"/>
        <v>252.81411308483902</v>
      </c>
      <c r="K60" s="44"/>
      <c r="L60" s="3"/>
    </row>
    <row r="61" spans="3:12" ht="15.75">
      <c r="C61" s="45">
        <f t="shared" si="6"/>
        <v>39</v>
      </c>
      <c r="D61" s="46">
        <f t="shared" si="0"/>
        <v>43389</v>
      </c>
      <c r="E61" s="64">
        <f t="shared" si="1"/>
        <v>110295.62341960723</v>
      </c>
      <c r="F61" s="48">
        <f t="shared" si="2"/>
        <v>995.3636821022243</v>
      </c>
      <c r="G61" s="48">
        <f t="shared" si="3"/>
        <v>260.0595259715094</v>
      </c>
      <c r="H61" s="48">
        <f t="shared" si="4"/>
        <v>735.3041561307149</v>
      </c>
      <c r="I61" s="57">
        <f t="shared" si="5"/>
        <v>110035.56389363573</v>
      </c>
      <c r="J61" s="74">
        <f t="shared" si="7"/>
        <v>259.6469269519968</v>
      </c>
      <c r="K61" s="44"/>
      <c r="L61" s="3"/>
    </row>
    <row r="62" spans="3:12" ht="15.75">
      <c r="C62" s="45">
        <f t="shared" si="6"/>
        <v>40</v>
      </c>
      <c r="D62" s="46">
        <f t="shared" si="0"/>
        <v>43420</v>
      </c>
      <c r="E62" s="64">
        <f t="shared" si="1"/>
        <v>110035.56389363573</v>
      </c>
      <c r="F62" s="48">
        <f t="shared" si="2"/>
        <v>995.3636821022243</v>
      </c>
      <c r="G62" s="48">
        <f t="shared" si="3"/>
        <v>261.7932561446527</v>
      </c>
      <c r="H62" s="48">
        <f t="shared" si="4"/>
        <v>733.5704259575716</v>
      </c>
      <c r="I62" s="57">
        <f t="shared" si="5"/>
        <v>109773.77063749108</v>
      </c>
      <c r="J62" s="74">
        <f t="shared" si="7"/>
        <v>266.47974081915464</v>
      </c>
      <c r="K62" s="44"/>
      <c r="L62" s="3"/>
    </row>
    <row r="63" spans="3:12" ht="15.75">
      <c r="C63" s="45">
        <f t="shared" si="6"/>
        <v>41</v>
      </c>
      <c r="D63" s="46">
        <f t="shared" si="0"/>
        <v>43450</v>
      </c>
      <c r="E63" s="64">
        <f t="shared" si="1"/>
        <v>109773.77063749108</v>
      </c>
      <c r="F63" s="48">
        <f t="shared" si="2"/>
        <v>995.3636821022243</v>
      </c>
      <c r="G63" s="48">
        <f t="shared" si="3"/>
        <v>263.5385445189504</v>
      </c>
      <c r="H63" s="48">
        <f t="shared" si="4"/>
        <v>731.8251375832739</v>
      </c>
      <c r="I63" s="57">
        <f t="shared" si="5"/>
        <v>109510.23209297212</v>
      </c>
      <c r="J63" s="74">
        <f t="shared" si="7"/>
        <v>273.31255468631247</v>
      </c>
      <c r="K63" s="44"/>
      <c r="L63" s="3"/>
    </row>
    <row r="64" spans="3:12" ht="15.75">
      <c r="C64" s="45">
        <f t="shared" si="6"/>
        <v>42</v>
      </c>
      <c r="D64" s="46">
        <f t="shared" si="0"/>
        <v>43481</v>
      </c>
      <c r="E64" s="64">
        <f t="shared" si="1"/>
        <v>109510.23209297212</v>
      </c>
      <c r="F64" s="48">
        <f t="shared" si="2"/>
        <v>995.3636821022243</v>
      </c>
      <c r="G64" s="48">
        <f t="shared" si="3"/>
        <v>265.2954681490768</v>
      </c>
      <c r="H64" s="48">
        <f t="shared" si="4"/>
        <v>730.0682139531475</v>
      </c>
      <c r="I64" s="57">
        <f t="shared" si="5"/>
        <v>109244.93662482307</v>
      </c>
      <c r="J64" s="74">
        <f t="shared" si="7"/>
        <v>280.14536855347023</v>
      </c>
      <c r="K64" s="44"/>
      <c r="L64" s="3"/>
    </row>
    <row r="65" spans="3:12" ht="15.75">
      <c r="C65" s="45">
        <f t="shared" si="6"/>
        <v>43</v>
      </c>
      <c r="D65" s="46">
        <f t="shared" si="0"/>
        <v>43512</v>
      </c>
      <c r="E65" s="64">
        <f t="shared" si="1"/>
        <v>109244.93662482307</v>
      </c>
      <c r="F65" s="48">
        <f t="shared" si="2"/>
        <v>995.3636821022243</v>
      </c>
      <c r="G65" s="48">
        <f t="shared" si="3"/>
        <v>267.06410460340385</v>
      </c>
      <c r="H65" s="48">
        <f t="shared" si="4"/>
        <v>728.2995774988204</v>
      </c>
      <c r="I65" s="57">
        <f t="shared" si="5"/>
        <v>108977.87252021964</v>
      </c>
      <c r="J65" s="74">
        <f t="shared" si="7"/>
        <v>286.97818242062806</v>
      </c>
      <c r="K65" s="44"/>
      <c r="L65" s="3"/>
    </row>
    <row r="66" spans="3:12" ht="15.75">
      <c r="C66" s="45">
        <f t="shared" si="6"/>
        <v>44</v>
      </c>
      <c r="D66" s="46">
        <f t="shared" si="0"/>
        <v>43540</v>
      </c>
      <c r="E66" s="64">
        <f t="shared" si="1"/>
        <v>108977.87252021964</v>
      </c>
      <c r="F66" s="48">
        <f t="shared" si="2"/>
        <v>995.3636821022243</v>
      </c>
      <c r="G66" s="48">
        <f t="shared" si="3"/>
        <v>268.84453196742663</v>
      </c>
      <c r="H66" s="48">
        <f t="shared" si="4"/>
        <v>726.5191501347977</v>
      </c>
      <c r="I66" s="57">
        <f t="shared" si="5"/>
        <v>108709.02798825223</v>
      </c>
      <c r="J66" s="74">
        <f t="shared" si="7"/>
        <v>293.8109962877859</v>
      </c>
      <c r="K66" s="44"/>
      <c r="L66" s="3"/>
    </row>
    <row r="67" spans="3:12" ht="15.75">
      <c r="C67" s="45">
        <f t="shared" si="6"/>
        <v>45</v>
      </c>
      <c r="D67" s="46">
        <f t="shared" si="0"/>
        <v>43571</v>
      </c>
      <c r="E67" s="64">
        <f t="shared" si="1"/>
        <v>108709.02798825223</v>
      </c>
      <c r="F67" s="48">
        <f t="shared" si="2"/>
        <v>995.3636821022243</v>
      </c>
      <c r="G67" s="48">
        <f t="shared" si="3"/>
        <v>270.63682884720936</v>
      </c>
      <c r="H67" s="48">
        <f t="shared" si="4"/>
        <v>724.7268532550149</v>
      </c>
      <c r="I67" s="57">
        <f t="shared" si="5"/>
        <v>108438.39115940503</v>
      </c>
      <c r="J67" s="74">
        <f t="shared" si="7"/>
        <v>300.6438101549437</v>
      </c>
      <c r="K67" s="44"/>
      <c r="L67" s="3"/>
    </row>
    <row r="68" spans="3:12" ht="15.75">
      <c r="C68" s="45">
        <f t="shared" si="6"/>
        <v>46</v>
      </c>
      <c r="D68" s="46">
        <f t="shared" si="0"/>
        <v>43601</v>
      </c>
      <c r="E68" s="64">
        <f t="shared" si="1"/>
        <v>108438.39115940503</v>
      </c>
      <c r="F68" s="48">
        <f t="shared" si="2"/>
        <v>995.3636821022243</v>
      </c>
      <c r="G68" s="48">
        <f t="shared" si="3"/>
        <v>272.44107437285743</v>
      </c>
      <c r="H68" s="48">
        <f t="shared" si="4"/>
        <v>722.9226077293669</v>
      </c>
      <c r="I68" s="57">
        <f t="shared" si="5"/>
        <v>108165.95008503215</v>
      </c>
      <c r="J68" s="74">
        <f t="shared" si="7"/>
        <v>307.4766240221015</v>
      </c>
      <c r="K68" s="44"/>
      <c r="L68" s="3"/>
    </row>
    <row r="69" spans="3:12" ht="15.75">
      <c r="C69" s="45">
        <f t="shared" si="6"/>
        <v>47</v>
      </c>
      <c r="D69" s="46">
        <f t="shared" si="0"/>
        <v>43632</v>
      </c>
      <c r="E69" s="64">
        <f t="shared" si="1"/>
        <v>108165.95008503215</v>
      </c>
      <c r="F69" s="48">
        <f t="shared" si="2"/>
        <v>995.3636821022243</v>
      </c>
      <c r="G69" s="48">
        <f t="shared" si="3"/>
        <v>274.2573482020099</v>
      </c>
      <c r="H69" s="48">
        <f t="shared" si="4"/>
        <v>721.1063339002144</v>
      </c>
      <c r="I69" s="57">
        <f t="shared" si="5"/>
        <v>107891.69273683015</v>
      </c>
      <c r="J69" s="74">
        <f t="shared" si="7"/>
        <v>314.3094378892593</v>
      </c>
      <c r="K69" s="44"/>
      <c r="L69" s="3"/>
    </row>
    <row r="70" spans="3:12" ht="15.75">
      <c r="C70" s="45">
        <f t="shared" si="6"/>
        <v>48</v>
      </c>
      <c r="D70" s="46">
        <f t="shared" si="0"/>
        <v>43662</v>
      </c>
      <c r="E70" s="64">
        <f t="shared" si="1"/>
        <v>107891.69273683015</v>
      </c>
      <c r="F70" s="48">
        <f t="shared" si="2"/>
        <v>995.3636821022243</v>
      </c>
      <c r="G70" s="48">
        <f t="shared" si="3"/>
        <v>276.0857305233566</v>
      </c>
      <c r="H70" s="48">
        <f t="shared" si="4"/>
        <v>719.2779515788677</v>
      </c>
      <c r="I70" s="57">
        <f t="shared" si="5"/>
        <v>107615.6070063068</v>
      </c>
      <c r="J70" s="74">
        <f t="shared" si="7"/>
        <v>321.1422517564171</v>
      </c>
      <c r="K70" s="44"/>
      <c r="L70" s="3"/>
    </row>
    <row r="71" spans="3:12" ht="15.75">
      <c r="C71" s="45">
        <f t="shared" si="6"/>
        <v>49</v>
      </c>
      <c r="D71" s="46">
        <f t="shared" si="0"/>
        <v>43693</v>
      </c>
      <c r="E71" s="64">
        <f t="shared" si="1"/>
        <v>107615.6070063068</v>
      </c>
      <c r="F71" s="48">
        <f t="shared" si="2"/>
        <v>995.3636821022243</v>
      </c>
      <c r="G71" s="48">
        <f t="shared" si="3"/>
        <v>277.92630206017884</v>
      </c>
      <c r="H71" s="48">
        <f t="shared" si="4"/>
        <v>717.4373800420454</v>
      </c>
      <c r="I71" s="57">
        <f t="shared" si="5"/>
        <v>107337.68070424662</v>
      </c>
      <c r="J71" s="74">
        <f t="shared" si="7"/>
        <v>327.97506562357495</v>
      </c>
      <c r="K71" s="44"/>
      <c r="L71" s="3"/>
    </row>
    <row r="72" spans="3:12" ht="15.75">
      <c r="C72" s="45">
        <f t="shared" si="6"/>
        <v>50</v>
      </c>
      <c r="D72" s="46">
        <f t="shared" si="0"/>
        <v>43724</v>
      </c>
      <c r="E72" s="64">
        <f t="shared" si="1"/>
        <v>107337.68070424662</v>
      </c>
      <c r="F72" s="48">
        <f t="shared" si="2"/>
        <v>995.3636821022243</v>
      </c>
      <c r="G72" s="48">
        <f t="shared" si="3"/>
        <v>279.77914407391336</v>
      </c>
      <c r="H72" s="48">
        <f t="shared" si="4"/>
        <v>715.5845380283109</v>
      </c>
      <c r="I72" s="57">
        <f t="shared" si="5"/>
        <v>107057.9015601727</v>
      </c>
      <c r="J72" s="74">
        <f t="shared" si="7"/>
        <v>334.8078794907328</v>
      </c>
      <c r="K72" s="44"/>
      <c r="L72" s="3"/>
    </row>
    <row r="73" spans="3:12" ht="15.75">
      <c r="C73" s="45">
        <f t="shared" si="6"/>
        <v>51</v>
      </c>
      <c r="D73" s="46">
        <f t="shared" si="0"/>
        <v>43754</v>
      </c>
      <c r="E73" s="64">
        <f t="shared" si="1"/>
        <v>107057.9015601727</v>
      </c>
      <c r="F73" s="48">
        <f t="shared" si="2"/>
        <v>995.3636821022243</v>
      </c>
      <c r="G73" s="48">
        <f t="shared" si="3"/>
        <v>281.6443383677396</v>
      </c>
      <c r="H73" s="48">
        <f t="shared" si="4"/>
        <v>713.7193437344847</v>
      </c>
      <c r="I73" s="57">
        <f t="shared" si="5"/>
        <v>106776.25722180499</v>
      </c>
      <c r="J73" s="74">
        <f t="shared" si="7"/>
        <v>341.64069335789054</v>
      </c>
      <c r="K73" s="44"/>
      <c r="L73" s="3"/>
    </row>
    <row r="74" spans="3:12" ht="15.75">
      <c r="C74" s="45">
        <f t="shared" si="6"/>
        <v>52</v>
      </c>
      <c r="D74" s="46">
        <f t="shared" si="0"/>
        <v>43785</v>
      </c>
      <c r="E74" s="64">
        <f t="shared" si="1"/>
        <v>106776.25722180499</v>
      </c>
      <c r="F74" s="48">
        <f t="shared" si="2"/>
        <v>995.3636821022243</v>
      </c>
      <c r="G74" s="48">
        <f t="shared" si="3"/>
        <v>283.521967290191</v>
      </c>
      <c r="H74" s="48">
        <f t="shared" si="4"/>
        <v>711.8417148120333</v>
      </c>
      <c r="I74" s="57">
        <f t="shared" si="5"/>
        <v>106492.73525451479</v>
      </c>
      <c r="J74" s="74">
        <f t="shared" si="7"/>
        <v>348.47350722504837</v>
      </c>
      <c r="K74" s="44"/>
      <c r="L74" s="3"/>
    </row>
    <row r="75" spans="3:12" ht="15.75">
      <c r="C75" s="45">
        <f t="shared" si="6"/>
        <v>53</v>
      </c>
      <c r="D75" s="46">
        <f t="shared" si="0"/>
        <v>43815</v>
      </c>
      <c r="E75" s="64">
        <f t="shared" si="1"/>
        <v>106492.73525451479</v>
      </c>
      <c r="F75" s="48">
        <f t="shared" si="2"/>
        <v>995.3636821022243</v>
      </c>
      <c r="G75" s="48">
        <f t="shared" si="3"/>
        <v>285.4121137387923</v>
      </c>
      <c r="H75" s="48">
        <f t="shared" si="4"/>
        <v>709.951568363432</v>
      </c>
      <c r="I75" s="57">
        <f t="shared" si="5"/>
        <v>106207.323140776</v>
      </c>
      <c r="J75" s="74">
        <f t="shared" si="7"/>
        <v>355.3063210922062</v>
      </c>
      <c r="K75" s="44"/>
      <c r="L75" s="3"/>
    </row>
    <row r="76" spans="3:12" ht="15.75">
      <c r="C76" s="45">
        <f t="shared" si="6"/>
        <v>54</v>
      </c>
      <c r="D76" s="46">
        <f t="shared" si="0"/>
        <v>43846</v>
      </c>
      <c r="E76" s="64">
        <f t="shared" si="1"/>
        <v>106207.323140776</v>
      </c>
      <c r="F76" s="48">
        <f t="shared" si="2"/>
        <v>995.3636821022243</v>
      </c>
      <c r="G76" s="48">
        <f t="shared" si="3"/>
        <v>287.3148611637175</v>
      </c>
      <c r="H76" s="48">
        <f t="shared" si="4"/>
        <v>708.0488209385068</v>
      </c>
      <c r="I76" s="57">
        <f t="shared" si="5"/>
        <v>105920.00827961229</v>
      </c>
      <c r="J76" s="74">
        <f t="shared" si="7"/>
        <v>362.139134959364</v>
      </c>
      <c r="K76" s="44"/>
      <c r="L76" s="3"/>
    </row>
    <row r="77" spans="3:12" ht="15.75">
      <c r="C77" s="45">
        <f t="shared" si="6"/>
        <v>55</v>
      </c>
      <c r="D77" s="46">
        <f t="shared" si="0"/>
        <v>43877</v>
      </c>
      <c r="E77" s="64">
        <f t="shared" si="1"/>
        <v>105920.00827961229</v>
      </c>
      <c r="F77" s="48">
        <f t="shared" si="2"/>
        <v>995.3636821022243</v>
      </c>
      <c r="G77" s="48">
        <f t="shared" si="3"/>
        <v>289.2302935714756</v>
      </c>
      <c r="H77" s="48">
        <f t="shared" si="4"/>
        <v>706.1333885307487</v>
      </c>
      <c r="I77" s="57">
        <f t="shared" si="5"/>
        <v>105630.77798604082</v>
      </c>
      <c r="J77" s="74">
        <f t="shared" si="7"/>
        <v>368.9719488265218</v>
      </c>
      <c r="K77" s="44"/>
      <c r="L77" s="3"/>
    </row>
    <row r="78" spans="3:12" ht="15.75">
      <c r="C78" s="45">
        <f t="shared" si="6"/>
        <v>56</v>
      </c>
      <c r="D78" s="46">
        <f t="shared" si="0"/>
        <v>43906</v>
      </c>
      <c r="E78" s="64">
        <f t="shared" si="1"/>
        <v>105630.77798604082</v>
      </c>
      <c r="F78" s="48">
        <f t="shared" si="2"/>
        <v>995.3636821022243</v>
      </c>
      <c r="G78" s="48">
        <f t="shared" si="3"/>
        <v>291.1584955286188</v>
      </c>
      <c r="H78" s="48">
        <f t="shared" si="4"/>
        <v>704.2051865736055</v>
      </c>
      <c r="I78" s="57">
        <f t="shared" si="5"/>
        <v>105339.61949051218</v>
      </c>
      <c r="J78" s="74">
        <f t="shared" si="7"/>
        <v>375.8047626936796</v>
      </c>
      <c r="K78" s="44"/>
      <c r="L78" s="3"/>
    </row>
    <row r="79" spans="3:12" ht="15.75">
      <c r="C79" s="45">
        <f t="shared" si="6"/>
        <v>57</v>
      </c>
      <c r="D79" s="46">
        <f t="shared" si="0"/>
        <v>43937</v>
      </c>
      <c r="E79" s="64">
        <f t="shared" si="1"/>
        <v>105339.61949051218</v>
      </c>
      <c r="F79" s="48">
        <f t="shared" si="2"/>
        <v>995.3636821022243</v>
      </c>
      <c r="G79" s="48">
        <f t="shared" si="3"/>
        <v>293.0995521654763</v>
      </c>
      <c r="H79" s="48">
        <f t="shared" si="4"/>
        <v>702.264129936748</v>
      </c>
      <c r="I79" s="57">
        <f t="shared" si="5"/>
        <v>105046.51993834674</v>
      </c>
      <c r="J79" s="74">
        <f t="shared" si="7"/>
        <v>382.63757656083743</v>
      </c>
      <c r="K79" s="44"/>
      <c r="L79" s="3"/>
    </row>
    <row r="80" spans="3:12" ht="15.75">
      <c r="C80" s="45">
        <f t="shared" si="6"/>
        <v>58</v>
      </c>
      <c r="D80" s="46">
        <f t="shared" si="0"/>
        <v>43967</v>
      </c>
      <c r="E80" s="64">
        <f t="shared" si="1"/>
        <v>105046.51993834674</v>
      </c>
      <c r="F80" s="48">
        <f t="shared" si="2"/>
        <v>995.3636821022243</v>
      </c>
      <c r="G80" s="48">
        <f t="shared" si="3"/>
        <v>295.0535491799127</v>
      </c>
      <c r="H80" s="48">
        <f t="shared" si="4"/>
        <v>700.3101329223116</v>
      </c>
      <c r="I80" s="57">
        <f t="shared" si="5"/>
        <v>104751.4663891668</v>
      </c>
      <c r="J80" s="74">
        <f t="shared" si="7"/>
        <v>389.47039042799526</v>
      </c>
      <c r="K80" s="44"/>
      <c r="L80" s="3"/>
    </row>
    <row r="81" spans="3:12" ht="15.75">
      <c r="C81" s="45">
        <f t="shared" si="6"/>
        <v>59</v>
      </c>
      <c r="D81" s="46">
        <f t="shared" si="0"/>
        <v>43998</v>
      </c>
      <c r="E81" s="64">
        <f t="shared" si="1"/>
        <v>104751.4663891668</v>
      </c>
      <c r="F81" s="48">
        <f t="shared" si="2"/>
        <v>995.3636821022243</v>
      </c>
      <c r="G81" s="48">
        <f t="shared" si="3"/>
        <v>297.0205728411122</v>
      </c>
      <c r="H81" s="48">
        <f t="shared" si="4"/>
        <v>698.3431092611121</v>
      </c>
      <c r="I81" s="57">
        <f t="shared" si="5"/>
        <v>104454.4458163257</v>
      </c>
      <c r="J81" s="74">
        <f t="shared" si="7"/>
        <v>396.303204295153</v>
      </c>
      <c r="K81" s="44"/>
      <c r="L81" s="3"/>
    </row>
    <row r="82" spans="3:12" ht="15.75">
      <c r="C82" s="45">
        <f t="shared" si="6"/>
        <v>60</v>
      </c>
      <c r="D82" s="46">
        <f t="shared" si="0"/>
        <v>44028</v>
      </c>
      <c r="E82" s="64">
        <f t="shared" si="1"/>
        <v>104454.4458163257</v>
      </c>
      <c r="F82" s="48">
        <f t="shared" si="2"/>
        <v>995.3636821022243</v>
      </c>
      <c r="G82" s="48">
        <f t="shared" si="3"/>
        <v>299.0007099933863</v>
      </c>
      <c r="H82" s="48">
        <f t="shared" si="4"/>
        <v>696.362972108838</v>
      </c>
      <c r="I82" s="57">
        <f t="shared" si="5"/>
        <v>104155.44510633232</v>
      </c>
      <c r="J82" s="74">
        <f t="shared" si="7"/>
        <v>403.13601816231085</v>
      </c>
      <c r="K82" s="44"/>
      <c r="L82" s="3"/>
    </row>
    <row r="83" spans="3:12" ht="15.75">
      <c r="C83" s="45">
        <f t="shared" si="6"/>
        <v>61</v>
      </c>
      <c r="D83" s="46">
        <f t="shared" si="0"/>
        <v>44059</v>
      </c>
      <c r="E83" s="64">
        <f t="shared" si="1"/>
        <v>104155.44510633232</v>
      </c>
      <c r="F83" s="48">
        <f t="shared" si="2"/>
        <v>995.3636821022243</v>
      </c>
      <c r="G83" s="48">
        <f t="shared" si="3"/>
        <v>300.9940480600088</v>
      </c>
      <c r="H83" s="48">
        <f t="shared" si="4"/>
        <v>694.3696340422155</v>
      </c>
      <c r="I83" s="57">
        <f t="shared" si="5"/>
        <v>103854.4510582723</v>
      </c>
      <c r="J83" s="74">
        <f t="shared" si="7"/>
        <v>409.9688320294687</v>
      </c>
      <c r="K83" s="44"/>
      <c r="L83" s="3"/>
    </row>
    <row r="84" spans="3:12" ht="15.75">
      <c r="C84" s="45">
        <f t="shared" si="6"/>
        <v>62</v>
      </c>
      <c r="D84" s="46">
        <f t="shared" si="0"/>
        <v>44090</v>
      </c>
      <c r="E84" s="64">
        <f t="shared" si="1"/>
        <v>103854.4510582723</v>
      </c>
      <c r="F84" s="48">
        <f t="shared" si="2"/>
        <v>995.3636821022243</v>
      </c>
      <c r="G84" s="48">
        <f t="shared" si="3"/>
        <v>303.00067504707556</v>
      </c>
      <c r="H84" s="48">
        <f t="shared" si="4"/>
        <v>692.3630070551487</v>
      </c>
      <c r="I84" s="57">
        <f t="shared" si="5"/>
        <v>103551.45038322524</v>
      </c>
      <c r="J84" s="74">
        <f t="shared" si="7"/>
        <v>416.8016458966265</v>
      </c>
      <c r="K84" s="44"/>
      <c r="L84" s="3"/>
    </row>
    <row r="85" spans="3:12" ht="15.75">
      <c r="C85" s="45">
        <f t="shared" si="6"/>
        <v>63</v>
      </c>
      <c r="D85" s="46">
        <f t="shared" si="0"/>
        <v>44120</v>
      </c>
      <c r="E85" s="64">
        <f t="shared" si="1"/>
        <v>103551.45038322524</v>
      </c>
      <c r="F85" s="48">
        <f t="shared" si="2"/>
        <v>995.3636821022243</v>
      </c>
      <c r="G85" s="48">
        <f t="shared" si="3"/>
        <v>305.02067954738936</v>
      </c>
      <c r="H85" s="48">
        <f t="shared" si="4"/>
        <v>690.3430025548349</v>
      </c>
      <c r="I85" s="57">
        <f t="shared" si="5"/>
        <v>103246.42970367786</v>
      </c>
      <c r="J85" s="74">
        <f t="shared" si="7"/>
        <v>423.63445976378426</v>
      </c>
      <c r="K85" s="44"/>
      <c r="L85" s="3"/>
    </row>
    <row r="86" spans="3:12" ht="15.75">
      <c r="C86" s="45">
        <f t="shared" si="6"/>
        <v>64</v>
      </c>
      <c r="D86" s="46">
        <f t="shared" si="0"/>
        <v>44151</v>
      </c>
      <c r="E86" s="64">
        <f t="shared" si="1"/>
        <v>103246.42970367786</v>
      </c>
      <c r="F86" s="48">
        <f t="shared" si="2"/>
        <v>995.3636821022243</v>
      </c>
      <c r="G86" s="48">
        <f t="shared" si="3"/>
        <v>307.0541507443719</v>
      </c>
      <c r="H86" s="48">
        <f t="shared" si="4"/>
        <v>688.3095313578524</v>
      </c>
      <c r="I86" s="57">
        <f t="shared" si="5"/>
        <v>102939.37555293347</v>
      </c>
      <c r="J86" s="74">
        <f t="shared" si="7"/>
        <v>430.4672736309421</v>
      </c>
      <c r="K86" s="44"/>
      <c r="L86" s="3"/>
    </row>
    <row r="87" spans="3:12" ht="15.75">
      <c r="C87" s="45">
        <f t="shared" si="6"/>
        <v>65</v>
      </c>
      <c r="D87" s="46">
        <f aca="true" t="shared" si="8" ref="D87:D150">IF(Loan_Not_Paid*Values_Entered,Payment_Date,"")</f>
        <v>44181</v>
      </c>
      <c r="E87" s="64">
        <f aca="true" t="shared" si="9" ref="E87:E150">IF(Loan_Not_Paid*Values_Entered,Beginning_Balance,"")</f>
        <v>102939.37555293347</v>
      </c>
      <c r="F87" s="48">
        <f aca="true" t="shared" si="10" ref="F87:F150">IF(Loan_Not_Paid*Values_Entered,Monthly_Payment,"")</f>
        <v>995.3636821022243</v>
      </c>
      <c r="G87" s="48">
        <f aca="true" t="shared" si="11" ref="G87:G150">IF(Loan_Not_Paid*Values_Entered,Principal,"")</f>
        <v>309.10117841600106</v>
      </c>
      <c r="H87" s="48">
        <f aca="true" t="shared" si="12" ref="H87:H150">IF(Loan_Not_Paid*Values_Entered,Interest,"")</f>
        <v>686.2625036862232</v>
      </c>
      <c r="I87" s="57">
        <f aca="true" t="shared" si="13" ref="I87:I150">IF(Loan_Not_Paid*Values_Entered,Ending_Balance,"")</f>
        <v>102630.2743745175</v>
      </c>
      <c r="J87" s="74">
        <f t="shared" si="7"/>
        <v>437.3000874980999</v>
      </c>
      <c r="K87" s="44"/>
      <c r="L87" s="3"/>
    </row>
    <row r="88" spans="3:12" ht="15.75">
      <c r="C88" s="45">
        <f aca="true" t="shared" si="14" ref="C88:C151">IF(Loan_Not_Paid*Values_Entered,Payment_Number,"")</f>
        <v>66</v>
      </c>
      <c r="D88" s="46">
        <f t="shared" si="8"/>
        <v>44212</v>
      </c>
      <c r="E88" s="64">
        <f t="shared" si="9"/>
        <v>102630.2743745175</v>
      </c>
      <c r="F88" s="48">
        <f t="shared" si="10"/>
        <v>995.3636821022243</v>
      </c>
      <c r="G88" s="48">
        <f t="shared" si="11"/>
        <v>311.16185293877425</v>
      </c>
      <c r="H88" s="48">
        <f t="shared" si="12"/>
        <v>684.20182916345</v>
      </c>
      <c r="I88" s="57">
        <f t="shared" si="13"/>
        <v>102319.11252157873</v>
      </c>
      <c r="J88" s="74">
        <f t="shared" si="7"/>
        <v>444.13290136525774</v>
      </c>
      <c r="K88" s="44"/>
      <c r="L88" s="3"/>
    </row>
    <row r="89" spans="3:12" ht="15.75">
      <c r="C89" s="45">
        <f t="shared" si="14"/>
        <v>67</v>
      </c>
      <c r="D89" s="46">
        <f t="shared" si="8"/>
        <v>44243</v>
      </c>
      <c r="E89" s="64">
        <f t="shared" si="9"/>
        <v>102319.11252157873</v>
      </c>
      <c r="F89" s="48">
        <f t="shared" si="10"/>
        <v>995.3636821022243</v>
      </c>
      <c r="G89" s="48">
        <f t="shared" si="11"/>
        <v>313.2362652916994</v>
      </c>
      <c r="H89" s="48">
        <f t="shared" si="12"/>
        <v>682.1274168105249</v>
      </c>
      <c r="I89" s="57">
        <f t="shared" si="13"/>
        <v>102005.87625628703</v>
      </c>
      <c r="J89" s="74">
        <f aca="true" t="shared" si="15" ref="J89:J152">+I$20*C88</f>
        <v>450.96571523241556</v>
      </c>
      <c r="K89" s="44"/>
      <c r="L89" s="3"/>
    </row>
    <row r="90" spans="3:12" ht="15.75">
      <c r="C90" s="45">
        <f t="shared" si="14"/>
        <v>68</v>
      </c>
      <c r="D90" s="46">
        <f t="shared" si="8"/>
        <v>44271</v>
      </c>
      <c r="E90" s="64">
        <f t="shared" si="9"/>
        <v>102005.87625628703</v>
      </c>
      <c r="F90" s="48">
        <f t="shared" si="10"/>
        <v>995.3636821022243</v>
      </c>
      <c r="G90" s="48">
        <f t="shared" si="11"/>
        <v>315.3245070603108</v>
      </c>
      <c r="H90" s="48">
        <f t="shared" si="12"/>
        <v>680.0391750419135</v>
      </c>
      <c r="I90" s="57">
        <f t="shared" si="13"/>
        <v>101690.55174922671</v>
      </c>
      <c r="J90" s="74">
        <f t="shared" si="15"/>
        <v>457.79852909957333</v>
      </c>
      <c r="K90" s="44"/>
      <c r="L90" s="3"/>
    </row>
    <row r="91" spans="3:12" ht="15.75">
      <c r="C91" s="45">
        <f t="shared" si="14"/>
        <v>69</v>
      </c>
      <c r="D91" s="46">
        <f t="shared" si="8"/>
        <v>44302</v>
      </c>
      <c r="E91" s="64">
        <f t="shared" si="9"/>
        <v>101690.55174922671</v>
      </c>
      <c r="F91" s="48">
        <f t="shared" si="10"/>
        <v>995.3636821022243</v>
      </c>
      <c r="G91" s="48">
        <f t="shared" si="11"/>
        <v>317.4266704407129</v>
      </c>
      <c r="H91" s="48">
        <f t="shared" si="12"/>
        <v>677.9370116615114</v>
      </c>
      <c r="I91" s="57">
        <f t="shared" si="13"/>
        <v>101373.125078786</v>
      </c>
      <c r="J91" s="74">
        <f t="shared" si="15"/>
        <v>464.63134296673115</v>
      </c>
      <c r="K91" s="44"/>
      <c r="L91" s="3"/>
    </row>
    <row r="92" spans="3:12" ht="15.75">
      <c r="C92" s="45">
        <f t="shared" si="14"/>
        <v>70</v>
      </c>
      <c r="D92" s="46">
        <f t="shared" si="8"/>
        <v>44332</v>
      </c>
      <c r="E92" s="64">
        <f t="shared" si="9"/>
        <v>101373.125078786</v>
      </c>
      <c r="F92" s="48">
        <f t="shared" si="10"/>
        <v>995.3636821022243</v>
      </c>
      <c r="G92" s="48">
        <f t="shared" si="11"/>
        <v>319.54284824365084</v>
      </c>
      <c r="H92" s="48">
        <f t="shared" si="12"/>
        <v>675.8208338585735</v>
      </c>
      <c r="I92" s="57">
        <f t="shared" si="13"/>
        <v>101053.58223054234</v>
      </c>
      <c r="J92" s="74">
        <f t="shared" si="15"/>
        <v>471.464156833889</v>
      </c>
      <c r="K92" s="44"/>
      <c r="L92" s="3"/>
    </row>
    <row r="93" spans="3:12" ht="15.75">
      <c r="C93" s="45">
        <f t="shared" si="14"/>
        <v>71</v>
      </c>
      <c r="D93" s="46">
        <f t="shared" si="8"/>
        <v>44363</v>
      </c>
      <c r="E93" s="64">
        <f t="shared" si="9"/>
        <v>101053.58223054234</v>
      </c>
      <c r="F93" s="48">
        <f t="shared" si="10"/>
        <v>995.3636821022243</v>
      </c>
      <c r="G93" s="48">
        <f t="shared" si="11"/>
        <v>321.6731338986086</v>
      </c>
      <c r="H93" s="48">
        <f t="shared" si="12"/>
        <v>673.6905482036157</v>
      </c>
      <c r="I93" s="57">
        <f t="shared" si="13"/>
        <v>100731.90909664374</v>
      </c>
      <c r="J93" s="74">
        <f t="shared" si="15"/>
        <v>478.2969707010468</v>
      </c>
      <c r="K93" s="44"/>
      <c r="L93" s="3"/>
    </row>
    <row r="94" spans="3:12" ht="15.75">
      <c r="C94" s="45">
        <f t="shared" si="14"/>
        <v>72</v>
      </c>
      <c r="D94" s="46">
        <f t="shared" si="8"/>
        <v>44393</v>
      </c>
      <c r="E94" s="64">
        <f t="shared" si="9"/>
        <v>100731.90909664374</v>
      </c>
      <c r="F94" s="48">
        <f t="shared" si="10"/>
        <v>995.3636821022243</v>
      </c>
      <c r="G94" s="48">
        <f t="shared" si="11"/>
        <v>323.81762145793266</v>
      </c>
      <c r="H94" s="48">
        <f t="shared" si="12"/>
        <v>671.5460606442916</v>
      </c>
      <c r="I94" s="57">
        <f t="shared" si="13"/>
        <v>100408.0914751858</v>
      </c>
      <c r="J94" s="74">
        <f t="shared" si="15"/>
        <v>485.12978456820457</v>
      </c>
      <c r="K94" s="44"/>
      <c r="L94" s="3"/>
    </row>
    <row r="95" spans="3:12" ht="15.75">
      <c r="C95" s="45">
        <f t="shared" si="14"/>
        <v>73</v>
      </c>
      <c r="D95" s="46">
        <f t="shared" si="8"/>
        <v>44424</v>
      </c>
      <c r="E95" s="64">
        <f t="shared" si="9"/>
        <v>100408.0914751858</v>
      </c>
      <c r="F95" s="48">
        <f t="shared" si="10"/>
        <v>995.3636821022243</v>
      </c>
      <c r="G95" s="48">
        <f t="shared" si="11"/>
        <v>325.9764056009856</v>
      </c>
      <c r="H95" s="48">
        <f t="shared" si="12"/>
        <v>669.3872765012387</v>
      </c>
      <c r="I95" s="57">
        <f t="shared" si="13"/>
        <v>100082.11506958485</v>
      </c>
      <c r="J95" s="74">
        <f t="shared" si="15"/>
        <v>491.9625984353624</v>
      </c>
      <c r="K95" s="44"/>
      <c r="L95" s="3"/>
    </row>
    <row r="96" spans="3:12" ht="15.75">
      <c r="C96" s="45">
        <f t="shared" si="14"/>
        <v>74</v>
      </c>
      <c r="D96" s="46">
        <f t="shared" si="8"/>
        <v>44455</v>
      </c>
      <c r="E96" s="64">
        <f t="shared" si="9"/>
        <v>100082.11506958485</v>
      </c>
      <c r="F96" s="48">
        <f t="shared" si="10"/>
        <v>995.3636821022243</v>
      </c>
      <c r="G96" s="48">
        <f t="shared" si="11"/>
        <v>328.14958163832523</v>
      </c>
      <c r="H96" s="48">
        <f t="shared" si="12"/>
        <v>667.2141004638991</v>
      </c>
      <c r="I96" s="57">
        <f t="shared" si="13"/>
        <v>99753.96548794651</v>
      </c>
      <c r="J96" s="74">
        <f t="shared" si="15"/>
        <v>498.7954123025202</v>
      </c>
      <c r="K96" s="44"/>
      <c r="L96" s="3"/>
    </row>
    <row r="97" spans="3:12" ht="15.75">
      <c r="C97" s="45">
        <f t="shared" si="14"/>
        <v>75</v>
      </c>
      <c r="D97" s="46">
        <f t="shared" si="8"/>
        <v>44485</v>
      </c>
      <c r="E97" s="64">
        <f t="shared" si="9"/>
        <v>99753.96548794651</v>
      </c>
      <c r="F97" s="48">
        <f t="shared" si="10"/>
        <v>995.3636821022243</v>
      </c>
      <c r="G97" s="48">
        <f t="shared" si="11"/>
        <v>330.3372455159142</v>
      </c>
      <c r="H97" s="48">
        <f t="shared" si="12"/>
        <v>665.0264365863101</v>
      </c>
      <c r="I97" s="57">
        <f t="shared" si="13"/>
        <v>99423.6282424306</v>
      </c>
      <c r="J97" s="74">
        <f t="shared" si="15"/>
        <v>505.62822616967804</v>
      </c>
      <c r="K97" s="44"/>
      <c r="L97" s="3"/>
    </row>
    <row r="98" spans="3:12" ht="15.75">
      <c r="C98" s="45">
        <f t="shared" si="14"/>
        <v>76</v>
      </c>
      <c r="D98" s="46">
        <f t="shared" si="8"/>
        <v>44516</v>
      </c>
      <c r="E98" s="64">
        <f t="shared" si="9"/>
        <v>99423.6282424306</v>
      </c>
      <c r="F98" s="48">
        <f t="shared" si="10"/>
        <v>995.3636821022243</v>
      </c>
      <c r="G98" s="48">
        <f t="shared" si="11"/>
        <v>332.53949381935365</v>
      </c>
      <c r="H98" s="48">
        <f t="shared" si="12"/>
        <v>662.8241882828706</v>
      </c>
      <c r="I98" s="57">
        <f t="shared" si="13"/>
        <v>99091.08874861126</v>
      </c>
      <c r="J98" s="74">
        <f t="shared" si="15"/>
        <v>512.4610400368358</v>
      </c>
      <c r="K98" s="44"/>
      <c r="L98" s="3"/>
    </row>
    <row r="99" spans="3:12" ht="15.75">
      <c r="C99" s="45">
        <f t="shared" si="14"/>
        <v>77</v>
      </c>
      <c r="D99" s="46">
        <f t="shared" si="8"/>
        <v>44546</v>
      </c>
      <c r="E99" s="64">
        <f t="shared" si="9"/>
        <v>99091.08874861126</v>
      </c>
      <c r="F99" s="48">
        <f t="shared" si="10"/>
        <v>995.3636821022243</v>
      </c>
      <c r="G99" s="48">
        <f t="shared" si="11"/>
        <v>334.75642377814916</v>
      </c>
      <c r="H99" s="48">
        <f t="shared" si="12"/>
        <v>660.6072583240751</v>
      </c>
      <c r="I99" s="57">
        <f t="shared" si="13"/>
        <v>98756.33232483309</v>
      </c>
      <c r="J99" s="74">
        <f t="shared" si="15"/>
        <v>519.2938539039936</v>
      </c>
      <c r="K99" s="44"/>
      <c r="L99" s="3"/>
    </row>
    <row r="100" spans="3:12" ht="15.75">
      <c r="C100" s="45">
        <f t="shared" si="14"/>
        <v>78</v>
      </c>
      <c r="D100" s="46">
        <f t="shared" si="8"/>
        <v>44577</v>
      </c>
      <c r="E100" s="64">
        <f t="shared" si="9"/>
        <v>98756.33232483309</v>
      </c>
      <c r="F100" s="48">
        <f t="shared" si="10"/>
        <v>995.3636821022243</v>
      </c>
      <c r="G100" s="48">
        <f t="shared" si="11"/>
        <v>336.9881332700037</v>
      </c>
      <c r="H100" s="48">
        <f t="shared" si="12"/>
        <v>658.3755488322206</v>
      </c>
      <c r="I100" s="57">
        <f t="shared" si="13"/>
        <v>98419.34419156308</v>
      </c>
      <c r="J100" s="74">
        <f t="shared" si="15"/>
        <v>526.1266677711515</v>
      </c>
      <c r="K100" s="44"/>
      <c r="L100" s="3"/>
    </row>
    <row r="101" spans="3:12" ht="15.75">
      <c r="C101" s="45">
        <f t="shared" si="14"/>
        <v>79</v>
      </c>
      <c r="D101" s="46">
        <f t="shared" si="8"/>
        <v>44608</v>
      </c>
      <c r="E101" s="64">
        <f t="shared" si="9"/>
        <v>98419.34419156308</v>
      </c>
      <c r="F101" s="48">
        <f t="shared" si="10"/>
        <v>995.3636821022243</v>
      </c>
      <c r="G101" s="48">
        <f t="shared" si="11"/>
        <v>339.23472082513706</v>
      </c>
      <c r="H101" s="48">
        <f t="shared" si="12"/>
        <v>656.1289612770872</v>
      </c>
      <c r="I101" s="57">
        <f t="shared" si="13"/>
        <v>98080.10947073797</v>
      </c>
      <c r="J101" s="74">
        <f t="shared" si="15"/>
        <v>532.9594816383093</v>
      </c>
      <c r="K101" s="44"/>
      <c r="L101" s="3"/>
    </row>
    <row r="102" spans="3:12" ht="15.75">
      <c r="C102" s="45">
        <f t="shared" si="14"/>
        <v>80</v>
      </c>
      <c r="D102" s="46">
        <f t="shared" si="8"/>
        <v>44636</v>
      </c>
      <c r="E102" s="64">
        <f t="shared" si="9"/>
        <v>98080.10947073797</v>
      </c>
      <c r="F102" s="48">
        <f t="shared" si="10"/>
        <v>995.3636821022243</v>
      </c>
      <c r="G102" s="48">
        <f t="shared" si="11"/>
        <v>341.4962856306378</v>
      </c>
      <c r="H102" s="48">
        <f t="shared" si="12"/>
        <v>653.8673964715865</v>
      </c>
      <c r="I102" s="57">
        <f t="shared" si="13"/>
        <v>97738.61318510733</v>
      </c>
      <c r="J102" s="74">
        <f t="shared" si="15"/>
        <v>539.7922955054671</v>
      </c>
      <c r="K102" s="44"/>
      <c r="L102" s="3"/>
    </row>
    <row r="103" spans="3:12" ht="15.75">
      <c r="C103" s="45">
        <f t="shared" si="14"/>
        <v>81</v>
      </c>
      <c r="D103" s="46">
        <f t="shared" si="8"/>
        <v>44667</v>
      </c>
      <c r="E103" s="64">
        <f t="shared" si="9"/>
        <v>97738.61318510733</v>
      </c>
      <c r="F103" s="48">
        <f t="shared" si="10"/>
        <v>995.3636821022243</v>
      </c>
      <c r="G103" s="48">
        <f t="shared" si="11"/>
        <v>343.7729275348421</v>
      </c>
      <c r="H103" s="48">
        <f t="shared" si="12"/>
        <v>651.5907545673822</v>
      </c>
      <c r="I103" s="57">
        <f t="shared" si="13"/>
        <v>97394.84025757249</v>
      </c>
      <c r="J103" s="74">
        <f t="shared" si="15"/>
        <v>546.6251093726249</v>
      </c>
      <c r="K103" s="44"/>
      <c r="L103" s="3"/>
    </row>
    <row r="104" spans="3:12" ht="15.75">
      <c r="C104" s="45">
        <f t="shared" si="14"/>
        <v>82</v>
      </c>
      <c r="D104" s="46">
        <f t="shared" si="8"/>
        <v>44697</v>
      </c>
      <c r="E104" s="64">
        <f t="shared" si="9"/>
        <v>97394.84025757249</v>
      </c>
      <c r="F104" s="48">
        <f t="shared" si="10"/>
        <v>995.3636821022243</v>
      </c>
      <c r="G104" s="48">
        <f t="shared" si="11"/>
        <v>346.06474705174094</v>
      </c>
      <c r="H104" s="48">
        <f t="shared" si="12"/>
        <v>649.2989350504834</v>
      </c>
      <c r="I104" s="57">
        <f t="shared" si="13"/>
        <v>97048.77551052075</v>
      </c>
      <c r="J104" s="74">
        <f t="shared" si="15"/>
        <v>553.4579232397828</v>
      </c>
      <c r="K104" s="44"/>
      <c r="L104" s="3"/>
    </row>
    <row r="105" spans="3:12" ht="15.75">
      <c r="C105" s="45">
        <f t="shared" si="14"/>
        <v>83</v>
      </c>
      <c r="D105" s="46">
        <f t="shared" si="8"/>
        <v>44728</v>
      </c>
      <c r="E105" s="64">
        <f t="shared" si="9"/>
        <v>97048.77551052075</v>
      </c>
      <c r="F105" s="48">
        <f t="shared" si="10"/>
        <v>995.3636821022243</v>
      </c>
      <c r="G105" s="48">
        <f t="shared" si="11"/>
        <v>348.3718453654193</v>
      </c>
      <c r="H105" s="48">
        <f t="shared" si="12"/>
        <v>646.991836736805</v>
      </c>
      <c r="I105" s="57">
        <f t="shared" si="13"/>
        <v>96700.40366515533</v>
      </c>
      <c r="J105" s="74">
        <f t="shared" si="15"/>
        <v>560.2907371069405</v>
      </c>
      <c r="K105" s="44"/>
      <c r="L105" s="3"/>
    </row>
    <row r="106" spans="3:12" ht="15.75">
      <c r="C106" s="45">
        <f t="shared" si="14"/>
        <v>84</v>
      </c>
      <c r="D106" s="46">
        <f t="shared" si="8"/>
        <v>44758</v>
      </c>
      <c r="E106" s="64">
        <f t="shared" si="9"/>
        <v>96700.40366515533</v>
      </c>
      <c r="F106" s="48">
        <f t="shared" si="10"/>
        <v>995.3636821022243</v>
      </c>
      <c r="G106" s="48">
        <f t="shared" si="11"/>
        <v>350.694324334522</v>
      </c>
      <c r="H106" s="48">
        <f t="shared" si="12"/>
        <v>644.6693577677023</v>
      </c>
      <c r="I106" s="57">
        <f t="shared" si="13"/>
        <v>96349.70934082082</v>
      </c>
      <c r="J106" s="74">
        <f t="shared" si="15"/>
        <v>567.1235509740983</v>
      </c>
      <c r="K106" s="44"/>
      <c r="L106" s="3"/>
    </row>
    <row r="107" spans="3:12" ht="15.75">
      <c r="C107" s="45">
        <f t="shared" si="14"/>
        <v>85</v>
      </c>
      <c r="D107" s="46">
        <f t="shared" si="8"/>
        <v>44789</v>
      </c>
      <c r="E107" s="64">
        <f t="shared" si="9"/>
        <v>96349.70934082082</v>
      </c>
      <c r="F107" s="48">
        <f t="shared" si="10"/>
        <v>995.3636821022243</v>
      </c>
      <c r="G107" s="48">
        <f t="shared" si="11"/>
        <v>353.03228649675214</v>
      </c>
      <c r="H107" s="48">
        <f t="shared" si="12"/>
        <v>642.3313956054722</v>
      </c>
      <c r="I107" s="57">
        <f t="shared" si="13"/>
        <v>95996.67705432406</v>
      </c>
      <c r="J107" s="74">
        <f t="shared" si="15"/>
        <v>573.9563648412561</v>
      </c>
      <c r="K107" s="44"/>
      <c r="L107" s="3"/>
    </row>
    <row r="108" spans="3:12" ht="15.75">
      <c r="C108" s="45">
        <f t="shared" si="14"/>
        <v>86</v>
      </c>
      <c r="D108" s="46">
        <f t="shared" si="8"/>
        <v>44820</v>
      </c>
      <c r="E108" s="64">
        <f t="shared" si="9"/>
        <v>95996.67705432406</v>
      </c>
      <c r="F108" s="48">
        <f t="shared" si="10"/>
        <v>995.3636821022243</v>
      </c>
      <c r="G108" s="48">
        <f t="shared" si="11"/>
        <v>355.3858350733972</v>
      </c>
      <c r="H108" s="48">
        <f t="shared" si="12"/>
        <v>639.9778470288271</v>
      </c>
      <c r="I108" s="57">
        <f t="shared" si="13"/>
        <v>95641.29121925066</v>
      </c>
      <c r="J108" s="74">
        <f t="shared" si="15"/>
        <v>580.7891787084139</v>
      </c>
      <c r="K108" s="44"/>
      <c r="L108" s="3"/>
    </row>
    <row r="109" spans="3:12" ht="15.75">
      <c r="C109" s="45">
        <f t="shared" si="14"/>
        <v>87</v>
      </c>
      <c r="D109" s="46">
        <f t="shared" si="8"/>
        <v>44850</v>
      </c>
      <c r="E109" s="64">
        <f t="shared" si="9"/>
        <v>95641.29121925066</v>
      </c>
      <c r="F109" s="48">
        <f t="shared" si="10"/>
        <v>995.3636821022243</v>
      </c>
      <c r="G109" s="48">
        <f t="shared" si="11"/>
        <v>357.7550739738865</v>
      </c>
      <c r="H109" s="48">
        <f t="shared" si="12"/>
        <v>637.6086081283378</v>
      </c>
      <c r="I109" s="57">
        <f t="shared" si="13"/>
        <v>95283.5361452768</v>
      </c>
      <c r="J109" s="74">
        <f t="shared" si="15"/>
        <v>587.6219925755718</v>
      </c>
      <c r="K109" s="44"/>
      <c r="L109" s="3"/>
    </row>
    <row r="110" spans="3:12" ht="15.75">
      <c r="C110" s="45">
        <f t="shared" si="14"/>
        <v>88</v>
      </c>
      <c r="D110" s="46">
        <f t="shared" si="8"/>
        <v>44881</v>
      </c>
      <c r="E110" s="64">
        <f t="shared" si="9"/>
        <v>95283.5361452768</v>
      </c>
      <c r="F110" s="48">
        <f t="shared" si="10"/>
        <v>995.3636821022243</v>
      </c>
      <c r="G110" s="48">
        <f t="shared" si="11"/>
        <v>360.1401078003789</v>
      </c>
      <c r="H110" s="48">
        <f t="shared" si="12"/>
        <v>635.2235743018454</v>
      </c>
      <c r="I110" s="57">
        <f t="shared" si="13"/>
        <v>94923.39603747641</v>
      </c>
      <c r="J110" s="74">
        <f t="shared" si="15"/>
        <v>594.4548064427296</v>
      </c>
      <c r="K110" s="44"/>
      <c r="L110" s="3"/>
    </row>
    <row r="111" spans="3:12" ht="15.75">
      <c r="C111" s="45">
        <f t="shared" si="14"/>
        <v>89</v>
      </c>
      <c r="D111" s="46">
        <f t="shared" si="8"/>
        <v>44911</v>
      </c>
      <c r="E111" s="64">
        <f t="shared" si="9"/>
        <v>94923.39603747641</v>
      </c>
      <c r="F111" s="48">
        <f t="shared" si="10"/>
        <v>995.3636821022243</v>
      </c>
      <c r="G111" s="48">
        <f t="shared" si="11"/>
        <v>362.54104185238145</v>
      </c>
      <c r="H111" s="48">
        <f t="shared" si="12"/>
        <v>632.8226402498428</v>
      </c>
      <c r="I111" s="57">
        <f t="shared" si="13"/>
        <v>94560.85499562405</v>
      </c>
      <c r="J111" s="74">
        <f t="shared" si="15"/>
        <v>601.2876203098874</v>
      </c>
      <c r="K111" s="44"/>
      <c r="L111" s="3"/>
    </row>
    <row r="112" spans="3:12" ht="15.75">
      <c r="C112" s="45">
        <f t="shared" si="14"/>
        <v>90</v>
      </c>
      <c r="D112" s="46">
        <f t="shared" si="8"/>
        <v>44942</v>
      </c>
      <c r="E112" s="64">
        <f t="shared" si="9"/>
        <v>94560.85499562405</v>
      </c>
      <c r="F112" s="48">
        <f t="shared" si="10"/>
        <v>995.3636821022243</v>
      </c>
      <c r="G112" s="48">
        <f t="shared" si="11"/>
        <v>364.95798213139733</v>
      </c>
      <c r="H112" s="48">
        <f t="shared" si="12"/>
        <v>630.405699970827</v>
      </c>
      <c r="I112" s="57">
        <f t="shared" si="13"/>
        <v>94195.89701349263</v>
      </c>
      <c r="J112" s="74">
        <f t="shared" si="15"/>
        <v>608.1204341770452</v>
      </c>
      <c r="K112" s="44"/>
      <c r="L112" s="3"/>
    </row>
    <row r="113" spans="3:12" ht="15.75">
      <c r="C113" s="45">
        <f t="shared" si="14"/>
        <v>91</v>
      </c>
      <c r="D113" s="46">
        <f t="shared" si="8"/>
        <v>44973</v>
      </c>
      <c r="E113" s="64">
        <f t="shared" si="9"/>
        <v>94195.89701349263</v>
      </c>
      <c r="F113" s="48">
        <f t="shared" si="10"/>
        <v>995.3636821022243</v>
      </c>
      <c r="G113" s="48">
        <f t="shared" si="11"/>
        <v>367.3910353456067</v>
      </c>
      <c r="H113" s="48">
        <f t="shared" si="12"/>
        <v>627.9726467566176</v>
      </c>
      <c r="I113" s="57">
        <f t="shared" si="13"/>
        <v>93828.50597814703</v>
      </c>
      <c r="J113" s="74">
        <f t="shared" si="15"/>
        <v>614.953248044203</v>
      </c>
      <c r="K113" s="44"/>
      <c r="L113" s="3"/>
    </row>
    <row r="114" spans="3:12" ht="15.75">
      <c r="C114" s="45">
        <f t="shared" si="14"/>
        <v>92</v>
      </c>
      <c r="D114" s="46">
        <f t="shared" si="8"/>
        <v>45001</v>
      </c>
      <c r="E114" s="64">
        <f t="shared" si="9"/>
        <v>93828.50597814703</v>
      </c>
      <c r="F114" s="48">
        <f t="shared" si="10"/>
        <v>995.3636821022243</v>
      </c>
      <c r="G114" s="48">
        <f t="shared" si="11"/>
        <v>369.84030891457735</v>
      </c>
      <c r="H114" s="48">
        <f t="shared" si="12"/>
        <v>625.5233731876469</v>
      </c>
      <c r="I114" s="57">
        <f t="shared" si="13"/>
        <v>93458.66566923246</v>
      </c>
      <c r="J114" s="74">
        <f t="shared" si="15"/>
        <v>621.7860619113608</v>
      </c>
      <c r="K114" s="44"/>
      <c r="L114" s="3"/>
    </row>
    <row r="115" spans="3:12" ht="15.75">
      <c r="C115" s="45">
        <f t="shared" si="14"/>
        <v>93</v>
      </c>
      <c r="D115" s="46">
        <f t="shared" si="8"/>
        <v>45032</v>
      </c>
      <c r="E115" s="64">
        <f t="shared" si="9"/>
        <v>93458.66566923246</v>
      </c>
      <c r="F115" s="48">
        <f t="shared" si="10"/>
        <v>995.3636821022243</v>
      </c>
      <c r="G115" s="48">
        <f t="shared" si="11"/>
        <v>372.3059109740078</v>
      </c>
      <c r="H115" s="48">
        <f t="shared" si="12"/>
        <v>623.0577711282165</v>
      </c>
      <c r="I115" s="57">
        <f t="shared" si="13"/>
        <v>93086.35975825846</v>
      </c>
      <c r="J115" s="74">
        <f t="shared" si="15"/>
        <v>628.6188757785186</v>
      </c>
      <c r="K115" s="44"/>
      <c r="L115" s="3"/>
    </row>
    <row r="116" spans="3:12" ht="15.75">
      <c r="C116" s="45">
        <f t="shared" si="14"/>
        <v>94</v>
      </c>
      <c r="D116" s="46">
        <f t="shared" si="8"/>
        <v>45062</v>
      </c>
      <c r="E116" s="64">
        <f t="shared" si="9"/>
        <v>93086.35975825846</v>
      </c>
      <c r="F116" s="48">
        <f t="shared" si="10"/>
        <v>995.3636821022243</v>
      </c>
      <c r="G116" s="48">
        <f t="shared" si="11"/>
        <v>374.7879503805011</v>
      </c>
      <c r="H116" s="48">
        <f t="shared" si="12"/>
        <v>620.5757317217232</v>
      </c>
      <c r="I116" s="57">
        <f t="shared" si="13"/>
        <v>92711.57180787798</v>
      </c>
      <c r="J116" s="74">
        <f t="shared" si="15"/>
        <v>635.4516896456764</v>
      </c>
      <c r="K116" s="44"/>
      <c r="L116" s="3"/>
    </row>
    <row r="117" spans="3:12" ht="15.75">
      <c r="C117" s="45">
        <f t="shared" si="14"/>
        <v>95</v>
      </c>
      <c r="D117" s="46">
        <f t="shared" si="8"/>
        <v>45093</v>
      </c>
      <c r="E117" s="64">
        <f t="shared" si="9"/>
        <v>92711.57180787798</v>
      </c>
      <c r="F117" s="48">
        <f t="shared" si="10"/>
        <v>995.3636821022243</v>
      </c>
      <c r="G117" s="48">
        <f t="shared" si="11"/>
        <v>377.2865367163711</v>
      </c>
      <c r="H117" s="48">
        <f t="shared" si="12"/>
        <v>618.0771453858532</v>
      </c>
      <c r="I117" s="57">
        <f t="shared" si="13"/>
        <v>92334.28527116164</v>
      </c>
      <c r="J117" s="74">
        <f t="shared" si="15"/>
        <v>642.2845035128342</v>
      </c>
      <c r="K117" s="44"/>
      <c r="L117" s="3"/>
    </row>
    <row r="118" spans="3:12" ht="15.75">
      <c r="C118" s="45">
        <f t="shared" si="14"/>
        <v>96</v>
      </c>
      <c r="D118" s="46">
        <f t="shared" si="8"/>
        <v>45123</v>
      </c>
      <c r="E118" s="64">
        <f t="shared" si="9"/>
        <v>92334.28527116164</v>
      </c>
      <c r="F118" s="48">
        <f t="shared" si="10"/>
        <v>995.3636821022243</v>
      </c>
      <c r="G118" s="48">
        <f t="shared" si="11"/>
        <v>379.80178029447995</v>
      </c>
      <c r="H118" s="48">
        <f t="shared" si="12"/>
        <v>615.5619018077443</v>
      </c>
      <c r="I118" s="57">
        <f t="shared" si="13"/>
        <v>91954.4834908671</v>
      </c>
      <c r="J118" s="74">
        <f t="shared" si="15"/>
        <v>649.1173173799921</v>
      </c>
      <c r="K118" s="44"/>
      <c r="L118" s="3"/>
    </row>
    <row r="119" spans="3:12" ht="15.75">
      <c r="C119" s="45">
        <f t="shared" si="14"/>
        <v>97</v>
      </c>
      <c r="D119" s="46">
        <f t="shared" si="8"/>
        <v>45154</v>
      </c>
      <c r="E119" s="64">
        <f t="shared" si="9"/>
        <v>91954.4834908671</v>
      </c>
      <c r="F119" s="48">
        <f t="shared" si="10"/>
        <v>995.3636821022243</v>
      </c>
      <c r="G119" s="48">
        <f t="shared" si="11"/>
        <v>382.3337921631103</v>
      </c>
      <c r="H119" s="48">
        <f t="shared" si="12"/>
        <v>613.029889939114</v>
      </c>
      <c r="I119" s="57">
        <f t="shared" si="13"/>
        <v>91572.14969870402</v>
      </c>
      <c r="J119" s="74">
        <f t="shared" si="15"/>
        <v>655.9501312471499</v>
      </c>
      <c r="K119" s="44"/>
      <c r="L119" s="3"/>
    </row>
    <row r="120" spans="3:12" ht="15.75">
      <c r="C120" s="45">
        <f t="shared" si="14"/>
        <v>98</v>
      </c>
      <c r="D120" s="46">
        <f t="shared" si="8"/>
        <v>45185</v>
      </c>
      <c r="E120" s="64">
        <f t="shared" si="9"/>
        <v>91572.14969870402</v>
      </c>
      <c r="F120" s="48">
        <f t="shared" si="10"/>
        <v>995.3636821022243</v>
      </c>
      <c r="G120" s="48">
        <f t="shared" si="11"/>
        <v>384.88268411086415</v>
      </c>
      <c r="H120" s="48">
        <f t="shared" si="12"/>
        <v>610.4809979913601</v>
      </c>
      <c r="I120" s="57">
        <f t="shared" si="13"/>
        <v>91187.26701459315</v>
      </c>
      <c r="J120" s="74">
        <f t="shared" si="15"/>
        <v>662.7829451143077</v>
      </c>
      <c r="K120" s="44"/>
      <c r="L120" s="3"/>
    </row>
    <row r="121" spans="3:12" ht="15.75">
      <c r="C121" s="45">
        <f t="shared" si="14"/>
        <v>99</v>
      </c>
      <c r="D121" s="46">
        <f t="shared" si="8"/>
        <v>45215</v>
      </c>
      <c r="E121" s="64">
        <f t="shared" si="9"/>
        <v>91187.26701459315</v>
      </c>
      <c r="F121" s="48">
        <f t="shared" si="10"/>
        <v>995.3636821022243</v>
      </c>
      <c r="G121" s="48">
        <f t="shared" si="11"/>
        <v>387.4485686716033</v>
      </c>
      <c r="H121" s="48">
        <f t="shared" si="12"/>
        <v>607.915113430621</v>
      </c>
      <c r="I121" s="57">
        <f t="shared" si="13"/>
        <v>90799.81844592156</v>
      </c>
      <c r="J121" s="74">
        <f t="shared" si="15"/>
        <v>669.6157589814655</v>
      </c>
      <c r="K121" s="44"/>
      <c r="L121" s="3"/>
    </row>
    <row r="122" spans="3:12" ht="15.75">
      <c r="C122" s="45">
        <f t="shared" si="14"/>
        <v>100</v>
      </c>
      <c r="D122" s="46">
        <f t="shared" si="8"/>
        <v>45246</v>
      </c>
      <c r="E122" s="64">
        <f t="shared" si="9"/>
        <v>90799.81844592156</v>
      </c>
      <c r="F122" s="48">
        <f t="shared" si="10"/>
        <v>995.3636821022243</v>
      </c>
      <c r="G122" s="48">
        <f t="shared" si="11"/>
        <v>390.03155912941384</v>
      </c>
      <c r="H122" s="48">
        <f t="shared" si="12"/>
        <v>605.3321229728105</v>
      </c>
      <c r="I122" s="57">
        <f t="shared" si="13"/>
        <v>90409.78688679214</v>
      </c>
      <c r="J122" s="74">
        <f t="shared" si="15"/>
        <v>676.4485728486233</v>
      </c>
      <c r="K122" s="44"/>
      <c r="L122" s="3"/>
    </row>
    <row r="123" spans="3:12" ht="15.75">
      <c r="C123" s="45">
        <f t="shared" si="14"/>
        <v>101</v>
      </c>
      <c r="D123" s="46">
        <f t="shared" si="8"/>
        <v>45276</v>
      </c>
      <c r="E123" s="64">
        <f t="shared" si="9"/>
        <v>90409.78688679214</v>
      </c>
      <c r="F123" s="48">
        <f t="shared" si="10"/>
        <v>995.3636821022243</v>
      </c>
      <c r="G123" s="48">
        <f t="shared" si="11"/>
        <v>392.63176952361005</v>
      </c>
      <c r="H123" s="48">
        <f t="shared" si="12"/>
        <v>602.7319125786142</v>
      </c>
      <c r="I123" s="57">
        <f t="shared" si="13"/>
        <v>90017.15511726853</v>
      </c>
      <c r="J123" s="74">
        <f t="shared" si="15"/>
        <v>683.2813867157811</v>
      </c>
      <c r="K123" s="44"/>
      <c r="L123" s="3"/>
    </row>
    <row r="124" spans="3:12" ht="15.75">
      <c r="C124" s="45">
        <f t="shared" si="14"/>
        <v>102</v>
      </c>
      <c r="D124" s="46">
        <f t="shared" si="8"/>
        <v>45307</v>
      </c>
      <c r="E124" s="64">
        <f t="shared" si="9"/>
        <v>90017.15511726853</v>
      </c>
      <c r="F124" s="48">
        <f t="shared" si="10"/>
        <v>995.3636821022243</v>
      </c>
      <c r="G124" s="48">
        <f t="shared" si="11"/>
        <v>395.24931465376744</v>
      </c>
      <c r="H124" s="48">
        <f t="shared" si="12"/>
        <v>600.1143674484568</v>
      </c>
      <c r="I124" s="57">
        <f t="shared" si="13"/>
        <v>89621.90580261475</v>
      </c>
      <c r="J124" s="74">
        <f t="shared" si="15"/>
        <v>690.1142005829389</v>
      </c>
      <c r="K124" s="44"/>
      <c r="L124" s="3"/>
    </row>
    <row r="125" spans="3:12" ht="15.75">
      <c r="C125" s="45">
        <f t="shared" si="14"/>
        <v>103</v>
      </c>
      <c r="D125" s="46">
        <f t="shared" si="8"/>
        <v>45338</v>
      </c>
      <c r="E125" s="64">
        <f t="shared" si="9"/>
        <v>89621.90580261475</v>
      </c>
      <c r="F125" s="48">
        <f t="shared" si="10"/>
        <v>995.3636821022243</v>
      </c>
      <c r="G125" s="48">
        <f t="shared" si="11"/>
        <v>397.88431008479256</v>
      </c>
      <c r="H125" s="48">
        <f t="shared" si="12"/>
        <v>597.4793720174317</v>
      </c>
      <c r="I125" s="57">
        <f t="shared" si="13"/>
        <v>89224.02149252998</v>
      </c>
      <c r="J125" s="74">
        <f t="shared" si="15"/>
        <v>696.9470144500967</v>
      </c>
      <c r="K125" s="44"/>
      <c r="L125" s="3"/>
    </row>
    <row r="126" spans="3:12" ht="15.75">
      <c r="C126" s="45">
        <f t="shared" si="14"/>
        <v>104</v>
      </c>
      <c r="D126" s="46">
        <f t="shared" si="8"/>
        <v>45367</v>
      </c>
      <c r="E126" s="64">
        <f t="shared" si="9"/>
        <v>89224.02149252998</v>
      </c>
      <c r="F126" s="48">
        <f t="shared" si="10"/>
        <v>995.3636821022243</v>
      </c>
      <c r="G126" s="48">
        <f t="shared" si="11"/>
        <v>400.53687215202433</v>
      </c>
      <c r="H126" s="48">
        <f t="shared" si="12"/>
        <v>594.8268099502</v>
      </c>
      <c r="I126" s="57">
        <f t="shared" si="13"/>
        <v>88823.48462037797</v>
      </c>
      <c r="J126" s="74">
        <f t="shared" si="15"/>
        <v>703.7798283172546</v>
      </c>
      <c r="K126" s="44"/>
      <c r="L126" s="3"/>
    </row>
    <row r="127" spans="3:12" s="16" customFormat="1" ht="15.75">
      <c r="C127" s="45">
        <f t="shared" si="14"/>
        <v>105</v>
      </c>
      <c r="D127" s="46">
        <f t="shared" si="8"/>
        <v>45398</v>
      </c>
      <c r="E127" s="64">
        <f t="shared" si="9"/>
        <v>88823.48462037797</v>
      </c>
      <c r="F127" s="48">
        <f t="shared" si="10"/>
        <v>995.3636821022243</v>
      </c>
      <c r="G127" s="48">
        <f t="shared" si="11"/>
        <v>403.20711796637113</v>
      </c>
      <c r="H127" s="48">
        <f t="shared" si="12"/>
        <v>592.1565641358532</v>
      </c>
      <c r="I127" s="57">
        <f t="shared" si="13"/>
        <v>88420.27750241157</v>
      </c>
      <c r="J127" s="74">
        <f t="shared" si="15"/>
        <v>710.6126421844124</v>
      </c>
      <c r="K127" s="44"/>
      <c r="L127" s="44"/>
    </row>
    <row r="128" spans="3:12" s="16" customFormat="1" ht="15.75">
      <c r="C128" s="45">
        <f t="shared" si="14"/>
        <v>106</v>
      </c>
      <c r="D128" s="46">
        <f t="shared" si="8"/>
        <v>45428</v>
      </c>
      <c r="E128" s="64">
        <f t="shared" si="9"/>
        <v>88420.27750241157</v>
      </c>
      <c r="F128" s="48">
        <f t="shared" si="10"/>
        <v>995.3636821022243</v>
      </c>
      <c r="G128" s="48">
        <f t="shared" si="11"/>
        <v>405.89516541948046</v>
      </c>
      <c r="H128" s="48">
        <f t="shared" si="12"/>
        <v>589.4685166827438</v>
      </c>
      <c r="I128" s="57">
        <f t="shared" si="13"/>
        <v>88014.38233699213</v>
      </c>
      <c r="J128" s="74">
        <f t="shared" si="15"/>
        <v>717.4454560515702</v>
      </c>
      <c r="K128" s="44"/>
      <c r="L128" s="44"/>
    </row>
    <row r="129" spans="3:12" s="16" customFormat="1" ht="15.75">
      <c r="C129" s="45">
        <f t="shared" si="14"/>
        <v>107</v>
      </c>
      <c r="D129" s="46">
        <f t="shared" si="8"/>
        <v>45459</v>
      </c>
      <c r="E129" s="64">
        <f t="shared" si="9"/>
        <v>88014.38233699213</v>
      </c>
      <c r="F129" s="48">
        <f t="shared" si="10"/>
        <v>995.3636821022243</v>
      </c>
      <c r="G129" s="48">
        <f t="shared" si="11"/>
        <v>408.60113318894344</v>
      </c>
      <c r="H129" s="48">
        <f t="shared" si="12"/>
        <v>586.7625489132809</v>
      </c>
      <c r="I129" s="57">
        <f t="shared" si="13"/>
        <v>87605.78120380314</v>
      </c>
      <c r="J129" s="74">
        <f t="shared" si="15"/>
        <v>724.278269918728</v>
      </c>
      <c r="K129" s="44"/>
      <c r="L129" s="44"/>
    </row>
    <row r="130" spans="3:12" s="16" customFormat="1" ht="15.75">
      <c r="C130" s="45">
        <f t="shared" si="14"/>
        <v>108</v>
      </c>
      <c r="D130" s="46">
        <f t="shared" si="8"/>
        <v>45489</v>
      </c>
      <c r="E130" s="64">
        <f t="shared" si="9"/>
        <v>87605.78120380314</v>
      </c>
      <c r="F130" s="48">
        <f t="shared" si="10"/>
        <v>995.3636821022243</v>
      </c>
      <c r="G130" s="48">
        <f t="shared" si="11"/>
        <v>411.3251407435366</v>
      </c>
      <c r="H130" s="48">
        <f t="shared" si="12"/>
        <v>584.0385413586877</v>
      </c>
      <c r="I130" s="57">
        <f t="shared" si="13"/>
        <v>87194.45606305965</v>
      </c>
      <c r="J130" s="74">
        <f t="shared" si="15"/>
        <v>731.1110837858857</v>
      </c>
      <c r="K130" s="44"/>
      <c r="L130" s="44"/>
    </row>
    <row r="131" spans="3:12" s="16" customFormat="1" ht="15.75">
      <c r="C131" s="45">
        <f t="shared" si="14"/>
        <v>109</v>
      </c>
      <c r="D131" s="46">
        <f t="shared" si="8"/>
        <v>45520</v>
      </c>
      <c r="E131" s="64">
        <f t="shared" si="9"/>
        <v>87194.45606305965</v>
      </c>
      <c r="F131" s="48">
        <f t="shared" si="10"/>
        <v>995.3636821022243</v>
      </c>
      <c r="G131" s="48">
        <f t="shared" si="11"/>
        <v>414.06730834849327</v>
      </c>
      <c r="H131" s="48">
        <f t="shared" si="12"/>
        <v>581.296373753731</v>
      </c>
      <c r="I131" s="57">
        <f t="shared" si="13"/>
        <v>86780.38875471114</v>
      </c>
      <c r="J131" s="74">
        <f t="shared" si="15"/>
        <v>737.9438976530436</v>
      </c>
      <c r="K131" s="44"/>
      <c r="L131" s="44"/>
    </row>
    <row r="132" spans="3:12" s="16" customFormat="1" ht="15.75">
      <c r="C132" s="45">
        <f t="shared" si="14"/>
        <v>110</v>
      </c>
      <c r="D132" s="46">
        <f t="shared" si="8"/>
        <v>45551</v>
      </c>
      <c r="E132" s="64">
        <f t="shared" si="9"/>
        <v>86780.38875471114</v>
      </c>
      <c r="F132" s="48">
        <f t="shared" si="10"/>
        <v>995.3636821022243</v>
      </c>
      <c r="G132" s="48">
        <f t="shared" si="11"/>
        <v>416.8277570708167</v>
      </c>
      <c r="H132" s="48">
        <f t="shared" si="12"/>
        <v>578.5359250314076</v>
      </c>
      <c r="I132" s="57">
        <f t="shared" si="13"/>
        <v>86363.56099764034</v>
      </c>
      <c r="J132" s="74">
        <f t="shared" si="15"/>
        <v>744.7767115202014</v>
      </c>
      <c r="K132" s="44"/>
      <c r="L132" s="44"/>
    </row>
    <row r="133" spans="3:12" s="16" customFormat="1" ht="15.75">
      <c r="C133" s="45">
        <f t="shared" si="14"/>
        <v>111</v>
      </c>
      <c r="D133" s="46">
        <f t="shared" si="8"/>
        <v>45581</v>
      </c>
      <c r="E133" s="64">
        <f t="shared" si="9"/>
        <v>86363.56099764034</v>
      </c>
      <c r="F133" s="48">
        <f t="shared" si="10"/>
        <v>995.3636821022243</v>
      </c>
      <c r="G133" s="48">
        <f t="shared" si="11"/>
        <v>419.60660878462204</v>
      </c>
      <c r="H133" s="48">
        <f t="shared" si="12"/>
        <v>575.7570733176022</v>
      </c>
      <c r="I133" s="57">
        <f t="shared" si="13"/>
        <v>85943.95438885575</v>
      </c>
      <c r="J133" s="74">
        <f t="shared" si="15"/>
        <v>751.6095253873592</v>
      </c>
      <c r="K133" s="44"/>
      <c r="L133" s="44"/>
    </row>
    <row r="134" spans="3:12" s="16" customFormat="1" ht="15.75">
      <c r="C134" s="45">
        <f t="shared" si="14"/>
        <v>112</v>
      </c>
      <c r="D134" s="46">
        <f t="shared" si="8"/>
        <v>45612</v>
      </c>
      <c r="E134" s="64">
        <f t="shared" si="9"/>
        <v>85943.95438885575</v>
      </c>
      <c r="F134" s="48">
        <f t="shared" si="10"/>
        <v>995.3636821022243</v>
      </c>
      <c r="G134" s="48">
        <f t="shared" si="11"/>
        <v>422.4039861765192</v>
      </c>
      <c r="H134" s="48">
        <f t="shared" si="12"/>
        <v>572.9596959257051</v>
      </c>
      <c r="I134" s="57">
        <f t="shared" si="13"/>
        <v>85521.55040267919</v>
      </c>
      <c r="J134" s="74">
        <f t="shared" si="15"/>
        <v>758.442339254517</v>
      </c>
      <c r="K134" s="44"/>
      <c r="L134" s="44"/>
    </row>
    <row r="135" spans="3:12" s="16" customFormat="1" ht="15.75">
      <c r="C135" s="45">
        <f t="shared" si="14"/>
        <v>113</v>
      </c>
      <c r="D135" s="46">
        <f t="shared" si="8"/>
        <v>45642</v>
      </c>
      <c r="E135" s="64">
        <f t="shared" si="9"/>
        <v>85521.55040267919</v>
      </c>
      <c r="F135" s="48">
        <f t="shared" si="10"/>
        <v>995.3636821022243</v>
      </c>
      <c r="G135" s="48">
        <f t="shared" si="11"/>
        <v>425.2200127510297</v>
      </c>
      <c r="H135" s="48">
        <f t="shared" si="12"/>
        <v>570.1436693511946</v>
      </c>
      <c r="I135" s="57">
        <f t="shared" si="13"/>
        <v>85096.33038992816</v>
      </c>
      <c r="J135" s="74">
        <f t="shared" si="15"/>
        <v>765.2751531216749</v>
      </c>
      <c r="K135" s="44"/>
      <c r="L135" s="44"/>
    </row>
    <row r="136" spans="3:12" s="16" customFormat="1" ht="15.75">
      <c r="C136" s="45">
        <f t="shared" si="14"/>
        <v>114</v>
      </c>
      <c r="D136" s="46">
        <f t="shared" si="8"/>
        <v>45673</v>
      </c>
      <c r="E136" s="64">
        <f t="shared" si="9"/>
        <v>85096.33038992816</v>
      </c>
      <c r="F136" s="48">
        <f t="shared" si="10"/>
        <v>995.3636821022243</v>
      </c>
      <c r="G136" s="48">
        <f t="shared" si="11"/>
        <v>428.0548128360365</v>
      </c>
      <c r="H136" s="48">
        <f t="shared" si="12"/>
        <v>567.3088692661878</v>
      </c>
      <c r="I136" s="57">
        <f t="shared" si="13"/>
        <v>84668.27557709214</v>
      </c>
      <c r="J136" s="74">
        <f t="shared" si="15"/>
        <v>772.1079669888327</v>
      </c>
      <c r="K136" s="44"/>
      <c r="L136" s="44"/>
    </row>
    <row r="137" spans="3:12" s="16" customFormat="1" ht="15.75">
      <c r="C137" s="45">
        <f t="shared" si="14"/>
        <v>115</v>
      </c>
      <c r="D137" s="46">
        <f t="shared" si="8"/>
        <v>45704</v>
      </c>
      <c r="E137" s="64">
        <f t="shared" si="9"/>
        <v>84668.27557709214</v>
      </c>
      <c r="F137" s="48">
        <f t="shared" si="10"/>
        <v>995.3636821022243</v>
      </c>
      <c r="G137" s="48">
        <f t="shared" si="11"/>
        <v>430.9085115882767</v>
      </c>
      <c r="H137" s="48">
        <f t="shared" si="12"/>
        <v>564.4551705139476</v>
      </c>
      <c r="I137" s="57">
        <f t="shared" si="13"/>
        <v>84237.36706550384</v>
      </c>
      <c r="J137" s="74">
        <f t="shared" si="15"/>
        <v>778.9407808559905</v>
      </c>
      <c r="K137" s="44"/>
      <c r="L137" s="44"/>
    </row>
    <row r="138" spans="3:12" s="16" customFormat="1" ht="15.75">
      <c r="C138" s="45">
        <f t="shared" si="14"/>
        <v>116</v>
      </c>
      <c r="D138" s="46">
        <f t="shared" si="8"/>
        <v>45732</v>
      </c>
      <c r="E138" s="64">
        <f t="shared" si="9"/>
        <v>84237.36706550384</v>
      </c>
      <c r="F138" s="48">
        <f t="shared" si="10"/>
        <v>995.3636821022243</v>
      </c>
      <c r="G138" s="48">
        <f t="shared" si="11"/>
        <v>433.78123499886533</v>
      </c>
      <c r="H138" s="48">
        <f t="shared" si="12"/>
        <v>561.582447103359</v>
      </c>
      <c r="I138" s="57">
        <f t="shared" si="13"/>
        <v>83803.585830505</v>
      </c>
      <c r="J138" s="74">
        <f t="shared" si="15"/>
        <v>785.7735947231483</v>
      </c>
      <c r="K138" s="44"/>
      <c r="L138" s="44"/>
    </row>
    <row r="139" spans="3:12" s="16" customFormat="1" ht="15.75">
      <c r="C139" s="45">
        <f t="shared" si="14"/>
        <v>117</v>
      </c>
      <c r="D139" s="46">
        <f t="shared" si="8"/>
        <v>45763</v>
      </c>
      <c r="E139" s="64">
        <f t="shared" si="9"/>
        <v>83803.585830505</v>
      </c>
      <c r="F139" s="48">
        <f t="shared" si="10"/>
        <v>995.3636821022243</v>
      </c>
      <c r="G139" s="48">
        <f t="shared" si="11"/>
        <v>436.67310989885755</v>
      </c>
      <c r="H139" s="48">
        <f t="shared" si="12"/>
        <v>558.6905722033667</v>
      </c>
      <c r="I139" s="57">
        <f t="shared" si="13"/>
        <v>83366.91272060614</v>
      </c>
      <c r="J139" s="74">
        <f t="shared" si="15"/>
        <v>792.606408590306</v>
      </c>
      <c r="K139" s="44"/>
      <c r="L139" s="44"/>
    </row>
    <row r="140" spans="3:12" s="16" customFormat="1" ht="15.75">
      <c r="C140" s="45">
        <f t="shared" si="14"/>
        <v>118</v>
      </c>
      <c r="D140" s="46">
        <f t="shared" si="8"/>
        <v>45793</v>
      </c>
      <c r="E140" s="64">
        <f t="shared" si="9"/>
        <v>83366.91272060614</v>
      </c>
      <c r="F140" s="48">
        <f t="shared" si="10"/>
        <v>995.3636821022243</v>
      </c>
      <c r="G140" s="48">
        <f t="shared" si="11"/>
        <v>439.58426396485004</v>
      </c>
      <c r="H140" s="48">
        <f t="shared" si="12"/>
        <v>555.7794181373743</v>
      </c>
      <c r="I140" s="57">
        <f t="shared" si="13"/>
        <v>82927.32845664129</v>
      </c>
      <c r="J140" s="74">
        <f t="shared" si="15"/>
        <v>799.4392224574639</v>
      </c>
      <c r="K140" s="44"/>
      <c r="L140" s="44"/>
    </row>
    <row r="141" spans="3:12" s="16" customFormat="1" ht="15.75">
      <c r="C141" s="45">
        <f t="shared" si="14"/>
        <v>119</v>
      </c>
      <c r="D141" s="46">
        <f t="shared" si="8"/>
        <v>45824</v>
      </c>
      <c r="E141" s="64">
        <f t="shared" si="9"/>
        <v>82927.32845664129</v>
      </c>
      <c r="F141" s="48">
        <f t="shared" si="10"/>
        <v>995.3636821022243</v>
      </c>
      <c r="G141" s="48">
        <f t="shared" si="11"/>
        <v>442.51482572461566</v>
      </c>
      <c r="H141" s="48">
        <f t="shared" si="12"/>
        <v>552.8488563776086</v>
      </c>
      <c r="I141" s="57">
        <f t="shared" si="13"/>
        <v>82484.8136309167</v>
      </c>
      <c r="J141" s="74">
        <f t="shared" si="15"/>
        <v>806.2720363246217</v>
      </c>
      <c r="K141" s="44"/>
      <c r="L141" s="44"/>
    </row>
    <row r="142" spans="3:12" s="16" customFormat="1" ht="15.75">
      <c r="C142" s="45">
        <f t="shared" si="14"/>
        <v>120</v>
      </c>
      <c r="D142" s="46">
        <f t="shared" si="8"/>
        <v>45854</v>
      </c>
      <c r="E142" s="64">
        <f t="shared" si="9"/>
        <v>82484.8136309167</v>
      </c>
      <c r="F142" s="48">
        <f t="shared" si="10"/>
        <v>995.3636821022243</v>
      </c>
      <c r="G142" s="48">
        <f t="shared" si="11"/>
        <v>445.46492456277963</v>
      </c>
      <c r="H142" s="48">
        <f t="shared" si="12"/>
        <v>549.8987575394447</v>
      </c>
      <c r="I142" s="57">
        <f t="shared" si="13"/>
        <v>82039.34870635389</v>
      </c>
      <c r="J142" s="74">
        <f t="shared" si="15"/>
        <v>813.1048501917795</v>
      </c>
      <c r="K142" s="44"/>
      <c r="L142" s="44"/>
    </row>
    <row r="143" spans="3:12" s="16" customFormat="1" ht="15.75">
      <c r="C143" s="45">
        <f t="shared" si="14"/>
        <v>121</v>
      </c>
      <c r="D143" s="46">
        <f t="shared" si="8"/>
        <v>45885</v>
      </c>
      <c r="E143" s="64">
        <f t="shared" si="9"/>
        <v>82039.34870635389</v>
      </c>
      <c r="F143" s="48">
        <f t="shared" si="10"/>
        <v>995.3636821022243</v>
      </c>
      <c r="G143" s="48">
        <f t="shared" si="11"/>
        <v>448.4346907265316</v>
      </c>
      <c r="H143" s="48">
        <f t="shared" si="12"/>
        <v>546.9289913756927</v>
      </c>
      <c r="I143" s="57">
        <f t="shared" si="13"/>
        <v>81590.91401562738</v>
      </c>
      <c r="J143" s="74">
        <f t="shared" si="15"/>
        <v>819.9376640589373</v>
      </c>
      <c r="K143" s="44"/>
      <c r="L143" s="44"/>
    </row>
    <row r="144" spans="3:12" s="16" customFormat="1" ht="15.75">
      <c r="C144" s="45">
        <f t="shared" si="14"/>
        <v>122</v>
      </c>
      <c r="D144" s="46">
        <f t="shared" si="8"/>
        <v>45916</v>
      </c>
      <c r="E144" s="64">
        <f t="shared" si="9"/>
        <v>81590.91401562738</v>
      </c>
      <c r="F144" s="48">
        <f t="shared" si="10"/>
        <v>995.3636821022243</v>
      </c>
      <c r="G144" s="48">
        <f t="shared" si="11"/>
        <v>451.4242553313751</v>
      </c>
      <c r="H144" s="48">
        <f t="shared" si="12"/>
        <v>543.9394267708492</v>
      </c>
      <c r="I144" s="57">
        <f t="shared" si="13"/>
        <v>81139.48976029601</v>
      </c>
      <c r="J144" s="74">
        <f t="shared" si="15"/>
        <v>826.7704779260952</v>
      </c>
      <c r="K144" s="44"/>
      <c r="L144" s="44"/>
    </row>
    <row r="145" spans="3:12" s="16" customFormat="1" ht="15.75">
      <c r="C145" s="45">
        <f t="shared" si="14"/>
        <v>123</v>
      </c>
      <c r="D145" s="46">
        <f t="shared" si="8"/>
        <v>45946</v>
      </c>
      <c r="E145" s="64">
        <f t="shared" si="9"/>
        <v>81139.48976029601</v>
      </c>
      <c r="F145" s="48">
        <f t="shared" si="10"/>
        <v>995.3636821022243</v>
      </c>
      <c r="G145" s="48">
        <f t="shared" si="11"/>
        <v>454.4337503669175</v>
      </c>
      <c r="H145" s="48">
        <f t="shared" si="12"/>
        <v>540.9299317353068</v>
      </c>
      <c r="I145" s="57">
        <f t="shared" si="13"/>
        <v>80685.05600992907</v>
      </c>
      <c r="J145" s="74">
        <f t="shared" si="15"/>
        <v>833.603291793253</v>
      </c>
      <c r="K145" s="44"/>
      <c r="L145" s="44"/>
    </row>
    <row r="146" spans="3:12" s="16" customFormat="1" ht="15.75">
      <c r="C146" s="45">
        <f t="shared" si="14"/>
        <v>124</v>
      </c>
      <c r="D146" s="46">
        <f t="shared" si="8"/>
        <v>45977</v>
      </c>
      <c r="E146" s="64">
        <f t="shared" si="9"/>
        <v>80685.05600992907</v>
      </c>
      <c r="F146" s="48">
        <f t="shared" si="10"/>
        <v>995.3636821022243</v>
      </c>
      <c r="G146" s="48">
        <f t="shared" si="11"/>
        <v>457.4633087026971</v>
      </c>
      <c r="H146" s="48">
        <f t="shared" si="12"/>
        <v>537.9003733995272</v>
      </c>
      <c r="I146" s="57">
        <f t="shared" si="13"/>
        <v>80227.59270122641</v>
      </c>
      <c r="J146" s="74">
        <f t="shared" si="15"/>
        <v>840.4361056604108</v>
      </c>
      <c r="K146" s="44"/>
      <c r="L146" s="44"/>
    </row>
    <row r="147" spans="3:12" s="16" customFormat="1" ht="15.75">
      <c r="C147" s="45">
        <f t="shared" si="14"/>
        <v>125</v>
      </c>
      <c r="D147" s="46">
        <f t="shared" si="8"/>
        <v>46007</v>
      </c>
      <c r="E147" s="64">
        <f t="shared" si="9"/>
        <v>80227.59270122641</v>
      </c>
      <c r="F147" s="48">
        <f t="shared" si="10"/>
        <v>995.3636821022243</v>
      </c>
      <c r="G147" s="48">
        <f t="shared" si="11"/>
        <v>460.5130640940481</v>
      </c>
      <c r="H147" s="48">
        <f t="shared" si="12"/>
        <v>534.8506180081762</v>
      </c>
      <c r="I147" s="57">
        <f t="shared" si="13"/>
        <v>79767.07963713238</v>
      </c>
      <c r="J147" s="74">
        <f t="shared" si="15"/>
        <v>847.2689195275685</v>
      </c>
      <c r="K147" s="44"/>
      <c r="L147" s="44"/>
    </row>
    <row r="148" spans="3:12" s="16" customFormat="1" ht="15.75">
      <c r="C148" s="45">
        <f t="shared" si="14"/>
        <v>126</v>
      </c>
      <c r="D148" s="46">
        <f t="shared" si="8"/>
        <v>46038</v>
      </c>
      <c r="E148" s="64">
        <f t="shared" si="9"/>
        <v>79767.07963713238</v>
      </c>
      <c r="F148" s="48">
        <f t="shared" si="10"/>
        <v>995.3636821022243</v>
      </c>
      <c r="G148" s="48">
        <f t="shared" si="11"/>
        <v>463.5831511880084</v>
      </c>
      <c r="H148" s="48">
        <f t="shared" si="12"/>
        <v>531.7805309142159</v>
      </c>
      <c r="I148" s="57">
        <f t="shared" si="13"/>
        <v>79303.49648594437</v>
      </c>
      <c r="J148" s="74">
        <f t="shared" si="15"/>
        <v>854.1017333947264</v>
      </c>
      <c r="K148" s="44"/>
      <c r="L148" s="44"/>
    </row>
    <row r="149" spans="3:12" s="16" customFormat="1" ht="15.75">
      <c r="C149" s="45">
        <f t="shared" si="14"/>
        <v>127</v>
      </c>
      <c r="D149" s="46">
        <f t="shared" si="8"/>
        <v>46069</v>
      </c>
      <c r="E149" s="64">
        <f t="shared" si="9"/>
        <v>79303.49648594437</v>
      </c>
      <c r="F149" s="48">
        <f t="shared" si="10"/>
        <v>995.3636821022243</v>
      </c>
      <c r="G149" s="48">
        <f t="shared" si="11"/>
        <v>466.6737055292617</v>
      </c>
      <c r="H149" s="48">
        <f t="shared" si="12"/>
        <v>528.6899765729626</v>
      </c>
      <c r="I149" s="57">
        <f t="shared" si="13"/>
        <v>78836.82278041512</v>
      </c>
      <c r="J149" s="74">
        <f t="shared" si="15"/>
        <v>860.9345472618842</v>
      </c>
      <c r="K149" s="44"/>
      <c r="L149" s="44"/>
    </row>
    <row r="150" spans="3:12" s="16" customFormat="1" ht="15.75">
      <c r="C150" s="45">
        <f t="shared" si="14"/>
        <v>128</v>
      </c>
      <c r="D150" s="46">
        <f t="shared" si="8"/>
        <v>46097</v>
      </c>
      <c r="E150" s="64">
        <f t="shared" si="9"/>
        <v>78836.82278041512</v>
      </c>
      <c r="F150" s="48">
        <f t="shared" si="10"/>
        <v>995.3636821022243</v>
      </c>
      <c r="G150" s="48">
        <f t="shared" si="11"/>
        <v>469.7848635661235</v>
      </c>
      <c r="H150" s="48">
        <f t="shared" si="12"/>
        <v>525.5788185361008</v>
      </c>
      <c r="I150" s="57">
        <f t="shared" si="13"/>
        <v>78367.03791684896</v>
      </c>
      <c r="J150" s="74">
        <f t="shared" si="15"/>
        <v>867.767361129042</v>
      </c>
      <c r="K150" s="44"/>
      <c r="L150" s="44"/>
    </row>
    <row r="151" spans="3:12" s="16" customFormat="1" ht="15.75">
      <c r="C151" s="45">
        <f t="shared" si="14"/>
        <v>129</v>
      </c>
      <c r="D151" s="46">
        <f aca="true" t="shared" si="16" ref="D151:D214">IF(Loan_Not_Paid*Values_Entered,Payment_Date,"")</f>
        <v>46128</v>
      </c>
      <c r="E151" s="64">
        <f aca="true" t="shared" si="17" ref="E151:E214">IF(Loan_Not_Paid*Values_Entered,Beginning_Balance,"")</f>
        <v>78367.03791684896</v>
      </c>
      <c r="F151" s="48">
        <f aca="true" t="shared" si="18" ref="F151:F214">IF(Loan_Not_Paid*Values_Entered,Monthly_Payment,"")</f>
        <v>995.3636821022243</v>
      </c>
      <c r="G151" s="48">
        <f aca="true" t="shared" si="19" ref="G151:G214">IF(Loan_Not_Paid*Values_Entered,Principal,"")</f>
        <v>472.9167626565645</v>
      </c>
      <c r="H151" s="48">
        <f aca="true" t="shared" si="20" ref="H151:H214">IF(Loan_Not_Paid*Values_Entered,Interest,"")</f>
        <v>522.4469194456598</v>
      </c>
      <c r="I151" s="57">
        <f aca="true" t="shared" si="21" ref="I151:I214">IF(Loan_Not_Paid*Values_Entered,Ending_Balance,"")</f>
        <v>77894.1211541924</v>
      </c>
      <c r="J151" s="74">
        <f t="shared" si="15"/>
        <v>874.6001749961998</v>
      </c>
      <c r="K151" s="44"/>
      <c r="L151" s="44"/>
    </row>
    <row r="152" spans="3:12" s="16" customFormat="1" ht="15.75">
      <c r="C152" s="45">
        <f aca="true" t="shared" si="22" ref="C152:C215">IF(Loan_Not_Paid*Values_Entered,Payment_Number,"")</f>
        <v>130</v>
      </c>
      <c r="D152" s="46">
        <f t="shared" si="16"/>
        <v>46158</v>
      </c>
      <c r="E152" s="64">
        <f t="shared" si="17"/>
        <v>77894.1211541924</v>
      </c>
      <c r="F152" s="48">
        <f t="shared" si="18"/>
        <v>995.3636821022243</v>
      </c>
      <c r="G152" s="48">
        <f t="shared" si="19"/>
        <v>476.069541074275</v>
      </c>
      <c r="H152" s="48">
        <f t="shared" si="20"/>
        <v>519.2941410279493</v>
      </c>
      <c r="I152" s="57">
        <f t="shared" si="21"/>
        <v>77418.05161311812</v>
      </c>
      <c r="J152" s="74">
        <f t="shared" si="15"/>
        <v>881.4329888633577</v>
      </c>
      <c r="K152" s="44"/>
      <c r="L152" s="44"/>
    </row>
    <row r="153" spans="3:12" s="16" customFormat="1" ht="15.75">
      <c r="C153" s="45">
        <f t="shared" si="22"/>
        <v>131</v>
      </c>
      <c r="D153" s="46">
        <f t="shared" si="16"/>
        <v>46189</v>
      </c>
      <c r="E153" s="64">
        <f t="shared" si="17"/>
        <v>77418.05161311812</v>
      </c>
      <c r="F153" s="48">
        <f t="shared" si="18"/>
        <v>995.3636821022243</v>
      </c>
      <c r="G153" s="48">
        <f t="shared" si="19"/>
        <v>479.2433380147701</v>
      </c>
      <c r="H153" s="48">
        <f t="shared" si="20"/>
        <v>516.1203440874542</v>
      </c>
      <c r="I153" s="57">
        <f t="shared" si="21"/>
        <v>76938.8082751034</v>
      </c>
      <c r="J153" s="74">
        <f aca="true" t="shared" si="23" ref="J153:J210">+I$20*C152</f>
        <v>888.2658027305155</v>
      </c>
      <c r="K153" s="44"/>
      <c r="L153" s="44"/>
    </row>
    <row r="154" spans="3:12" s="16" customFormat="1" ht="15.75">
      <c r="C154" s="45">
        <f t="shared" si="22"/>
        <v>132</v>
      </c>
      <c r="D154" s="46">
        <f t="shared" si="16"/>
        <v>46219</v>
      </c>
      <c r="E154" s="64">
        <f t="shared" si="17"/>
        <v>76938.8082751034</v>
      </c>
      <c r="F154" s="48">
        <f t="shared" si="18"/>
        <v>995.3636821022243</v>
      </c>
      <c r="G154" s="48">
        <f t="shared" si="19"/>
        <v>482.43829360153495</v>
      </c>
      <c r="H154" s="48">
        <f t="shared" si="20"/>
        <v>512.9253885006893</v>
      </c>
      <c r="I154" s="57">
        <f t="shared" si="21"/>
        <v>76456.36998150183</v>
      </c>
      <c r="J154" s="74">
        <f t="shared" si="23"/>
        <v>895.0986165976733</v>
      </c>
      <c r="K154" s="44"/>
      <c r="L154" s="44"/>
    </row>
    <row r="155" spans="3:12" s="16" customFormat="1" ht="15.75">
      <c r="C155" s="45">
        <f t="shared" si="22"/>
        <v>133</v>
      </c>
      <c r="D155" s="46">
        <f t="shared" si="16"/>
        <v>46250</v>
      </c>
      <c r="E155" s="64">
        <f t="shared" si="17"/>
        <v>76456.36998150183</v>
      </c>
      <c r="F155" s="48">
        <f t="shared" si="18"/>
        <v>995.3636821022243</v>
      </c>
      <c r="G155" s="48">
        <f t="shared" si="19"/>
        <v>485.654548892212</v>
      </c>
      <c r="H155" s="48">
        <f t="shared" si="20"/>
        <v>509.7091332100123</v>
      </c>
      <c r="I155" s="57">
        <f t="shared" si="21"/>
        <v>75970.7154326097</v>
      </c>
      <c r="J155" s="74">
        <f t="shared" si="23"/>
        <v>901.9314304648311</v>
      </c>
      <c r="K155" s="44"/>
      <c r="L155" s="44"/>
    </row>
    <row r="156" spans="3:12" s="16" customFormat="1" ht="15.75">
      <c r="C156" s="45">
        <f t="shared" si="22"/>
        <v>134</v>
      </c>
      <c r="D156" s="46">
        <f t="shared" si="16"/>
        <v>46281</v>
      </c>
      <c r="E156" s="64">
        <f t="shared" si="17"/>
        <v>75970.7154326097</v>
      </c>
      <c r="F156" s="48">
        <f t="shared" si="18"/>
        <v>995.3636821022243</v>
      </c>
      <c r="G156" s="48">
        <f t="shared" si="19"/>
        <v>488.8922458848263</v>
      </c>
      <c r="H156" s="48">
        <f t="shared" si="20"/>
        <v>506.471436217398</v>
      </c>
      <c r="I156" s="57">
        <f t="shared" si="21"/>
        <v>75481.82318672483</v>
      </c>
      <c r="J156" s="74">
        <f t="shared" si="23"/>
        <v>908.7642443319888</v>
      </c>
      <c r="K156" s="44"/>
      <c r="L156" s="44"/>
    </row>
    <row r="157" spans="3:12" s="16" customFormat="1" ht="15.75">
      <c r="C157" s="45">
        <f t="shared" si="22"/>
        <v>135</v>
      </c>
      <c r="D157" s="46">
        <f t="shared" si="16"/>
        <v>46311</v>
      </c>
      <c r="E157" s="64">
        <f t="shared" si="17"/>
        <v>75481.82318672483</v>
      </c>
      <c r="F157" s="48">
        <f t="shared" si="18"/>
        <v>995.3636821022243</v>
      </c>
      <c r="G157" s="48">
        <f t="shared" si="19"/>
        <v>492.15152752405874</v>
      </c>
      <c r="H157" s="48">
        <f t="shared" si="20"/>
        <v>503.21215457816555</v>
      </c>
      <c r="I157" s="57">
        <f t="shared" si="21"/>
        <v>74989.67165920077</v>
      </c>
      <c r="J157" s="74">
        <f t="shared" si="23"/>
        <v>915.5970581991467</v>
      </c>
      <c r="K157" s="44"/>
      <c r="L157" s="44"/>
    </row>
    <row r="158" spans="3:12" s="16" customFormat="1" ht="15.75">
      <c r="C158" s="45">
        <f t="shared" si="22"/>
        <v>136</v>
      </c>
      <c r="D158" s="46">
        <f t="shared" si="16"/>
        <v>46342</v>
      </c>
      <c r="E158" s="64">
        <f t="shared" si="17"/>
        <v>74989.67165920077</v>
      </c>
      <c r="F158" s="48">
        <f t="shared" si="18"/>
        <v>995.3636821022243</v>
      </c>
      <c r="G158" s="48">
        <f t="shared" si="19"/>
        <v>495.43253770755246</v>
      </c>
      <c r="H158" s="48">
        <f t="shared" si="20"/>
        <v>499.93114439467183</v>
      </c>
      <c r="I158" s="57">
        <f t="shared" si="21"/>
        <v>74494.23912149324</v>
      </c>
      <c r="J158" s="74">
        <f t="shared" si="23"/>
        <v>922.4298720663045</v>
      </c>
      <c r="K158" s="44"/>
      <c r="L158" s="44"/>
    </row>
    <row r="159" spans="3:12" s="16" customFormat="1" ht="15.75">
      <c r="C159" s="45">
        <f t="shared" si="22"/>
        <v>137</v>
      </c>
      <c r="D159" s="46">
        <f t="shared" si="16"/>
        <v>46372</v>
      </c>
      <c r="E159" s="64">
        <f t="shared" si="17"/>
        <v>74494.23912149324</v>
      </c>
      <c r="F159" s="48">
        <f t="shared" si="18"/>
        <v>995.3636821022243</v>
      </c>
      <c r="G159" s="48">
        <f t="shared" si="19"/>
        <v>498.7354212922693</v>
      </c>
      <c r="H159" s="48">
        <f t="shared" si="20"/>
        <v>496.628260809955</v>
      </c>
      <c r="I159" s="57">
        <f t="shared" si="21"/>
        <v>73995.50370020096</v>
      </c>
      <c r="J159" s="74">
        <f t="shared" si="23"/>
        <v>929.2626859334623</v>
      </c>
      <c r="K159" s="44"/>
      <c r="L159" s="44"/>
    </row>
    <row r="160" spans="3:12" s="16" customFormat="1" ht="15.75">
      <c r="C160" s="45">
        <f t="shared" si="22"/>
        <v>138</v>
      </c>
      <c r="D160" s="46">
        <f t="shared" si="16"/>
        <v>46403</v>
      </c>
      <c r="E160" s="64">
        <f t="shared" si="17"/>
        <v>73995.50370020096</v>
      </c>
      <c r="F160" s="48">
        <f t="shared" si="18"/>
        <v>995.3636821022243</v>
      </c>
      <c r="G160" s="48">
        <f t="shared" si="19"/>
        <v>502.0603241008845</v>
      </c>
      <c r="H160" s="48">
        <f t="shared" si="20"/>
        <v>493.3033580013398</v>
      </c>
      <c r="I160" s="57">
        <f t="shared" si="21"/>
        <v>73493.4433761001</v>
      </c>
      <c r="J160" s="74">
        <f t="shared" si="23"/>
        <v>936.0954998006201</v>
      </c>
      <c r="K160" s="44"/>
      <c r="L160" s="44"/>
    </row>
    <row r="161" spans="3:12" s="16" customFormat="1" ht="15.75">
      <c r="C161" s="45">
        <f t="shared" si="22"/>
        <v>139</v>
      </c>
      <c r="D161" s="46">
        <f t="shared" si="16"/>
        <v>46434</v>
      </c>
      <c r="E161" s="64">
        <f t="shared" si="17"/>
        <v>73493.4433761001</v>
      </c>
      <c r="F161" s="48">
        <f t="shared" si="18"/>
        <v>995.3636821022243</v>
      </c>
      <c r="G161" s="48">
        <f t="shared" si="19"/>
        <v>505.4073929282236</v>
      </c>
      <c r="H161" s="48">
        <f t="shared" si="20"/>
        <v>489.9562891740007</v>
      </c>
      <c r="I161" s="57">
        <f t="shared" si="21"/>
        <v>72988.03598317187</v>
      </c>
      <c r="J161" s="74">
        <f t="shared" si="23"/>
        <v>942.928313667778</v>
      </c>
      <c r="K161" s="44"/>
      <c r="L161" s="44"/>
    </row>
    <row r="162" spans="3:12" s="16" customFormat="1" ht="15.75">
      <c r="C162" s="45">
        <f t="shared" si="22"/>
        <v>140</v>
      </c>
      <c r="D162" s="46">
        <f t="shared" si="16"/>
        <v>46462</v>
      </c>
      <c r="E162" s="64">
        <f t="shared" si="17"/>
        <v>72988.03598317187</v>
      </c>
      <c r="F162" s="48">
        <f t="shared" si="18"/>
        <v>995.3636821022243</v>
      </c>
      <c r="G162" s="48">
        <f t="shared" si="19"/>
        <v>508.77677554774516</v>
      </c>
      <c r="H162" s="48">
        <f t="shared" si="20"/>
        <v>486.5869065544791</v>
      </c>
      <c r="I162" s="57">
        <f t="shared" si="21"/>
        <v>72479.25920762413</v>
      </c>
      <c r="J162" s="74">
        <f t="shared" si="23"/>
        <v>949.7611275349358</v>
      </c>
      <c r="K162" s="44"/>
      <c r="L162" s="44"/>
    </row>
    <row r="163" spans="3:12" s="16" customFormat="1" ht="15.75">
      <c r="C163" s="45">
        <f t="shared" si="22"/>
        <v>141</v>
      </c>
      <c r="D163" s="46">
        <f t="shared" si="16"/>
        <v>46493</v>
      </c>
      <c r="E163" s="64">
        <f t="shared" si="17"/>
        <v>72479.25920762413</v>
      </c>
      <c r="F163" s="48">
        <f t="shared" si="18"/>
        <v>995.3636821022243</v>
      </c>
      <c r="G163" s="48">
        <f t="shared" si="19"/>
        <v>512.1686207180635</v>
      </c>
      <c r="H163" s="48">
        <f t="shared" si="20"/>
        <v>483.19506138416085</v>
      </c>
      <c r="I163" s="57">
        <f t="shared" si="21"/>
        <v>71967.09058690607</v>
      </c>
      <c r="J163" s="74">
        <f t="shared" si="23"/>
        <v>956.5939414020936</v>
      </c>
      <c r="K163" s="44"/>
      <c r="L163" s="44"/>
    </row>
    <row r="164" spans="3:12" s="16" customFormat="1" ht="15.75">
      <c r="C164" s="45">
        <f t="shared" si="22"/>
        <v>142</v>
      </c>
      <c r="D164" s="46">
        <f t="shared" si="16"/>
        <v>46523</v>
      </c>
      <c r="E164" s="64">
        <f t="shared" si="17"/>
        <v>71967.09058690607</v>
      </c>
      <c r="F164" s="48">
        <f t="shared" si="18"/>
        <v>995.3636821022243</v>
      </c>
      <c r="G164" s="48">
        <f t="shared" si="19"/>
        <v>515.5830781895172</v>
      </c>
      <c r="H164" s="48">
        <f t="shared" si="20"/>
        <v>479.78060391270714</v>
      </c>
      <c r="I164" s="57">
        <f t="shared" si="21"/>
        <v>71451.50750871655</v>
      </c>
      <c r="J164" s="74">
        <f t="shared" si="23"/>
        <v>963.4267552692513</v>
      </c>
      <c r="K164" s="44"/>
      <c r="L164" s="44"/>
    </row>
    <row r="165" spans="3:12" s="16" customFormat="1" ht="15.75">
      <c r="C165" s="45">
        <f t="shared" si="22"/>
        <v>143</v>
      </c>
      <c r="D165" s="46">
        <f t="shared" si="16"/>
        <v>46554</v>
      </c>
      <c r="E165" s="64">
        <f t="shared" si="17"/>
        <v>71451.50750871655</v>
      </c>
      <c r="F165" s="48">
        <f t="shared" si="18"/>
        <v>995.3636821022243</v>
      </c>
      <c r="G165" s="48">
        <f t="shared" si="19"/>
        <v>519.0202987107806</v>
      </c>
      <c r="H165" s="48">
        <f t="shared" si="20"/>
        <v>476.3433833914437</v>
      </c>
      <c r="I165" s="57">
        <f t="shared" si="21"/>
        <v>70932.48721000578</v>
      </c>
      <c r="J165" s="74">
        <f t="shared" si="23"/>
        <v>970.2595691364091</v>
      </c>
      <c r="K165" s="44"/>
      <c r="L165" s="44"/>
    </row>
    <row r="166" spans="3:12" s="16" customFormat="1" ht="15.75">
      <c r="C166" s="45">
        <f t="shared" si="22"/>
        <v>144</v>
      </c>
      <c r="D166" s="46">
        <f t="shared" si="16"/>
        <v>46584</v>
      </c>
      <c r="E166" s="64">
        <f t="shared" si="17"/>
        <v>70932.48721000578</v>
      </c>
      <c r="F166" s="48">
        <f t="shared" si="18"/>
        <v>995.3636821022243</v>
      </c>
      <c r="G166" s="48">
        <f t="shared" si="19"/>
        <v>522.480434035519</v>
      </c>
      <c r="H166" s="48">
        <f t="shared" si="20"/>
        <v>472.8832480667053</v>
      </c>
      <c r="I166" s="57">
        <f t="shared" si="21"/>
        <v>70410.00677597025</v>
      </c>
      <c r="J166" s="74">
        <f t="shared" si="23"/>
        <v>977.092383003567</v>
      </c>
      <c r="K166" s="44"/>
      <c r="L166" s="44"/>
    </row>
    <row r="167" spans="3:12" s="16" customFormat="1" ht="15.75">
      <c r="C167" s="45">
        <f t="shared" si="22"/>
        <v>145</v>
      </c>
      <c r="D167" s="46">
        <f t="shared" si="16"/>
        <v>46615</v>
      </c>
      <c r="E167" s="64">
        <f t="shared" si="17"/>
        <v>70410.00677597025</v>
      </c>
      <c r="F167" s="48">
        <f t="shared" si="18"/>
        <v>995.3636821022243</v>
      </c>
      <c r="G167" s="48">
        <f t="shared" si="19"/>
        <v>525.9636369290893</v>
      </c>
      <c r="H167" s="48">
        <f t="shared" si="20"/>
        <v>469.400045173135</v>
      </c>
      <c r="I167" s="57">
        <f t="shared" si="21"/>
        <v>69884.04313904117</v>
      </c>
      <c r="J167" s="74">
        <f t="shared" si="23"/>
        <v>983.9251968707248</v>
      </c>
      <c r="K167" s="44"/>
      <c r="L167" s="44"/>
    </row>
    <row r="168" spans="3:12" s="16" customFormat="1" ht="15.75">
      <c r="C168" s="45">
        <f t="shared" si="22"/>
        <v>146</v>
      </c>
      <c r="D168" s="46">
        <f t="shared" si="16"/>
        <v>46646</v>
      </c>
      <c r="E168" s="64">
        <f t="shared" si="17"/>
        <v>69884.04313904117</v>
      </c>
      <c r="F168" s="48">
        <f t="shared" si="18"/>
        <v>995.3636821022243</v>
      </c>
      <c r="G168" s="48">
        <f t="shared" si="19"/>
        <v>529.4700611752831</v>
      </c>
      <c r="H168" s="48">
        <f t="shared" si="20"/>
        <v>465.89362092694114</v>
      </c>
      <c r="I168" s="57">
        <f t="shared" si="21"/>
        <v>69354.57307786593</v>
      </c>
      <c r="J168" s="74">
        <f t="shared" si="23"/>
        <v>990.7580107378826</v>
      </c>
      <c r="K168" s="44"/>
      <c r="L168" s="44"/>
    </row>
    <row r="169" spans="3:12" s="16" customFormat="1" ht="15.75">
      <c r="C169" s="45">
        <f t="shared" si="22"/>
        <v>147</v>
      </c>
      <c r="D169" s="46">
        <f t="shared" si="16"/>
        <v>46676</v>
      </c>
      <c r="E169" s="64">
        <f t="shared" si="17"/>
        <v>69354.57307786593</v>
      </c>
      <c r="F169" s="48">
        <f t="shared" si="18"/>
        <v>995.3636821022243</v>
      </c>
      <c r="G169" s="48">
        <f t="shared" si="19"/>
        <v>532.999861583118</v>
      </c>
      <c r="H169" s="48">
        <f t="shared" si="20"/>
        <v>462.36382051910624</v>
      </c>
      <c r="I169" s="57">
        <f t="shared" si="21"/>
        <v>68821.57321628279</v>
      </c>
      <c r="J169" s="74">
        <f t="shared" si="23"/>
        <v>997.5908246050404</v>
      </c>
      <c r="K169" s="44"/>
      <c r="L169" s="44"/>
    </row>
    <row r="170" spans="3:12" s="16" customFormat="1" ht="15.75">
      <c r="C170" s="45">
        <f t="shared" si="22"/>
        <v>148</v>
      </c>
      <c r="D170" s="46">
        <f t="shared" si="16"/>
        <v>46707</v>
      </c>
      <c r="E170" s="64">
        <f t="shared" si="17"/>
        <v>68821.57321628279</v>
      </c>
      <c r="F170" s="48">
        <f t="shared" si="18"/>
        <v>995.3636821022243</v>
      </c>
      <c r="G170" s="48">
        <f t="shared" si="19"/>
        <v>536.5531939936723</v>
      </c>
      <c r="H170" s="48">
        <f t="shared" si="20"/>
        <v>458.81048810855197</v>
      </c>
      <c r="I170" s="57">
        <f t="shared" si="21"/>
        <v>68285.0200222891</v>
      </c>
      <c r="J170" s="74">
        <f t="shared" si="23"/>
        <v>1004.4236384721983</v>
      </c>
      <c r="K170" s="44"/>
      <c r="L170" s="44"/>
    </row>
    <row r="171" spans="3:12" s="16" customFormat="1" ht="15.75">
      <c r="C171" s="45">
        <f t="shared" si="22"/>
        <v>149</v>
      </c>
      <c r="D171" s="46">
        <f t="shared" si="16"/>
        <v>46737</v>
      </c>
      <c r="E171" s="64">
        <f t="shared" si="17"/>
        <v>68285.0200222891</v>
      </c>
      <c r="F171" s="48">
        <f t="shared" si="18"/>
        <v>995.3636821022243</v>
      </c>
      <c r="G171" s="48">
        <f t="shared" si="19"/>
        <v>540.1302152869637</v>
      </c>
      <c r="H171" s="48">
        <f t="shared" si="20"/>
        <v>455.23346681526067</v>
      </c>
      <c r="I171" s="57">
        <f t="shared" si="21"/>
        <v>67744.88980700215</v>
      </c>
      <c r="J171" s="74">
        <f t="shared" si="23"/>
        <v>1011.2564523393561</v>
      </c>
      <c r="K171" s="44"/>
      <c r="L171" s="44"/>
    </row>
    <row r="172" spans="3:12" s="16" customFormat="1" ht="15.75">
      <c r="C172" s="45">
        <f t="shared" si="22"/>
        <v>150</v>
      </c>
      <c r="D172" s="46">
        <f t="shared" si="16"/>
        <v>46768</v>
      </c>
      <c r="E172" s="64">
        <f t="shared" si="17"/>
        <v>67744.88980700215</v>
      </c>
      <c r="F172" s="48">
        <f t="shared" si="18"/>
        <v>995.3636821022243</v>
      </c>
      <c r="G172" s="48">
        <f t="shared" si="19"/>
        <v>543.7310833888766</v>
      </c>
      <c r="H172" s="48">
        <f t="shared" si="20"/>
        <v>451.6325987133477</v>
      </c>
      <c r="I172" s="57">
        <f t="shared" si="21"/>
        <v>67201.15872361328</v>
      </c>
      <c r="J172" s="74">
        <f t="shared" si="23"/>
        <v>1018.0892662065139</v>
      </c>
      <c r="K172" s="44"/>
      <c r="L172" s="44"/>
    </row>
    <row r="173" spans="3:12" s="16" customFormat="1" ht="15.75">
      <c r="C173" s="45">
        <f t="shared" si="22"/>
        <v>151</v>
      </c>
      <c r="D173" s="46">
        <f t="shared" si="16"/>
        <v>46799</v>
      </c>
      <c r="E173" s="64">
        <f t="shared" si="17"/>
        <v>67201.15872361328</v>
      </c>
      <c r="F173" s="48">
        <f t="shared" si="18"/>
        <v>995.3636821022243</v>
      </c>
      <c r="G173" s="48">
        <f t="shared" si="19"/>
        <v>547.3559572781357</v>
      </c>
      <c r="H173" s="48">
        <f t="shared" si="20"/>
        <v>448.00772482408854</v>
      </c>
      <c r="I173" s="57">
        <f t="shared" si="21"/>
        <v>66653.80276633517</v>
      </c>
      <c r="J173" s="74">
        <f t="shared" si="23"/>
        <v>1024.9220800736716</v>
      </c>
      <c r="K173" s="44"/>
      <c r="L173" s="44"/>
    </row>
    <row r="174" spans="3:12" s="16" customFormat="1" ht="15.75">
      <c r="C174" s="45">
        <f t="shared" si="22"/>
        <v>152</v>
      </c>
      <c r="D174" s="46">
        <f t="shared" si="16"/>
        <v>46828</v>
      </c>
      <c r="E174" s="64">
        <f t="shared" si="17"/>
        <v>66653.80276633517</v>
      </c>
      <c r="F174" s="48">
        <f t="shared" si="18"/>
        <v>995.3636821022243</v>
      </c>
      <c r="G174" s="48">
        <f t="shared" si="19"/>
        <v>551.0049969933232</v>
      </c>
      <c r="H174" s="48">
        <f t="shared" si="20"/>
        <v>444.35868510890117</v>
      </c>
      <c r="I174" s="57">
        <f t="shared" si="21"/>
        <v>66102.79776934182</v>
      </c>
      <c r="J174" s="74">
        <f t="shared" si="23"/>
        <v>1031.7548939408296</v>
      </c>
      <c r="K174" s="44"/>
      <c r="L174" s="44"/>
    </row>
    <row r="175" spans="3:12" s="16" customFormat="1" ht="15.75">
      <c r="C175" s="45">
        <f t="shared" si="22"/>
        <v>153</v>
      </c>
      <c r="D175" s="46">
        <f t="shared" si="16"/>
        <v>46859</v>
      </c>
      <c r="E175" s="64">
        <f t="shared" si="17"/>
        <v>66102.79776934182</v>
      </c>
      <c r="F175" s="48">
        <f t="shared" si="18"/>
        <v>995.3636821022243</v>
      </c>
      <c r="G175" s="48">
        <f t="shared" si="19"/>
        <v>554.6783636399455</v>
      </c>
      <c r="H175" s="48">
        <f t="shared" si="20"/>
        <v>440.6853184622788</v>
      </c>
      <c r="I175" s="57">
        <f t="shared" si="21"/>
        <v>65548.11940570187</v>
      </c>
      <c r="J175" s="74">
        <f t="shared" si="23"/>
        <v>1038.5877078079873</v>
      </c>
      <c r="K175" s="44"/>
      <c r="L175" s="44"/>
    </row>
    <row r="176" spans="3:12" s="16" customFormat="1" ht="15.75">
      <c r="C176" s="45">
        <f t="shared" si="22"/>
        <v>154</v>
      </c>
      <c r="D176" s="46">
        <f t="shared" si="16"/>
        <v>46889</v>
      </c>
      <c r="E176" s="64">
        <f t="shared" si="17"/>
        <v>65548.11940570187</v>
      </c>
      <c r="F176" s="48">
        <f t="shared" si="18"/>
        <v>995.3636821022243</v>
      </c>
      <c r="G176" s="48">
        <f t="shared" si="19"/>
        <v>558.3762193975451</v>
      </c>
      <c r="H176" s="48">
        <f t="shared" si="20"/>
        <v>436.98746270467916</v>
      </c>
      <c r="I176" s="57">
        <f t="shared" si="21"/>
        <v>64989.743186304346</v>
      </c>
      <c r="J176" s="74">
        <f t="shared" si="23"/>
        <v>1045.4205216751452</v>
      </c>
      <c r="K176" s="44"/>
      <c r="L176" s="44"/>
    </row>
    <row r="177" spans="3:12" s="16" customFormat="1" ht="15.75">
      <c r="C177" s="45">
        <f t="shared" si="22"/>
        <v>155</v>
      </c>
      <c r="D177" s="46">
        <f t="shared" si="16"/>
        <v>46920</v>
      </c>
      <c r="E177" s="64">
        <f t="shared" si="17"/>
        <v>64989.743186304346</v>
      </c>
      <c r="F177" s="48">
        <f t="shared" si="18"/>
        <v>995.3636821022243</v>
      </c>
      <c r="G177" s="48">
        <f t="shared" si="19"/>
        <v>562.0987275268619</v>
      </c>
      <c r="H177" s="48">
        <f t="shared" si="20"/>
        <v>433.2649545753623</v>
      </c>
      <c r="I177" s="57">
        <f t="shared" si="21"/>
        <v>64427.644458777504</v>
      </c>
      <c r="J177" s="74">
        <f t="shared" si="23"/>
        <v>1052.253335542303</v>
      </c>
      <c r="K177" s="44"/>
      <c r="L177" s="44"/>
    </row>
    <row r="178" spans="3:12" s="16" customFormat="1" ht="15.75">
      <c r="C178" s="45">
        <f t="shared" si="22"/>
        <v>156</v>
      </c>
      <c r="D178" s="46">
        <f t="shared" si="16"/>
        <v>46950</v>
      </c>
      <c r="E178" s="64">
        <f t="shared" si="17"/>
        <v>64427.644458777504</v>
      </c>
      <c r="F178" s="48">
        <f t="shared" si="18"/>
        <v>995.3636821022243</v>
      </c>
      <c r="G178" s="48">
        <f t="shared" si="19"/>
        <v>565.8460523770409</v>
      </c>
      <c r="H178" s="48">
        <f t="shared" si="20"/>
        <v>429.5176297251834</v>
      </c>
      <c r="I178" s="57">
        <f t="shared" si="21"/>
        <v>63861.798406400485</v>
      </c>
      <c r="J178" s="74">
        <f t="shared" si="23"/>
        <v>1059.0861494094606</v>
      </c>
      <c r="K178" s="44"/>
      <c r="L178" s="44"/>
    </row>
    <row r="179" spans="3:12" s="16" customFormat="1" ht="15.75">
      <c r="C179" s="45">
        <f t="shared" si="22"/>
        <v>157</v>
      </c>
      <c r="D179" s="46">
        <f t="shared" si="16"/>
        <v>46981</v>
      </c>
      <c r="E179" s="64">
        <f t="shared" si="17"/>
        <v>63861.798406400485</v>
      </c>
      <c r="F179" s="48">
        <f t="shared" si="18"/>
        <v>995.3636821022243</v>
      </c>
      <c r="G179" s="48">
        <f t="shared" si="19"/>
        <v>569.6183593928877</v>
      </c>
      <c r="H179" s="48">
        <f t="shared" si="20"/>
        <v>425.7453227093366</v>
      </c>
      <c r="I179" s="57">
        <f t="shared" si="21"/>
        <v>63292.18004700757</v>
      </c>
      <c r="J179" s="74">
        <f t="shared" si="23"/>
        <v>1065.9189632766186</v>
      </c>
      <c r="K179" s="44"/>
      <c r="L179" s="44"/>
    </row>
    <row r="180" spans="3:12" s="16" customFormat="1" ht="15.75">
      <c r="C180" s="45">
        <f t="shared" si="22"/>
        <v>158</v>
      </c>
      <c r="D180" s="46">
        <f t="shared" si="16"/>
        <v>47012</v>
      </c>
      <c r="E180" s="64">
        <f t="shared" si="17"/>
        <v>63292.18004700757</v>
      </c>
      <c r="F180" s="48">
        <f t="shared" si="18"/>
        <v>995.3636821022243</v>
      </c>
      <c r="G180" s="48">
        <f t="shared" si="19"/>
        <v>573.4158151221739</v>
      </c>
      <c r="H180" s="48">
        <f t="shared" si="20"/>
        <v>421.9478669800505</v>
      </c>
      <c r="I180" s="57">
        <f t="shared" si="21"/>
        <v>62718.76423188549</v>
      </c>
      <c r="J180" s="74">
        <f t="shared" si="23"/>
        <v>1072.7517771437763</v>
      </c>
      <c r="K180" s="44"/>
      <c r="L180" s="44"/>
    </row>
    <row r="181" spans="3:12" s="16" customFormat="1" ht="15.75">
      <c r="C181" s="45">
        <f t="shared" si="22"/>
        <v>159</v>
      </c>
      <c r="D181" s="46">
        <f t="shared" si="16"/>
        <v>47042</v>
      </c>
      <c r="E181" s="64">
        <f t="shared" si="17"/>
        <v>62718.76423188549</v>
      </c>
      <c r="F181" s="48">
        <f t="shared" si="18"/>
        <v>995.3636821022243</v>
      </c>
      <c r="G181" s="48">
        <f t="shared" si="19"/>
        <v>577.2385872229877</v>
      </c>
      <c r="H181" s="48">
        <f t="shared" si="20"/>
        <v>418.12509487923666</v>
      </c>
      <c r="I181" s="57">
        <f t="shared" si="21"/>
        <v>62141.52564466244</v>
      </c>
      <c r="J181" s="74">
        <f t="shared" si="23"/>
        <v>1079.5845910109342</v>
      </c>
      <c r="K181" s="44"/>
      <c r="L181" s="44"/>
    </row>
    <row r="182" spans="3:12" s="16" customFormat="1" ht="15.75">
      <c r="C182" s="45">
        <f t="shared" si="22"/>
        <v>160</v>
      </c>
      <c r="D182" s="46">
        <f t="shared" si="16"/>
        <v>47073</v>
      </c>
      <c r="E182" s="64">
        <f t="shared" si="17"/>
        <v>62141.52564466244</v>
      </c>
      <c r="F182" s="48">
        <f t="shared" si="18"/>
        <v>995.3636821022243</v>
      </c>
      <c r="G182" s="48">
        <f t="shared" si="19"/>
        <v>581.0868444711414</v>
      </c>
      <c r="H182" s="48">
        <f t="shared" si="20"/>
        <v>414.27683763108297</v>
      </c>
      <c r="I182" s="57">
        <f t="shared" si="21"/>
        <v>61560.43880019133</v>
      </c>
      <c r="J182" s="74">
        <f t="shared" si="23"/>
        <v>1086.417404878092</v>
      </c>
      <c r="K182" s="44"/>
      <c r="L182" s="44"/>
    </row>
    <row r="183" spans="3:12" s="16" customFormat="1" ht="15.75">
      <c r="C183" s="45">
        <f t="shared" si="22"/>
        <v>161</v>
      </c>
      <c r="D183" s="46">
        <f t="shared" si="16"/>
        <v>47103</v>
      </c>
      <c r="E183" s="64">
        <f t="shared" si="17"/>
        <v>61560.43880019133</v>
      </c>
      <c r="F183" s="48">
        <f t="shared" si="18"/>
        <v>995.3636821022243</v>
      </c>
      <c r="G183" s="48">
        <f t="shared" si="19"/>
        <v>584.9607567676154</v>
      </c>
      <c r="H183" s="48">
        <f t="shared" si="20"/>
        <v>410.4029253346089</v>
      </c>
      <c r="I183" s="57">
        <f t="shared" si="21"/>
        <v>60975.478043423675</v>
      </c>
      <c r="J183" s="74">
        <f t="shared" si="23"/>
        <v>1093.2502187452499</v>
      </c>
      <c r="K183" s="44"/>
      <c r="L183" s="44"/>
    </row>
    <row r="184" spans="3:12" s="16" customFormat="1" ht="15.75">
      <c r="C184" s="45">
        <f t="shared" si="22"/>
        <v>162</v>
      </c>
      <c r="D184" s="46">
        <f t="shared" si="16"/>
        <v>47134</v>
      </c>
      <c r="E184" s="64">
        <f t="shared" si="17"/>
        <v>60975.478043423675</v>
      </c>
      <c r="F184" s="48">
        <f t="shared" si="18"/>
        <v>995.3636821022243</v>
      </c>
      <c r="G184" s="48">
        <f t="shared" si="19"/>
        <v>588.8604951460665</v>
      </c>
      <c r="H184" s="48">
        <f t="shared" si="20"/>
        <v>406.50318695615783</v>
      </c>
      <c r="I184" s="57">
        <f t="shared" si="21"/>
        <v>60386.61754827766</v>
      </c>
      <c r="J184" s="74">
        <f t="shared" si="23"/>
        <v>1100.0830326124076</v>
      </c>
      <c r="K184" s="44"/>
      <c r="L184" s="44"/>
    </row>
    <row r="185" spans="3:12" s="16" customFormat="1" ht="15.75">
      <c r="C185" s="45">
        <f t="shared" si="22"/>
        <v>163</v>
      </c>
      <c r="D185" s="46">
        <f t="shared" si="16"/>
        <v>47165</v>
      </c>
      <c r="E185" s="64">
        <f t="shared" si="17"/>
        <v>60386.61754827766</v>
      </c>
      <c r="F185" s="48">
        <f t="shared" si="18"/>
        <v>995.3636821022243</v>
      </c>
      <c r="G185" s="48">
        <f t="shared" si="19"/>
        <v>592.7862317803732</v>
      </c>
      <c r="H185" s="48">
        <f t="shared" si="20"/>
        <v>402.5774503218511</v>
      </c>
      <c r="I185" s="57">
        <f t="shared" si="21"/>
        <v>59793.83131649729</v>
      </c>
      <c r="J185" s="74">
        <f t="shared" si="23"/>
        <v>1106.9158464795655</v>
      </c>
      <c r="K185" s="44"/>
      <c r="L185" s="44"/>
    </row>
    <row r="186" spans="3:12" s="16" customFormat="1" ht="15.75">
      <c r="C186" s="45">
        <f t="shared" si="22"/>
        <v>164</v>
      </c>
      <c r="D186" s="46">
        <f t="shared" si="16"/>
        <v>47193</v>
      </c>
      <c r="E186" s="64">
        <f t="shared" si="17"/>
        <v>59793.83131649729</v>
      </c>
      <c r="F186" s="48">
        <f t="shared" si="18"/>
        <v>995.3636821022243</v>
      </c>
      <c r="G186" s="48">
        <f t="shared" si="19"/>
        <v>596.7381399922423</v>
      </c>
      <c r="H186" s="48">
        <f t="shared" si="20"/>
        <v>398.625542109982</v>
      </c>
      <c r="I186" s="57">
        <f t="shared" si="21"/>
        <v>59197.093176505005</v>
      </c>
      <c r="J186" s="74">
        <f t="shared" si="23"/>
        <v>1113.7486603467232</v>
      </c>
      <c r="K186" s="44"/>
      <c r="L186" s="44"/>
    </row>
    <row r="187" spans="3:12" s="16" customFormat="1" ht="15.75">
      <c r="C187" s="45">
        <f t="shared" si="22"/>
        <v>165</v>
      </c>
      <c r="D187" s="46">
        <f t="shared" si="16"/>
        <v>47224</v>
      </c>
      <c r="E187" s="64">
        <f t="shared" si="17"/>
        <v>59197.093176505005</v>
      </c>
      <c r="F187" s="48">
        <f t="shared" si="18"/>
        <v>995.3636821022243</v>
      </c>
      <c r="G187" s="48">
        <f t="shared" si="19"/>
        <v>600.7163942588576</v>
      </c>
      <c r="H187" s="48">
        <f t="shared" si="20"/>
        <v>394.6472878433667</v>
      </c>
      <c r="I187" s="57">
        <f t="shared" si="21"/>
        <v>58596.376782246225</v>
      </c>
      <c r="J187" s="74">
        <f t="shared" si="23"/>
        <v>1120.581474213881</v>
      </c>
      <c r="K187" s="44"/>
      <c r="L187" s="44"/>
    </row>
    <row r="188" spans="3:12" s="16" customFormat="1" ht="15.75">
      <c r="C188" s="45">
        <f t="shared" si="22"/>
        <v>166</v>
      </c>
      <c r="D188" s="46">
        <f t="shared" si="16"/>
        <v>47254</v>
      </c>
      <c r="E188" s="64">
        <f t="shared" si="17"/>
        <v>58596.376782246225</v>
      </c>
      <c r="F188" s="48">
        <f t="shared" si="18"/>
        <v>995.3636821022243</v>
      </c>
      <c r="G188" s="48">
        <f t="shared" si="19"/>
        <v>604.7211702205827</v>
      </c>
      <c r="H188" s="48">
        <f t="shared" si="20"/>
        <v>390.64251188164155</v>
      </c>
      <c r="I188" s="57">
        <f t="shared" si="21"/>
        <v>57991.65561202564</v>
      </c>
      <c r="J188" s="74">
        <f t="shared" si="23"/>
        <v>1127.4142880810389</v>
      </c>
      <c r="K188" s="44"/>
      <c r="L188" s="44"/>
    </row>
    <row r="189" spans="3:12" s="16" customFormat="1" ht="15.75">
      <c r="C189" s="45">
        <f t="shared" si="22"/>
        <v>167</v>
      </c>
      <c r="D189" s="46">
        <f t="shared" si="16"/>
        <v>47285</v>
      </c>
      <c r="E189" s="64">
        <f t="shared" si="17"/>
        <v>57991.65561202564</v>
      </c>
      <c r="F189" s="48">
        <f t="shared" si="18"/>
        <v>995.3636821022243</v>
      </c>
      <c r="G189" s="48">
        <f t="shared" si="19"/>
        <v>608.75264468872</v>
      </c>
      <c r="H189" s="48">
        <f t="shared" si="20"/>
        <v>386.61103741350433</v>
      </c>
      <c r="I189" s="57">
        <f t="shared" si="21"/>
        <v>57382.90296733688</v>
      </c>
      <c r="J189" s="74">
        <f t="shared" si="23"/>
        <v>1134.2471019481966</v>
      </c>
      <c r="K189" s="44"/>
      <c r="L189" s="44"/>
    </row>
    <row r="190" spans="3:12" s="16" customFormat="1" ht="15.75">
      <c r="C190" s="45">
        <f t="shared" si="22"/>
        <v>168</v>
      </c>
      <c r="D190" s="46">
        <f t="shared" si="16"/>
        <v>47315</v>
      </c>
      <c r="E190" s="64">
        <f t="shared" si="17"/>
        <v>57382.90296733688</v>
      </c>
      <c r="F190" s="48">
        <f t="shared" si="18"/>
        <v>995.3636821022243</v>
      </c>
      <c r="G190" s="48">
        <f t="shared" si="19"/>
        <v>612.8109956533117</v>
      </c>
      <c r="H190" s="48">
        <f t="shared" si="20"/>
        <v>382.55268644891254</v>
      </c>
      <c r="I190" s="57">
        <f t="shared" si="21"/>
        <v>56770.09197168361</v>
      </c>
      <c r="J190" s="74">
        <f t="shared" si="23"/>
        <v>1141.0799158153545</v>
      </c>
      <c r="K190" s="44"/>
      <c r="L190" s="44"/>
    </row>
    <row r="191" spans="3:12" s="16" customFormat="1" ht="15.75">
      <c r="C191" s="45">
        <f t="shared" si="22"/>
        <v>169</v>
      </c>
      <c r="D191" s="46">
        <f t="shared" si="16"/>
        <v>47346</v>
      </c>
      <c r="E191" s="64">
        <f t="shared" si="17"/>
        <v>56770.09197168361</v>
      </c>
      <c r="F191" s="48">
        <f t="shared" si="18"/>
        <v>995.3636821022243</v>
      </c>
      <c r="G191" s="48">
        <f t="shared" si="19"/>
        <v>616.8964022910002</v>
      </c>
      <c r="H191" s="48">
        <f t="shared" si="20"/>
        <v>378.46727981122405</v>
      </c>
      <c r="I191" s="57">
        <f t="shared" si="21"/>
        <v>56153.195569392585</v>
      </c>
      <c r="J191" s="74">
        <f t="shared" si="23"/>
        <v>1147.9127296825122</v>
      </c>
      <c r="K191" s="44"/>
      <c r="L191" s="44"/>
    </row>
    <row r="192" spans="3:12" s="16" customFormat="1" ht="15.75">
      <c r="C192" s="45">
        <f t="shared" si="22"/>
        <v>170</v>
      </c>
      <c r="D192" s="46">
        <f t="shared" si="16"/>
        <v>47377</v>
      </c>
      <c r="E192" s="64">
        <f t="shared" si="17"/>
        <v>56153.195569392585</v>
      </c>
      <c r="F192" s="48">
        <f t="shared" si="18"/>
        <v>995.3636821022243</v>
      </c>
      <c r="G192" s="48">
        <f t="shared" si="19"/>
        <v>621.0090449729404</v>
      </c>
      <c r="H192" s="48">
        <f t="shared" si="20"/>
        <v>374.3546371292839</v>
      </c>
      <c r="I192" s="57">
        <f t="shared" si="21"/>
        <v>55532.18652441964</v>
      </c>
      <c r="J192" s="74">
        <f t="shared" si="23"/>
        <v>1154.7455435496702</v>
      </c>
      <c r="K192" s="44"/>
      <c r="L192" s="44"/>
    </row>
    <row r="193" spans="3:12" s="16" customFormat="1" ht="15.75">
      <c r="C193" s="45">
        <f t="shared" si="22"/>
        <v>171</v>
      </c>
      <c r="D193" s="46">
        <f t="shared" si="16"/>
        <v>47407</v>
      </c>
      <c r="E193" s="64">
        <f t="shared" si="17"/>
        <v>55532.18652441964</v>
      </c>
      <c r="F193" s="48">
        <f t="shared" si="18"/>
        <v>995.3636821022243</v>
      </c>
      <c r="G193" s="48">
        <f t="shared" si="19"/>
        <v>625.14910527276</v>
      </c>
      <c r="H193" s="48">
        <f t="shared" si="20"/>
        <v>370.21457682946425</v>
      </c>
      <c r="I193" s="57">
        <f t="shared" si="21"/>
        <v>54907.03741914686</v>
      </c>
      <c r="J193" s="74">
        <f t="shared" si="23"/>
        <v>1161.5783574168279</v>
      </c>
      <c r="K193" s="44"/>
      <c r="L193" s="44"/>
    </row>
    <row r="194" spans="3:12" s="16" customFormat="1" ht="15.75">
      <c r="C194" s="45">
        <f t="shared" si="22"/>
        <v>172</v>
      </c>
      <c r="D194" s="46">
        <f t="shared" si="16"/>
        <v>47438</v>
      </c>
      <c r="E194" s="64">
        <f t="shared" si="17"/>
        <v>54907.03741914686</v>
      </c>
      <c r="F194" s="48">
        <f t="shared" si="18"/>
        <v>995.3636821022243</v>
      </c>
      <c r="G194" s="48">
        <f t="shared" si="19"/>
        <v>629.3167659745785</v>
      </c>
      <c r="H194" s="48">
        <f t="shared" si="20"/>
        <v>366.0469161276458</v>
      </c>
      <c r="I194" s="57">
        <f t="shared" si="21"/>
        <v>54277.72065317229</v>
      </c>
      <c r="J194" s="74">
        <f t="shared" si="23"/>
        <v>1168.4111712839856</v>
      </c>
      <c r="K194" s="44"/>
      <c r="L194" s="44"/>
    </row>
    <row r="195" spans="3:12" s="16" customFormat="1" ht="15.75">
      <c r="C195" s="45">
        <f t="shared" si="22"/>
        <v>173</v>
      </c>
      <c r="D195" s="46">
        <f t="shared" si="16"/>
        <v>47468</v>
      </c>
      <c r="E195" s="64">
        <f t="shared" si="17"/>
        <v>54277.72065317229</v>
      </c>
      <c r="F195" s="48">
        <f t="shared" si="18"/>
        <v>995.3636821022243</v>
      </c>
      <c r="G195" s="48">
        <f t="shared" si="19"/>
        <v>633.5122110810756</v>
      </c>
      <c r="H195" s="48">
        <f t="shared" si="20"/>
        <v>361.85147102114865</v>
      </c>
      <c r="I195" s="57">
        <f t="shared" si="21"/>
        <v>53644.20844209124</v>
      </c>
      <c r="J195" s="74">
        <f t="shared" si="23"/>
        <v>1175.2439851511435</v>
      </c>
      <c r="K195" s="44"/>
      <c r="L195" s="44"/>
    </row>
    <row r="196" spans="3:12" s="16" customFormat="1" ht="15.75">
      <c r="C196" s="45">
        <f t="shared" si="22"/>
        <v>174</v>
      </c>
      <c r="D196" s="46">
        <f t="shared" si="16"/>
        <v>47499</v>
      </c>
      <c r="E196" s="64">
        <f t="shared" si="17"/>
        <v>53644.20844209124</v>
      </c>
      <c r="F196" s="48">
        <f t="shared" si="18"/>
        <v>995.3636821022243</v>
      </c>
      <c r="G196" s="48">
        <f t="shared" si="19"/>
        <v>637.7356258216159</v>
      </c>
      <c r="H196" s="48">
        <f t="shared" si="20"/>
        <v>357.6280562806083</v>
      </c>
      <c r="I196" s="57">
        <f t="shared" si="21"/>
        <v>53006.47281626967</v>
      </c>
      <c r="J196" s="74">
        <f t="shared" si="23"/>
        <v>1182.0767990183012</v>
      </c>
      <c r="K196" s="44"/>
      <c r="L196" s="44"/>
    </row>
    <row r="197" spans="3:12" s="16" customFormat="1" ht="15.75">
      <c r="C197" s="45">
        <f t="shared" si="22"/>
        <v>175</v>
      </c>
      <c r="D197" s="46">
        <f t="shared" si="16"/>
        <v>47530</v>
      </c>
      <c r="E197" s="64">
        <f t="shared" si="17"/>
        <v>53006.47281626967</v>
      </c>
      <c r="F197" s="48">
        <f t="shared" si="18"/>
        <v>995.3636821022243</v>
      </c>
      <c r="G197" s="48">
        <f t="shared" si="19"/>
        <v>641.9871966604264</v>
      </c>
      <c r="H197" s="48">
        <f t="shared" si="20"/>
        <v>353.3764854417978</v>
      </c>
      <c r="I197" s="57">
        <f t="shared" si="21"/>
        <v>52364.485619609186</v>
      </c>
      <c r="J197" s="74">
        <f t="shared" si="23"/>
        <v>1188.9096128854592</v>
      </c>
      <c r="K197" s="44"/>
      <c r="L197" s="44"/>
    </row>
    <row r="198" spans="3:12" s="16" customFormat="1" ht="15.75">
      <c r="C198" s="45">
        <f t="shared" si="22"/>
        <v>176</v>
      </c>
      <c r="D198" s="46">
        <f t="shared" si="16"/>
        <v>47558</v>
      </c>
      <c r="E198" s="64">
        <f t="shared" si="17"/>
        <v>52364.485619609186</v>
      </c>
      <c r="F198" s="48">
        <f t="shared" si="18"/>
        <v>995.3636821022243</v>
      </c>
      <c r="G198" s="48">
        <f t="shared" si="19"/>
        <v>646.2671113048298</v>
      </c>
      <c r="H198" s="48">
        <f t="shared" si="20"/>
        <v>349.0965707973946</v>
      </c>
      <c r="I198" s="57">
        <f t="shared" si="21"/>
        <v>51718.21850830439</v>
      </c>
      <c r="J198" s="74">
        <f t="shared" si="23"/>
        <v>1195.742426752617</v>
      </c>
      <c r="K198" s="44"/>
      <c r="L198" s="44"/>
    </row>
    <row r="199" spans="3:12" s="16" customFormat="1" ht="15.75">
      <c r="C199" s="45">
        <f t="shared" si="22"/>
        <v>177</v>
      </c>
      <c r="D199" s="46">
        <f t="shared" si="16"/>
        <v>47589</v>
      </c>
      <c r="E199" s="64">
        <f t="shared" si="17"/>
        <v>51718.21850830439</v>
      </c>
      <c r="F199" s="48">
        <f t="shared" si="18"/>
        <v>995.3636821022243</v>
      </c>
      <c r="G199" s="48">
        <f t="shared" si="19"/>
        <v>650.5755587135284</v>
      </c>
      <c r="H199" s="48">
        <f t="shared" si="20"/>
        <v>344.78812338869596</v>
      </c>
      <c r="I199" s="57">
        <f t="shared" si="21"/>
        <v>51067.64294959087</v>
      </c>
      <c r="J199" s="74">
        <f t="shared" si="23"/>
        <v>1202.5752406197748</v>
      </c>
      <c r="K199" s="44"/>
      <c r="L199" s="44"/>
    </row>
    <row r="200" spans="3:12" s="16" customFormat="1" ht="15.75">
      <c r="C200" s="45">
        <f t="shared" si="22"/>
        <v>178</v>
      </c>
      <c r="D200" s="46">
        <f t="shared" si="16"/>
        <v>47619</v>
      </c>
      <c r="E200" s="64">
        <f t="shared" si="17"/>
        <v>51067.64294959087</v>
      </c>
      <c r="F200" s="48">
        <f t="shared" si="18"/>
        <v>995.3636821022243</v>
      </c>
      <c r="G200" s="48">
        <f t="shared" si="19"/>
        <v>654.9127291049518</v>
      </c>
      <c r="H200" s="48">
        <f t="shared" si="20"/>
        <v>340.45095299727245</v>
      </c>
      <c r="I200" s="57">
        <f t="shared" si="21"/>
        <v>50412.730220485886</v>
      </c>
      <c r="J200" s="74">
        <f t="shared" si="23"/>
        <v>1209.4080544869325</v>
      </c>
      <c r="K200" s="44"/>
      <c r="L200" s="44"/>
    </row>
    <row r="201" spans="3:12" s="16" customFormat="1" ht="15.75">
      <c r="C201" s="45">
        <f t="shared" si="22"/>
        <v>179</v>
      </c>
      <c r="D201" s="46">
        <f t="shared" si="16"/>
        <v>47650</v>
      </c>
      <c r="E201" s="64">
        <f t="shared" si="17"/>
        <v>50412.730220485886</v>
      </c>
      <c r="F201" s="48">
        <f t="shared" si="18"/>
        <v>995.3636821022243</v>
      </c>
      <c r="G201" s="48">
        <f t="shared" si="19"/>
        <v>659.2788139656517</v>
      </c>
      <c r="H201" s="48">
        <f t="shared" si="20"/>
        <v>336.0848681365726</v>
      </c>
      <c r="I201" s="57">
        <f t="shared" si="21"/>
        <v>49753.45140652021</v>
      </c>
      <c r="J201" s="74">
        <f t="shared" si="23"/>
        <v>1216.2408683540905</v>
      </c>
      <c r="K201" s="44"/>
      <c r="L201" s="44"/>
    </row>
    <row r="202" spans="3:12" s="16" customFormat="1" ht="15.75">
      <c r="C202" s="45">
        <f t="shared" si="22"/>
        <v>180</v>
      </c>
      <c r="D202" s="46">
        <f t="shared" si="16"/>
        <v>47680</v>
      </c>
      <c r="E202" s="64">
        <f t="shared" si="17"/>
        <v>49753.45140652021</v>
      </c>
      <c r="F202" s="48">
        <f t="shared" si="18"/>
        <v>995.3636821022243</v>
      </c>
      <c r="G202" s="48">
        <f t="shared" si="19"/>
        <v>663.6740060587563</v>
      </c>
      <c r="H202" s="48">
        <f t="shared" si="20"/>
        <v>331.68967604346807</v>
      </c>
      <c r="I202" s="57">
        <f t="shared" si="21"/>
        <v>49089.77740046149</v>
      </c>
      <c r="J202" s="74">
        <f t="shared" si="23"/>
        <v>1223.0736822212482</v>
      </c>
      <c r="K202" s="44"/>
      <c r="L202" s="44"/>
    </row>
    <row r="203" spans="3:12" s="16" customFormat="1" ht="15.75">
      <c r="C203" s="45">
        <f t="shared" si="22"/>
        <v>181</v>
      </c>
      <c r="D203" s="46">
        <f t="shared" si="16"/>
        <v>47711</v>
      </c>
      <c r="E203" s="64">
        <f t="shared" si="17"/>
        <v>49089.77740046149</v>
      </c>
      <c r="F203" s="48">
        <f t="shared" si="18"/>
        <v>995.3636821022243</v>
      </c>
      <c r="G203" s="48">
        <f t="shared" si="19"/>
        <v>668.098499432481</v>
      </c>
      <c r="H203" s="48">
        <f t="shared" si="20"/>
        <v>327.2651826697433</v>
      </c>
      <c r="I203" s="57">
        <f t="shared" si="21"/>
        <v>48421.67890102905</v>
      </c>
      <c r="J203" s="74">
        <f t="shared" si="23"/>
        <v>1229.906496088406</v>
      </c>
      <c r="K203" s="44"/>
      <c r="L203" s="44"/>
    </row>
    <row r="204" spans="3:12" ht="15.75">
      <c r="C204" s="9">
        <f t="shared" si="22"/>
        <v>182</v>
      </c>
      <c r="D204" s="5">
        <f t="shared" si="16"/>
        <v>47742</v>
      </c>
      <c r="E204" s="65">
        <f t="shared" si="17"/>
        <v>48421.67890102905</v>
      </c>
      <c r="F204" s="6">
        <f t="shared" si="18"/>
        <v>995.3636821022243</v>
      </c>
      <c r="G204" s="6">
        <f t="shared" si="19"/>
        <v>672.5524894286973</v>
      </c>
      <c r="H204" s="6">
        <f t="shared" si="20"/>
        <v>322.81119267352705</v>
      </c>
      <c r="I204" s="58">
        <f t="shared" si="21"/>
        <v>47749.12641160033</v>
      </c>
      <c r="J204" s="74">
        <f t="shared" si="23"/>
        <v>1236.7393099555638</v>
      </c>
      <c r="K204" s="3"/>
      <c r="L204" s="3"/>
    </row>
    <row r="205" spans="3:12" ht="15.75">
      <c r="C205" s="9">
        <f t="shared" si="22"/>
        <v>183</v>
      </c>
      <c r="D205" s="5">
        <f t="shared" si="16"/>
        <v>47772</v>
      </c>
      <c r="E205" s="65">
        <f t="shared" si="17"/>
        <v>47749.12641160033</v>
      </c>
      <c r="F205" s="6">
        <f t="shared" si="18"/>
        <v>995.3636821022243</v>
      </c>
      <c r="G205" s="6">
        <f t="shared" si="19"/>
        <v>677.0361726915554</v>
      </c>
      <c r="H205" s="6">
        <f t="shared" si="20"/>
        <v>318.3275094106689</v>
      </c>
      <c r="I205" s="58">
        <f t="shared" si="21"/>
        <v>47072.09023890877</v>
      </c>
      <c r="J205" s="74">
        <f t="shared" si="23"/>
        <v>1243.5721238227216</v>
      </c>
      <c r="K205" s="3"/>
      <c r="L205" s="3"/>
    </row>
    <row r="206" spans="3:12" ht="15.75">
      <c r="C206" s="9">
        <f t="shared" si="22"/>
        <v>184</v>
      </c>
      <c r="D206" s="5">
        <f t="shared" si="16"/>
        <v>47803</v>
      </c>
      <c r="E206" s="65">
        <f t="shared" si="17"/>
        <v>47072.09023890877</v>
      </c>
      <c r="F206" s="6">
        <f t="shared" si="18"/>
        <v>995.3636821022243</v>
      </c>
      <c r="G206" s="6">
        <f t="shared" si="19"/>
        <v>681.5497471761657</v>
      </c>
      <c r="H206" s="6">
        <f t="shared" si="20"/>
        <v>313.8139349260585</v>
      </c>
      <c r="I206" s="58">
        <f t="shared" si="21"/>
        <v>46390.540491732594</v>
      </c>
      <c r="J206" s="74">
        <f t="shared" si="23"/>
        <v>1250.4049376898795</v>
      </c>
      <c r="K206" s="3"/>
      <c r="L206" s="3"/>
    </row>
    <row r="207" spans="3:12" ht="15.75">
      <c r="C207" s="9">
        <f t="shared" si="22"/>
        <v>185</v>
      </c>
      <c r="D207" s="5">
        <f t="shared" si="16"/>
        <v>47833</v>
      </c>
      <c r="E207" s="65">
        <f t="shared" si="17"/>
        <v>46390.540491732594</v>
      </c>
      <c r="F207" s="6">
        <f t="shared" si="18"/>
        <v>995.3636821022243</v>
      </c>
      <c r="G207" s="6">
        <f t="shared" si="19"/>
        <v>686.0934121573403</v>
      </c>
      <c r="H207" s="6">
        <f t="shared" si="20"/>
        <v>309.270269944884</v>
      </c>
      <c r="I207" s="58">
        <f t="shared" si="21"/>
        <v>45704.44707957527</v>
      </c>
      <c r="J207" s="74">
        <f t="shared" si="23"/>
        <v>1257.2377515570372</v>
      </c>
      <c r="K207" s="3"/>
      <c r="L207" s="3"/>
    </row>
    <row r="208" spans="3:12" ht="15.75">
      <c r="C208" s="9">
        <f t="shared" si="22"/>
        <v>186</v>
      </c>
      <c r="D208" s="5">
        <f t="shared" si="16"/>
        <v>47864</v>
      </c>
      <c r="E208" s="65">
        <f t="shared" si="17"/>
        <v>45704.44707957527</v>
      </c>
      <c r="F208" s="6">
        <f t="shared" si="18"/>
        <v>995.3636821022243</v>
      </c>
      <c r="G208" s="6">
        <f t="shared" si="19"/>
        <v>690.6673682383891</v>
      </c>
      <c r="H208" s="6">
        <f t="shared" si="20"/>
        <v>304.69631386383514</v>
      </c>
      <c r="I208" s="58">
        <f t="shared" si="21"/>
        <v>45013.779711336945</v>
      </c>
      <c r="J208" s="74">
        <f t="shared" si="23"/>
        <v>1264.0705654241951</v>
      </c>
      <c r="K208" s="3"/>
      <c r="L208" s="3"/>
    </row>
    <row r="209" spans="3:12" ht="15.75">
      <c r="C209" s="9">
        <f t="shared" si="22"/>
        <v>187</v>
      </c>
      <c r="D209" s="5">
        <f t="shared" si="16"/>
        <v>47895</v>
      </c>
      <c r="E209" s="65">
        <f t="shared" si="17"/>
        <v>45013.779711336945</v>
      </c>
      <c r="F209" s="6">
        <f t="shared" si="18"/>
        <v>995.3636821022243</v>
      </c>
      <c r="G209" s="6">
        <f t="shared" si="19"/>
        <v>695.271817359978</v>
      </c>
      <c r="H209" s="6">
        <f t="shared" si="20"/>
        <v>300.09186474224634</v>
      </c>
      <c r="I209" s="58">
        <f t="shared" si="21"/>
        <v>44318.50789397693</v>
      </c>
      <c r="J209" s="74">
        <f t="shared" si="23"/>
        <v>1270.9033792913528</v>
      </c>
      <c r="K209" s="3"/>
      <c r="L209" s="3"/>
    </row>
    <row r="210" spans="3:12" ht="15.75">
      <c r="C210" s="9">
        <f t="shared" si="22"/>
        <v>188</v>
      </c>
      <c r="D210" s="5">
        <f t="shared" si="16"/>
        <v>47923</v>
      </c>
      <c r="E210" s="65">
        <f t="shared" si="17"/>
        <v>44318.50789397693</v>
      </c>
      <c r="F210" s="6">
        <f t="shared" si="18"/>
        <v>995.3636821022243</v>
      </c>
      <c r="G210" s="6">
        <f t="shared" si="19"/>
        <v>699.9069628090447</v>
      </c>
      <c r="H210" s="6">
        <f t="shared" si="20"/>
        <v>295.45671929317956</v>
      </c>
      <c r="I210" s="58">
        <f t="shared" si="21"/>
        <v>43618.60093116795</v>
      </c>
      <c r="J210" s="74">
        <f t="shared" si="23"/>
        <v>1277.7361931585108</v>
      </c>
      <c r="K210" s="3"/>
      <c r="L210" s="3"/>
    </row>
    <row r="211" spans="3:12" ht="12.75">
      <c r="C211" s="9">
        <f t="shared" si="22"/>
        <v>189</v>
      </c>
      <c r="D211" s="5">
        <f t="shared" si="16"/>
        <v>47954</v>
      </c>
      <c r="E211" s="65">
        <f t="shared" si="17"/>
        <v>43618.60093116795</v>
      </c>
      <c r="F211" s="6">
        <f t="shared" si="18"/>
        <v>995.3636821022243</v>
      </c>
      <c r="G211" s="6">
        <f t="shared" si="19"/>
        <v>704.5730092277713</v>
      </c>
      <c r="H211" s="6">
        <f t="shared" si="20"/>
        <v>290.79067287445304</v>
      </c>
      <c r="I211" s="58">
        <f t="shared" si="21"/>
        <v>42914.02792194008</v>
      </c>
      <c r="K211" s="3"/>
      <c r="L211" s="3"/>
    </row>
    <row r="212" spans="3:12" ht="12.75">
      <c r="C212" s="9">
        <f t="shared" si="22"/>
        <v>190</v>
      </c>
      <c r="D212" s="5">
        <f t="shared" si="16"/>
        <v>47984</v>
      </c>
      <c r="E212" s="65">
        <f t="shared" si="17"/>
        <v>42914.02792194008</v>
      </c>
      <c r="F212" s="6">
        <f t="shared" si="18"/>
        <v>995.3636821022243</v>
      </c>
      <c r="G212" s="6">
        <f t="shared" si="19"/>
        <v>709.2701626226237</v>
      </c>
      <c r="H212" s="6">
        <f t="shared" si="20"/>
        <v>286.09351947960056</v>
      </c>
      <c r="I212" s="58">
        <f t="shared" si="21"/>
        <v>42204.75775931758</v>
      </c>
      <c r="K212" s="3"/>
      <c r="L212" s="3"/>
    </row>
    <row r="213" spans="3:12" ht="12.75">
      <c r="C213" s="9">
        <f t="shared" si="22"/>
        <v>191</v>
      </c>
      <c r="D213" s="5">
        <f t="shared" si="16"/>
        <v>48015</v>
      </c>
      <c r="E213" s="65">
        <f t="shared" si="17"/>
        <v>42204.75775931758</v>
      </c>
      <c r="F213" s="6">
        <f t="shared" si="18"/>
        <v>995.3636821022243</v>
      </c>
      <c r="G213" s="6">
        <f t="shared" si="19"/>
        <v>713.9986303734404</v>
      </c>
      <c r="H213" s="6">
        <f t="shared" si="20"/>
        <v>281.3650517287839</v>
      </c>
      <c r="I213" s="58">
        <f t="shared" si="21"/>
        <v>41490.759128944075</v>
      </c>
      <c r="K213" s="3"/>
      <c r="L213" s="3"/>
    </row>
    <row r="214" spans="3:12" ht="12.75">
      <c r="C214" s="9">
        <f t="shared" si="22"/>
        <v>192</v>
      </c>
      <c r="D214" s="5">
        <f t="shared" si="16"/>
        <v>48045</v>
      </c>
      <c r="E214" s="65">
        <f t="shared" si="17"/>
        <v>41490.759128944075</v>
      </c>
      <c r="F214" s="6">
        <f t="shared" si="18"/>
        <v>995.3636821022243</v>
      </c>
      <c r="G214" s="6">
        <f t="shared" si="19"/>
        <v>718.7586212425971</v>
      </c>
      <c r="H214" s="6">
        <f t="shared" si="20"/>
        <v>276.6050608596272</v>
      </c>
      <c r="I214" s="58">
        <f t="shared" si="21"/>
        <v>40772.00050770148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48076</v>
      </c>
      <c r="E215" s="65">
        <f aca="true" t="shared" si="25" ref="E215:E278">IF(Loan_Not_Paid*Values_Entered,Beginning_Balance,"")</f>
        <v>40772.00050770148</v>
      </c>
      <c r="F215" s="6">
        <f aca="true" t="shared" si="26" ref="F215:F278">IF(Loan_Not_Paid*Values_Entered,Monthly_Payment,"")</f>
        <v>995.3636821022243</v>
      </c>
      <c r="G215" s="6">
        <f aca="true" t="shared" si="27" ref="G215:G278">IF(Loan_Not_Paid*Values_Entered,Principal,"")</f>
        <v>723.5503453842143</v>
      </c>
      <c r="H215" s="6">
        <f aca="true" t="shared" si="28" ref="H215:H278">IF(Loan_Not_Paid*Values_Entered,Interest,"")</f>
        <v>271.8133367180099</v>
      </c>
      <c r="I215" s="58">
        <f aca="true" t="shared" si="29" ref="I215:I278">IF(Loan_Not_Paid*Values_Entered,Ending_Balance,"")</f>
        <v>40048.45016231731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48107</v>
      </c>
      <c r="E216" s="65">
        <f t="shared" si="25"/>
        <v>40048.45016231731</v>
      </c>
      <c r="F216" s="6">
        <f t="shared" si="26"/>
        <v>995.3636821022243</v>
      </c>
      <c r="G216" s="6">
        <f t="shared" si="27"/>
        <v>728.3740143534421</v>
      </c>
      <c r="H216" s="6">
        <f t="shared" si="28"/>
        <v>266.9896677487821</v>
      </c>
      <c r="I216" s="58">
        <f t="shared" si="29"/>
        <v>39320.07614796382</v>
      </c>
      <c r="K216" s="3"/>
      <c r="L216" s="3"/>
    </row>
    <row r="217" spans="3:12" ht="12.75">
      <c r="C217" s="9">
        <f t="shared" si="30"/>
        <v>195</v>
      </c>
      <c r="D217" s="5">
        <f t="shared" si="24"/>
        <v>48137</v>
      </c>
      <c r="E217" s="65">
        <f t="shared" si="25"/>
        <v>39320.07614796382</v>
      </c>
      <c r="F217" s="6">
        <f t="shared" si="26"/>
        <v>995.3636821022243</v>
      </c>
      <c r="G217" s="6">
        <f t="shared" si="27"/>
        <v>733.2298411157988</v>
      </c>
      <c r="H217" s="6">
        <f t="shared" si="28"/>
        <v>262.13384098642547</v>
      </c>
      <c r="I217" s="58">
        <f t="shared" si="29"/>
        <v>38586.84630684805</v>
      </c>
      <c r="K217" s="3"/>
      <c r="L217" s="3"/>
    </row>
    <row r="218" spans="3:12" ht="12.75">
      <c r="C218" s="9">
        <f t="shared" si="30"/>
        <v>196</v>
      </c>
      <c r="D218" s="5">
        <f t="shared" si="24"/>
        <v>48168</v>
      </c>
      <c r="E218" s="65">
        <f t="shared" si="25"/>
        <v>38586.84630684805</v>
      </c>
      <c r="F218" s="6">
        <f t="shared" si="26"/>
        <v>995.3636821022243</v>
      </c>
      <c r="G218" s="6">
        <f t="shared" si="27"/>
        <v>738.1180400565706</v>
      </c>
      <c r="H218" s="6">
        <f t="shared" si="28"/>
        <v>257.24564204565365</v>
      </c>
      <c r="I218" s="58">
        <f t="shared" si="29"/>
        <v>37848.7282667915</v>
      </c>
      <c r="K218" s="3"/>
      <c r="L218" s="3"/>
    </row>
    <row r="219" spans="3:12" ht="12.75">
      <c r="C219" s="9">
        <f t="shared" si="30"/>
        <v>197</v>
      </c>
      <c r="D219" s="5">
        <f t="shared" si="24"/>
        <v>48198</v>
      </c>
      <c r="E219" s="65">
        <f t="shared" si="25"/>
        <v>37848.7282667915</v>
      </c>
      <c r="F219" s="6">
        <f t="shared" si="26"/>
        <v>995.3636821022243</v>
      </c>
      <c r="G219" s="6">
        <f t="shared" si="27"/>
        <v>743.038826990281</v>
      </c>
      <c r="H219" s="6">
        <f t="shared" si="28"/>
        <v>252.32485511194335</v>
      </c>
      <c r="I219" s="58">
        <f t="shared" si="29"/>
        <v>37105.68943980127</v>
      </c>
      <c r="K219" s="3"/>
      <c r="L219" s="3"/>
    </row>
    <row r="220" spans="3:12" ht="12.75">
      <c r="C220" s="9">
        <f t="shared" si="30"/>
        <v>198</v>
      </c>
      <c r="D220" s="5">
        <f t="shared" si="24"/>
        <v>48229</v>
      </c>
      <c r="E220" s="65">
        <f t="shared" si="25"/>
        <v>37105.68943980127</v>
      </c>
      <c r="F220" s="6">
        <f t="shared" si="26"/>
        <v>995.3636821022243</v>
      </c>
      <c r="G220" s="6">
        <f t="shared" si="27"/>
        <v>747.9924191702158</v>
      </c>
      <c r="H220" s="6">
        <f t="shared" si="28"/>
        <v>247.37126293200845</v>
      </c>
      <c r="I220" s="58">
        <f t="shared" si="29"/>
        <v>36357.69702063099</v>
      </c>
      <c r="K220" s="3"/>
      <c r="L220" s="3"/>
    </row>
    <row r="221" spans="3:12" ht="12.75">
      <c r="C221" s="9">
        <f t="shared" si="30"/>
        <v>199</v>
      </c>
      <c r="D221" s="5">
        <f t="shared" si="24"/>
        <v>48260</v>
      </c>
      <c r="E221" s="65">
        <f t="shared" si="25"/>
        <v>36357.69702063099</v>
      </c>
      <c r="F221" s="6">
        <f t="shared" si="26"/>
        <v>995.3636821022243</v>
      </c>
      <c r="G221" s="6">
        <f t="shared" si="27"/>
        <v>752.9790352980176</v>
      </c>
      <c r="H221" s="6">
        <f t="shared" si="28"/>
        <v>242.38464680420662</v>
      </c>
      <c r="I221" s="58">
        <f t="shared" si="29"/>
        <v>35604.717985333</v>
      </c>
      <c r="K221" s="3"/>
      <c r="L221" s="3"/>
    </row>
    <row r="222" spans="3:12" ht="12.75">
      <c r="C222" s="9">
        <f t="shared" si="30"/>
        <v>200</v>
      </c>
      <c r="D222" s="5">
        <f t="shared" si="24"/>
        <v>48289</v>
      </c>
      <c r="E222" s="65">
        <f t="shared" si="25"/>
        <v>35604.717985333</v>
      </c>
      <c r="F222" s="6">
        <f t="shared" si="26"/>
        <v>995.3636821022243</v>
      </c>
      <c r="G222" s="6">
        <f t="shared" si="27"/>
        <v>757.9988955333376</v>
      </c>
      <c r="H222" s="6">
        <f t="shared" si="28"/>
        <v>237.3647865688867</v>
      </c>
      <c r="I222" s="58">
        <f t="shared" si="29"/>
        <v>34846.71908979968</v>
      </c>
      <c r="K222" s="3"/>
      <c r="L222" s="3"/>
    </row>
    <row r="223" spans="3:12" ht="12.75">
      <c r="C223" s="9">
        <f t="shared" si="30"/>
        <v>201</v>
      </c>
      <c r="D223" s="5">
        <f t="shared" si="24"/>
        <v>48320</v>
      </c>
      <c r="E223" s="65">
        <f t="shared" si="25"/>
        <v>34846.71908979968</v>
      </c>
      <c r="F223" s="6">
        <f t="shared" si="26"/>
        <v>995.3636821022243</v>
      </c>
      <c r="G223" s="6">
        <f t="shared" si="27"/>
        <v>763.0522215035597</v>
      </c>
      <c r="H223" s="6">
        <f t="shared" si="28"/>
        <v>232.31146059866452</v>
      </c>
      <c r="I223" s="58">
        <f t="shared" si="29"/>
        <v>34083.66686829616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48350</v>
      </c>
      <c r="E224" s="65">
        <f t="shared" si="25"/>
        <v>34083.66686829616</v>
      </c>
      <c r="F224" s="6">
        <f t="shared" si="26"/>
        <v>995.3636821022243</v>
      </c>
      <c r="G224" s="6">
        <f t="shared" si="27"/>
        <v>768.1392363135832</v>
      </c>
      <c r="H224" s="6">
        <f t="shared" si="28"/>
        <v>227.22444578864108</v>
      </c>
      <c r="I224" s="58">
        <f t="shared" si="29"/>
        <v>33315.52763198252</v>
      </c>
      <c r="K224" s="3"/>
      <c r="L224" s="3"/>
    </row>
    <row r="225" spans="3:12" ht="12.75">
      <c r="C225" s="9">
        <f t="shared" si="30"/>
        <v>203</v>
      </c>
      <c r="D225" s="5">
        <f t="shared" si="24"/>
        <v>48381</v>
      </c>
      <c r="E225" s="65">
        <f t="shared" si="25"/>
        <v>33315.52763198252</v>
      </c>
      <c r="F225" s="6">
        <f t="shared" si="26"/>
        <v>995.3636821022243</v>
      </c>
      <c r="G225" s="6">
        <f t="shared" si="27"/>
        <v>773.2601645556741</v>
      </c>
      <c r="H225" s="6">
        <f t="shared" si="28"/>
        <v>222.10351754655017</v>
      </c>
      <c r="I225" s="58">
        <f t="shared" si="29"/>
        <v>32542.267467426893</v>
      </c>
      <c r="K225" s="3"/>
      <c r="L225" s="3"/>
    </row>
    <row r="226" spans="3:12" ht="12.75">
      <c r="C226" s="9">
        <f t="shared" si="30"/>
        <v>204</v>
      </c>
      <c r="D226" s="5">
        <f t="shared" si="24"/>
        <v>48411</v>
      </c>
      <c r="E226" s="65">
        <f t="shared" si="25"/>
        <v>32542.267467426893</v>
      </c>
      <c r="F226" s="6">
        <f t="shared" si="26"/>
        <v>995.3636821022243</v>
      </c>
      <c r="G226" s="6">
        <f t="shared" si="27"/>
        <v>778.4152323193783</v>
      </c>
      <c r="H226" s="6">
        <f t="shared" si="28"/>
        <v>216.94844978284596</v>
      </c>
      <c r="I226" s="58">
        <f t="shared" si="29"/>
        <v>31763.852235107508</v>
      </c>
      <c r="K226" s="3"/>
      <c r="L226" s="3"/>
    </row>
    <row r="227" spans="3:12" ht="12.75">
      <c r="C227" s="9">
        <f t="shared" si="30"/>
        <v>205</v>
      </c>
      <c r="D227" s="5">
        <f t="shared" si="24"/>
        <v>48442</v>
      </c>
      <c r="E227" s="65">
        <f t="shared" si="25"/>
        <v>31763.852235107508</v>
      </c>
      <c r="F227" s="6">
        <f t="shared" si="26"/>
        <v>995.3636821022243</v>
      </c>
      <c r="G227" s="6">
        <f t="shared" si="27"/>
        <v>783.6046672015076</v>
      </c>
      <c r="H227" s="6">
        <f t="shared" si="28"/>
        <v>211.75901490071672</v>
      </c>
      <c r="I227" s="58">
        <f t="shared" si="29"/>
        <v>30980.247567905928</v>
      </c>
      <c r="K227" s="3"/>
      <c r="L227" s="3"/>
    </row>
    <row r="228" spans="3:12" ht="12.75">
      <c r="C228" s="9">
        <f t="shared" si="30"/>
        <v>206</v>
      </c>
      <c r="D228" s="5">
        <f t="shared" si="24"/>
        <v>48473</v>
      </c>
      <c r="E228" s="65">
        <f t="shared" si="25"/>
        <v>30980.247567905928</v>
      </c>
      <c r="F228" s="6">
        <f t="shared" si="26"/>
        <v>995.3636821022243</v>
      </c>
      <c r="G228" s="6">
        <f t="shared" si="27"/>
        <v>788.8286983161847</v>
      </c>
      <c r="H228" s="6">
        <f t="shared" si="28"/>
        <v>206.53498378603953</v>
      </c>
      <c r="I228" s="58">
        <f t="shared" si="29"/>
        <v>30191.418869589805</v>
      </c>
      <c r="K228" s="3"/>
      <c r="L228" s="3"/>
    </row>
    <row r="229" spans="3:12" ht="12.75">
      <c r="C229" s="9">
        <f t="shared" si="30"/>
        <v>207</v>
      </c>
      <c r="D229" s="5">
        <f t="shared" si="24"/>
        <v>48503</v>
      </c>
      <c r="E229" s="65">
        <f t="shared" si="25"/>
        <v>30191.418869589805</v>
      </c>
      <c r="F229" s="6">
        <f t="shared" si="26"/>
        <v>995.3636821022243</v>
      </c>
      <c r="G229" s="6">
        <f t="shared" si="27"/>
        <v>794.087556304959</v>
      </c>
      <c r="H229" s="6">
        <f t="shared" si="28"/>
        <v>201.27612579726537</v>
      </c>
      <c r="I229" s="58">
        <f t="shared" si="29"/>
        <v>29397.33131328487</v>
      </c>
      <c r="K229" s="3"/>
      <c r="L229" s="3"/>
    </row>
    <row r="230" spans="3:12" ht="12.75">
      <c r="C230" s="9">
        <f t="shared" si="30"/>
        <v>208</v>
      </c>
      <c r="D230" s="5">
        <f t="shared" si="24"/>
        <v>48534</v>
      </c>
      <c r="E230" s="65">
        <f t="shared" si="25"/>
        <v>29397.33131328487</v>
      </c>
      <c r="F230" s="6">
        <f t="shared" si="26"/>
        <v>995.3636821022243</v>
      </c>
      <c r="G230" s="6">
        <f t="shared" si="27"/>
        <v>799.3814733469918</v>
      </c>
      <c r="H230" s="6">
        <f t="shared" si="28"/>
        <v>195.98220875523248</v>
      </c>
      <c r="I230" s="58">
        <f t="shared" si="29"/>
        <v>28597.94983993785</v>
      </c>
      <c r="K230" s="3"/>
      <c r="L230" s="3"/>
    </row>
    <row r="231" spans="3:12" ht="12.75">
      <c r="C231" s="9">
        <f t="shared" si="30"/>
        <v>209</v>
      </c>
      <c r="D231" s="5">
        <f t="shared" si="24"/>
        <v>48564</v>
      </c>
      <c r="E231" s="65">
        <f t="shared" si="25"/>
        <v>28597.94983993785</v>
      </c>
      <c r="F231" s="6">
        <f t="shared" si="26"/>
        <v>995.3636821022243</v>
      </c>
      <c r="G231" s="6">
        <f t="shared" si="27"/>
        <v>804.7106831693053</v>
      </c>
      <c r="H231" s="6">
        <f t="shared" si="28"/>
        <v>190.65299893291902</v>
      </c>
      <c r="I231" s="58">
        <f t="shared" si="29"/>
        <v>27793.2391567686</v>
      </c>
      <c r="K231" s="3"/>
      <c r="L231" s="3"/>
    </row>
    <row r="232" spans="3:12" ht="12.75">
      <c r="C232" s="9">
        <f t="shared" si="30"/>
        <v>210</v>
      </c>
      <c r="D232" s="5">
        <f t="shared" si="24"/>
        <v>48595</v>
      </c>
      <c r="E232" s="65">
        <f t="shared" si="25"/>
        <v>27793.2391567686</v>
      </c>
      <c r="F232" s="6">
        <f t="shared" si="26"/>
        <v>995.3636821022243</v>
      </c>
      <c r="G232" s="6">
        <f t="shared" si="27"/>
        <v>810.0754210571002</v>
      </c>
      <c r="H232" s="6">
        <f t="shared" si="28"/>
        <v>185.28826104512402</v>
      </c>
      <c r="I232" s="58">
        <f t="shared" si="29"/>
        <v>26983.16373571148</v>
      </c>
      <c r="K232" s="3"/>
      <c r="L232" s="3"/>
    </row>
    <row r="233" spans="3:12" ht="12.75">
      <c r="C233" s="9">
        <f t="shared" si="30"/>
        <v>211</v>
      </c>
      <c r="D233" s="5">
        <f t="shared" si="24"/>
        <v>48626</v>
      </c>
      <c r="E233" s="65">
        <f t="shared" si="25"/>
        <v>26983.16373571148</v>
      </c>
      <c r="F233" s="6">
        <f t="shared" si="26"/>
        <v>995.3636821022243</v>
      </c>
      <c r="G233" s="6">
        <f t="shared" si="27"/>
        <v>815.4759238641477</v>
      </c>
      <c r="H233" s="6">
        <f t="shared" si="28"/>
        <v>179.88775823807654</v>
      </c>
      <c r="I233" s="58">
        <f t="shared" si="29"/>
        <v>26167.68781184731</v>
      </c>
      <c r="K233" s="3"/>
      <c r="L233" s="3"/>
    </row>
    <row r="234" spans="3:12" ht="12.75">
      <c r="C234" s="9">
        <f t="shared" si="30"/>
        <v>212</v>
      </c>
      <c r="D234" s="5">
        <f t="shared" si="24"/>
        <v>48654</v>
      </c>
      <c r="E234" s="65">
        <f t="shared" si="25"/>
        <v>26167.68781184731</v>
      </c>
      <c r="F234" s="6">
        <f t="shared" si="26"/>
        <v>995.3636821022243</v>
      </c>
      <c r="G234" s="6">
        <f t="shared" si="27"/>
        <v>820.9124300232422</v>
      </c>
      <c r="H234" s="6">
        <f t="shared" si="28"/>
        <v>174.4512520789821</v>
      </c>
      <c r="I234" s="58">
        <f t="shared" si="29"/>
        <v>25346.77538182406</v>
      </c>
      <c r="K234" s="3"/>
      <c r="L234" s="3"/>
    </row>
    <row r="235" spans="3:12" ht="12.75">
      <c r="C235" s="9">
        <f t="shared" si="30"/>
        <v>213</v>
      </c>
      <c r="D235" s="5">
        <f t="shared" si="24"/>
        <v>48685</v>
      </c>
      <c r="E235" s="65">
        <f t="shared" si="25"/>
        <v>25346.77538182406</v>
      </c>
      <c r="F235" s="6">
        <f t="shared" si="26"/>
        <v>995.3636821022243</v>
      </c>
      <c r="G235" s="6">
        <f t="shared" si="27"/>
        <v>826.3851795567306</v>
      </c>
      <c r="H235" s="6">
        <f t="shared" si="28"/>
        <v>168.97850254549374</v>
      </c>
      <c r="I235" s="58">
        <f t="shared" si="29"/>
        <v>24520.390202267386</v>
      </c>
      <c r="K235" s="3"/>
      <c r="L235" s="3"/>
    </row>
    <row r="236" spans="3:12" ht="12.75">
      <c r="C236" s="9">
        <f t="shared" si="30"/>
        <v>214</v>
      </c>
      <c r="D236" s="5">
        <f t="shared" si="24"/>
        <v>48715</v>
      </c>
      <c r="E236" s="65">
        <f t="shared" si="25"/>
        <v>24520.390202267386</v>
      </c>
      <c r="F236" s="6">
        <f t="shared" si="26"/>
        <v>995.3636821022243</v>
      </c>
      <c r="G236" s="6">
        <f t="shared" si="27"/>
        <v>831.8944140871083</v>
      </c>
      <c r="H236" s="6">
        <f t="shared" si="28"/>
        <v>163.46926801511592</v>
      </c>
      <c r="I236" s="58">
        <f t="shared" si="29"/>
        <v>23688.49578818027</v>
      </c>
      <c r="K236" s="3"/>
      <c r="L236" s="3"/>
    </row>
    <row r="237" spans="3:12" ht="12.75">
      <c r="C237" s="9">
        <f t="shared" si="30"/>
        <v>215</v>
      </c>
      <c r="D237" s="5">
        <f t="shared" si="24"/>
        <v>48746</v>
      </c>
      <c r="E237" s="65">
        <f t="shared" si="25"/>
        <v>23688.49578818027</v>
      </c>
      <c r="F237" s="6">
        <f t="shared" si="26"/>
        <v>995.3636821022243</v>
      </c>
      <c r="G237" s="6">
        <f t="shared" si="27"/>
        <v>837.4403768476891</v>
      </c>
      <c r="H237" s="6">
        <f t="shared" si="28"/>
        <v>157.92330525453514</v>
      </c>
      <c r="I237" s="58">
        <f t="shared" si="29"/>
        <v>22851.055411332578</v>
      </c>
      <c r="K237" s="3"/>
      <c r="L237" s="3"/>
    </row>
    <row r="238" spans="3:12" ht="12.75">
      <c r="C238" s="9">
        <f t="shared" si="30"/>
        <v>216</v>
      </c>
      <c r="D238" s="5">
        <f t="shared" si="24"/>
        <v>48776</v>
      </c>
      <c r="E238" s="65">
        <f t="shared" si="25"/>
        <v>22851.055411332578</v>
      </c>
      <c r="F238" s="6">
        <f t="shared" si="26"/>
        <v>995.3636821022243</v>
      </c>
      <c r="G238" s="6">
        <f t="shared" si="27"/>
        <v>843.0233126933404</v>
      </c>
      <c r="H238" s="6">
        <f t="shared" si="28"/>
        <v>152.34036940888387</v>
      </c>
      <c r="I238" s="58">
        <f t="shared" si="29"/>
        <v>22008.032098639233</v>
      </c>
      <c r="K238" s="3"/>
      <c r="L238" s="3"/>
    </row>
    <row r="239" spans="3:12" ht="12.75">
      <c r="C239" s="9">
        <f t="shared" si="30"/>
        <v>217</v>
      </c>
      <c r="D239" s="5">
        <f t="shared" si="24"/>
        <v>48807</v>
      </c>
      <c r="E239" s="65">
        <f t="shared" si="25"/>
        <v>22008.032098639233</v>
      </c>
      <c r="F239" s="6">
        <f t="shared" si="26"/>
        <v>995.3636821022243</v>
      </c>
      <c r="G239" s="6">
        <f t="shared" si="27"/>
        <v>848.6434681112961</v>
      </c>
      <c r="H239" s="6">
        <f t="shared" si="28"/>
        <v>146.72021399092822</v>
      </c>
      <c r="I239" s="58">
        <f t="shared" si="29"/>
        <v>21159.388630528003</v>
      </c>
      <c r="K239" s="3"/>
      <c r="L239" s="3"/>
    </row>
    <row r="240" spans="3:12" ht="12.75">
      <c r="C240" s="9">
        <f t="shared" si="30"/>
        <v>218</v>
      </c>
      <c r="D240" s="5">
        <f t="shared" si="24"/>
        <v>48838</v>
      </c>
      <c r="E240" s="65">
        <f t="shared" si="25"/>
        <v>21159.388630528003</v>
      </c>
      <c r="F240" s="6">
        <f t="shared" si="26"/>
        <v>995.3636821022243</v>
      </c>
      <c r="G240" s="6">
        <f t="shared" si="27"/>
        <v>854.3010912320376</v>
      </c>
      <c r="H240" s="6">
        <f t="shared" si="28"/>
        <v>141.06259087018668</v>
      </c>
      <c r="I240" s="58">
        <f t="shared" si="29"/>
        <v>20305.087539295957</v>
      </c>
      <c r="K240" s="3"/>
      <c r="L240" s="3"/>
    </row>
    <row r="241" spans="3:12" ht="12.75">
      <c r="C241" s="9">
        <f t="shared" si="30"/>
        <v>219</v>
      </c>
      <c r="D241" s="5">
        <f t="shared" si="24"/>
        <v>48868</v>
      </c>
      <c r="E241" s="65">
        <f t="shared" si="25"/>
        <v>20305.087539295957</v>
      </c>
      <c r="F241" s="6">
        <f t="shared" si="26"/>
        <v>995.3636821022243</v>
      </c>
      <c r="G241" s="6">
        <f t="shared" si="27"/>
        <v>859.9964318402513</v>
      </c>
      <c r="H241" s="6">
        <f t="shared" si="28"/>
        <v>135.36725026197306</v>
      </c>
      <c r="I241" s="58">
        <f t="shared" si="29"/>
        <v>19445.091107455664</v>
      </c>
      <c r="K241" s="3"/>
      <c r="L241" s="3"/>
    </row>
    <row r="242" spans="3:12" ht="12.75">
      <c r="C242" s="9">
        <f t="shared" si="30"/>
        <v>220</v>
      </c>
      <c r="D242" s="5">
        <f t="shared" si="24"/>
        <v>48899</v>
      </c>
      <c r="E242" s="65">
        <f t="shared" si="25"/>
        <v>19445.091107455664</v>
      </c>
      <c r="F242" s="6">
        <f t="shared" si="26"/>
        <v>995.3636821022243</v>
      </c>
      <c r="G242" s="6">
        <f t="shared" si="27"/>
        <v>865.7297413858532</v>
      </c>
      <c r="H242" s="6">
        <f t="shared" si="28"/>
        <v>129.63394071637111</v>
      </c>
      <c r="I242" s="10">
        <f t="shared" si="29"/>
        <v>18579.361366069876</v>
      </c>
      <c r="K242" s="3"/>
      <c r="L242" s="3"/>
    </row>
    <row r="243" spans="3:12" ht="12.75">
      <c r="C243" s="9">
        <f t="shared" si="30"/>
        <v>221</v>
      </c>
      <c r="D243" s="5">
        <f t="shared" si="24"/>
        <v>48929</v>
      </c>
      <c r="E243" s="65">
        <f t="shared" si="25"/>
        <v>18579.361366069876</v>
      </c>
      <c r="F243" s="6">
        <f t="shared" si="26"/>
        <v>995.3636821022243</v>
      </c>
      <c r="G243" s="6">
        <f t="shared" si="27"/>
        <v>871.5012729950918</v>
      </c>
      <c r="H243" s="6">
        <f t="shared" si="28"/>
        <v>123.8624091071325</v>
      </c>
      <c r="I243" s="10">
        <f t="shared" si="29"/>
        <v>17707.860093074793</v>
      </c>
      <c r="K243" s="3"/>
      <c r="L243" s="3"/>
    </row>
    <row r="244" spans="3:12" ht="12.75">
      <c r="C244" s="9">
        <f t="shared" si="30"/>
        <v>222</v>
      </c>
      <c r="D244" s="5">
        <f t="shared" si="24"/>
        <v>48960</v>
      </c>
      <c r="E244" s="65">
        <f t="shared" si="25"/>
        <v>17707.860093074793</v>
      </c>
      <c r="F244" s="6">
        <f t="shared" si="26"/>
        <v>995.3636821022243</v>
      </c>
      <c r="G244" s="6">
        <f t="shared" si="27"/>
        <v>877.3112814817257</v>
      </c>
      <c r="H244" s="6">
        <f t="shared" si="28"/>
        <v>118.05240062049863</v>
      </c>
      <c r="I244" s="10">
        <f t="shared" si="29"/>
        <v>16830.548811593035</v>
      </c>
      <c r="K244" s="3"/>
      <c r="L244" s="3"/>
    </row>
    <row r="245" spans="3:12" ht="12.75">
      <c r="C245" s="9">
        <f t="shared" si="30"/>
        <v>223</v>
      </c>
      <c r="D245" s="5">
        <f t="shared" si="24"/>
        <v>48991</v>
      </c>
      <c r="E245" s="65">
        <f t="shared" si="25"/>
        <v>16830.548811593035</v>
      </c>
      <c r="F245" s="6">
        <f t="shared" si="26"/>
        <v>995.3636821022243</v>
      </c>
      <c r="G245" s="6">
        <f t="shared" si="27"/>
        <v>883.1600233582707</v>
      </c>
      <c r="H245" s="6">
        <f t="shared" si="28"/>
        <v>112.20365874395357</v>
      </c>
      <c r="I245" s="10">
        <f t="shared" si="29"/>
        <v>15947.38878823485</v>
      </c>
      <c r="K245" s="3"/>
      <c r="L245" s="3"/>
    </row>
    <row r="246" spans="3:12" ht="12.75">
      <c r="C246" s="9">
        <f t="shared" si="30"/>
        <v>224</v>
      </c>
      <c r="D246" s="5">
        <f t="shared" si="24"/>
        <v>49019</v>
      </c>
      <c r="E246" s="65">
        <f t="shared" si="25"/>
        <v>15947.38878823485</v>
      </c>
      <c r="F246" s="6">
        <f t="shared" si="26"/>
        <v>995.3636821022243</v>
      </c>
      <c r="G246" s="6">
        <f t="shared" si="27"/>
        <v>889.0477568473253</v>
      </c>
      <c r="H246" s="6">
        <f t="shared" si="28"/>
        <v>106.315925254899</v>
      </c>
      <c r="I246" s="10">
        <f t="shared" si="29"/>
        <v>15058.341031387448</v>
      </c>
      <c r="K246" s="3"/>
      <c r="L246" s="3"/>
    </row>
    <row r="247" spans="3:12" ht="12.75">
      <c r="C247" s="9">
        <f t="shared" si="30"/>
        <v>225</v>
      </c>
      <c r="D247" s="5">
        <f t="shared" si="24"/>
        <v>49050</v>
      </c>
      <c r="E247" s="65">
        <f t="shared" si="25"/>
        <v>15058.341031387448</v>
      </c>
      <c r="F247" s="6">
        <f t="shared" si="26"/>
        <v>995.3636821022243</v>
      </c>
      <c r="G247" s="6">
        <f t="shared" si="27"/>
        <v>894.9747418929746</v>
      </c>
      <c r="H247" s="6">
        <f t="shared" si="28"/>
        <v>100.38894020924967</v>
      </c>
      <c r="I247" s="10">
        <f t="shared" si="29"/>
        <v>14163.366289494617</v>
      </c>
      <c r="K247" s="3"/>
      <c r="L247" s="3"/>
    </row>
    <row r="248" spans="3:12" ht="12.75">
      <c r="C248" s="9">
        <f t="shared" si="30"/>
        <v>226</v>
      </c>
      <c r="D248" s="5">
        <f t="shared" si="24"/>
        <v>49080</v>
      </c>
      <c r="E248" s="65">
        <f t="shared" si="25"/>
        <v>14163.366289494617</v>
      </c>
      <c r="F248" s="6">
        <f t="shared" si="26"/>
        <v>995.3636821022243</v>
      </c>
      <c r="G248" s="6">
        <f t="shared" si="27"/>
        <v>900.9412401722602</v>
      </c>
      <c r="H248" s="6">
        <f t="shared" si="28"/>
        <v>94.42244192996412</v>
      </c>
      <c r="I248" s="10">
        <f t="shared" si="29"/>
        <v>13262.425049322192</v>
      </c>
      <c r="K248" s="3"/>
      <c r="L248" s="3"/>
    </row>
    <row r="249" spans="3:12" ht="12.75">
      <c r="C249" s="9">
        <f t="shared" si="30"/>
        <v>227</v>
      </c>
      <c r="D249" s="5">
        <f t="shared" si="24"/>
        <v>49111</v>
      </c>
      <c r="E249" s="65">
        <f t="shared" si="25"/>
        <v>13262.425049322192</v>
      </c>
      <c r="F249" s="6">
        <f t="shared" si="26"/>
        <v>995.3636821022243</v>
      </c>
      <c r="G249" s="6">
        <f t="shared" si="27"/>
        <v>906.947515106743</v>
      </c>
      <c r="H249" s="6">
        <f t="shared" si="28"/>
        <v>88.41616699548128</v>
      </c>
      <c r="I249" s="10">
        <f t="shared" si="29"/>
        <v>12355.477534215664</v>
      </c>
      <c r="K249" s="3"/>
      <c r="L249" s="3"/>
    </row>
    <row r="250" spans="3:12" ht="12.75">
      <c r="C250" s="9">
        <f t="shared" si="30"/>
        <v>228</v>
      </c>
      <c r="D250" s="5">
        <f t="shared" si="24"/>
        <v>49141</v>
      </c>
      <c r="E250" s="65">
        <f t="shared" si="25"/>
        <v>12355.477534215664</v>
      </c>
      <c r="F250" s="6">
        <f t="shared" si="26"/>
        <v>995.3636821022243</v>
      </c>
      <c r="G250" s="6">
        <f t="shared" si="27"/>
        <v>912.9938318741199</v>
      </c>
      <c r="H250" s="6">
        <f t="shared" si="28"/>
        <v>82.36985022810444</v>
      </c>
      <c r="I250" s="10">
        <f t="shared" si="29"/>
        <v>11442.483702341444</v>
      </c>
      <c r="K250" s="3"/>
      <c r="L250" s="3"/>
    </row>
    <row r="251" spans="3:12" ht="12.75">
      <c r="C251" s="9">
        <f t="shared" si="30"/>
        <v>229</v>
      </c>
      <c r="D251" s="5">
        <f t="shared" si="24"/>
        <v>49172</v>
      </c>
      <c r="E251" s="65">
        <f t="shared" si="25"/>
        <v>11442.483702341444</v>
      </c>
      <c r="F251" s="6">
        <f t="shared" si="26"/>
        <v>995.3636821022243</v>
      </c>
      <c r="G251" s="6">
        <f t="shared" si="27"/>
        <v>919.080457419948</v>
      </c>
      <c r="H251" s="6">
        <f t="shared" si="28"/>
        <v>76.2832246822763</v>
      </c>
      <c r="I251" s="10">
        <f t="shared" si="29"/>
        <v>10523.403244921472</v>
      </c>
      <c r="K251" s="3"/>
      <c r="L251" s="3"/>
    </row>
    <row r="252" spans="3:12" ht="12.75">
      <c r="C252" s="9">
        <f t="shared" si="30"/>
        <v>230</v>
      </c>
      <c r="D252" s="5">
        <f t="shared" si="24"/>
        <v>49203</v>
      </c>
      <c r="E252" s="65">
        <f t="shared" si="25"/>
        <v>10523.403244921472</v>
      </c>
      <c r="F252" s="6">
        <f t="shared" si="26"/>
        <v>995.3636821022243</v>
      </c>
      <c r="G252" s="6">
        <f t="shared" si="27"/>
        <v>925.2076604694145</v>
      </c>
      <c r="H252" s="6">
        <f t="shared" si="28"/>
        <v>70.15602163280981</v>
      </c>
      <c r="I252" s="10">
        <f t="shared" si="29"/>
        <v>9598.195584452013</v>
      </c>
      <c r="K252" s="3"/>
      <c r="L252" s="3"/>
    </row>
    <row r="253" spans="3:12" ht="12.75">
      <c r="C253" s="9">
        <f t="shared" si="30"/>
        <v>231</v>
      </c>
      <c r="D253" s="5">
        <f t="shared" si="24"/>
        <v>49233</v>
      </c>
      <c r="E253" s="65">
        <f t="shared" si="25"/>
        <v>9598.195584452013</v>
      </c>
      <c r="F253" s="6">
        <f t="shared" si="26"/>
        <v>995.3636821022243</v>
      </c>
      <c r="G253" s="6">
        <f t="shared" si="27"/>
        <v>931.3757115392109</v>
      </c>
      <c r="H253" s="6">
        <f t="shared" si="28"/>
        <v>63.98797056301342</v>
      </c>
      <c r="I253" s="10">
        <f t="shared" si="29"/>
        <v>8666.819872912834</v>
      </c>
      <c r="K253" s="3"/>
      <c r="L253" s="3"/>
    </row>
    <row r="254" spans="3:12" ht="12.75">
      <c r="C254" s="9">
        <f t="shared" si="30"/>
        <v>232</v>
      </c>
      <c r="D254" s="5">
        <f t="shared" si="24"/>
        <v>49264</v>
      </c>
      <c r="E254" s="65">
        <f t="shared" si="25"/>
        <v>8666.819872912834</v>
      </c>
      <c r="F254" s="6">
        <f t="shared" si="26"/>
        <v>995.3636821022243</v>
      </c>
      <c r="G254" s="6">
        <f t="shared" si="27"/>
        <v>937.5848829494721</v>
      </c>
      <c r="H254" s="6">
        <f t="shared" si="28"/>
        <v>57.778799152752235</v>
      </c>
      <c r="I254" s="10">
        <f t="shared" si="29"/>
        <v>7729.234989963472</v>
      </c>
      <c r="K254" s="3"/>
      <c r="L254" s="3"/>
    </row>
    <row r="255" spans="3:12" ht="12.75">
      <c r="C255" s="9">
        <f t="shared" si="30"/>
        <v>233</v>
      </c>
      <c r="D255" s="5">
        <f t="shared" si="24"/>
        <v>49294</v>
      </c>
      <c r="E255" s="65">
        <f t="shared" si="25"/>
        <v>7729.234989963472</v>
      </c>
      <c r="F255" s="6">
        <f t="shared" si="26"/>
        <v>995.3636821022243</v>
      </c>
      <c r="G255" s="6">
        <f t="shared" si="27"/>
        <v>943.8354488358011</v>
      </c>
      <c r="H255" s="6">
        <f t="shared" si="28"/>
        <v>51.52823326642315</v>
      </c>
      <c r="I255" s="10">
        <f t="shared" si="29"/>
        <v>6785.399541127612</v>
      </c>
      <c r="K255" s="3"/>
      <c r="L255" s="3"/>
    </row>
    <row r="256" spans="3:12" ht="12.75">
      <c r="C256" s="9">
        <f t="shared" si="30"/>
        <v>234</v>
      </c>
      <c r="D256" s="5">
        <f t="shared" si="24"/>
        <v>49325</v>
      </c>
      <c r="E256" s="65">
        <f t="shared" si="25"/>
        <v>6785.399541127612</v>
      </c>
      <c r="F256" s="6">
        <f t="shared" si="26"/>
        <v>995.3636821022243</v>
      </c>
      <c r="G256" s="6">
        <f t="shared" si="27"/>
        <v>950.1276851613735</v>
      </c>
      <c r="H256" s="6">
        <f t="shared" si="28"/>
        <v>45.23599694085075</v>
      </c>
      <c r="I256" s="10">
        <f t="shared" si="29"/>
        <v>5835.271855966304</v>
      </c>
      <c r="K256" s="3"/>
      <c r="L256" s="3"/>
    </row>
    <row r="257" spans="3:12" ht="12.75">
      <c r="C257" s="9">
        <f t="shared" si="30"/>
        <v>235</v>
      </c>
      <c r="D257" s="5">
        <f t="shared" si="24"/>
        <v>49356</v>
      </c>
      <c r="E257" s="65">
        <f t="shared" si="25"/>
        <v>5835.271855966304</v>
      </c>
      <c r="F257" s="6">
        <f t="shared" si="26"/>
        <v>995.3636821022243</v>
      </c>
      <c r="G257" s="6">
        <f t="shared" si="27"/>
        <v>956.4618697291156</v>
      </c>
      <c r="H257" s="6">
        <f t="shared" si="28"/>
        <v>38.9018123731087</v>
      </c>
      <c r="I257" s="10">
        <f t="shared" si="29"/>
        <v>4878.809986237204</v>
      </c>
      <c r="K257" s="3"/>
      <c r="L257" s="3"/>
    </row>
    <row r="258" spans="3:12" ht="12.75">
      <c r="C258" s="9">
        <f t="shared" si="30"/>
        <v>236</v>
      </c>
      <c r="D258" s="5">
        <f t="shared" si="24"/>
        <v>49384</v>
      </c>
      <c r="E258" s="65">
        <f t="shared" si="25"/>
        <v>4878.809986237204</v>
      </c>
      <c r="F258" s="6">
        <f t="shared" si="26"/>
        <v>995.3636821022243</v>
      </c>
      <c r="G258" s="6">
        <f t="shared" si="27"/>
        <v>962.8382821939763</v>
      </c>
      <c r="H258" s="6">
        <f t="shared" si="28"/>
        <v>32.525399908248026</v>
      </c>
      <c r="I258" s="10">
        <f t="shared" si="29"/>
        <v>3915.971704043215</v>
      </c>
      <c r="K258" s="3"/>
      <c r="L258" s="3"/>
    </row>
    <row r="259" spans="3:12" ht="12.75">
      <c r="C259" s="9">
        <f t="shared" si="30"/>
        <v>237</v>
      </c>
      <c r="D259" s="5">
        <f t="shared" si="24"/>
        <v>49415</v>
      </c>
      <c r="E259" s="65">
        <f t="shared" si="25"/>
        <v>3915.971704043215</v>
      </c>
      <c r="F259" s="6">
        <f t="shared" si="26"/>
        <v>995.3636821022243</v>
      </c>
      <c r="G259" s="6">
        <f t="shared" si="27"/>
        <v>969.2572040752696</v>
      </c>
      <c r="H259" s="6">
        <f t="shared" si="28"/>
        <v>26.10647802695477</v>
      </c>
      <c r="I259" s="10">
        <f t="shared" si="29"/>
        <v>2946.7144999678712</v>
      </c>
      <c r="K259" s="3"/>
      <c r="L259" s="3"/>
    </row>
    <row r="260" spans="3:12" ht="12.75">
      <c r="C260" s="9">
        <f t="shared" si="30"/>
        <v>238</v>
      </c>
      <c r="D260" s="5">
        <f t="shared" si="24"/>
        <v>49445</v>
      </c>
      <c r="E260" s="65">
        <f t="shared" si="25"/>
        <v>2946.7144999678712</v>
      </c>
      <c r="F260" s="6">
        <f t="shared" si="26"/>
        <v>995.3636821022243</v>
      </c>
      <c r="G260" s="6">
        <f t="shared" si="27"/>
        <v>975.7189187691051</v>
      </c>
      <c r="H260" s="6">
        <f t="shared" si="28"/>
        <v>19.644763333119144</v>
      </c>
      <c r="I260" s="10">
        <f t="shared" si="29"/>
        <v>1970.9955811987165</v>
      </c>
      <c r="K260" s="3"/>
      <c r="L260" s="3"/>
    </row>
    <row r="261" spans="3:12" ht="12.75">
      <c r="C261" s="9">
        <f t="shared" si="30"/>
        <v>239</v>
      </c>
      <c r="D261" s="5">
        <f t="shared" si="24"/>
        <v>49476</v>
      </c>
      <c r="E261" s="65">
        <f t="shared" si="25"/>
        <v>1970.9955811987165</v>
      </c>
      <c r="F261" s="6">
        <f t="shared" si="26"/>
        <v>995.3636821022243</v>
      </c>
      <c r="G261" s="6">
        <f t="shared" si="27"/>
        <v>982.2237115608995</v>
      </c>
      <c r="H261" s="6">
        <f t="shared" si="28"/>
        <v>13.139970541324777</v>
      </c>
      <c r="I261" s="10">
        <f t="shared" si="29"/>
        <v>988.771869637887</v>
      </c>
      <c r="K261" s="3"/>
      <c r="L261" s="3"/>
    </row>
    <row r="262" spans="3:12" ht="12.75">
      <c r="C262" s="9">
        <f t="shared" si="30"/>
        <v>240</v>
      </c>
      <c r="D262" s="5">
        <f t="shared" si="24"/>
        <v>49506</v>
      </c>
      <c r="E262" s="65">
        <f t="shared" si="25"/>
        <v>988.771869637887</v>
      </c>
      <c r="F262" s="6">
        <f t="shared" si="26"/>
        <v>995.3636821022243</v>
      </c>
      <c r="G262" s="6">
        <f t="shared" si="27"/>
        <v>988.7718696379717</v>
      </c>
      <c r="H262" s="6">
        <f t="shared" si="28"/>
        <v>6.59181246425258</v>
      </c>
      <c r="I262" s="10">
        <f t="shared" si="29"/>
        <v>0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42094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27975.35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6.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6.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-19518.35</v>
      </c>
    </row>
    <row r="30" spans="2:13" ht="16.5" thickBot="1">
      <c r="B30" s="125" t="s">
        <v>38</v>
      </c>
      <c r="L30" s="123" t="s">
        <v>29</v>
      </c>
      <c r="M30" s="139">
        <f>+K16+M9+K28</f>
        <v>16617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497026.32</v>
      </c>
    </row>
    <row r="36" spans="3:9" ht="16.5" thickBot="1">
      <c r="C36" s="125" t="s">
        <v>41</v>
      </c>
      <c r="H36" s="118"/>
      <c r="I36" s="132">
        <v>58473.68</v>
      </c>
    </row>
    <row r="37" spans="3:9" ht="16.5" thickBot="1">
      <c r="C37" s="117" t="s">
        <v>42</v>
      </c>
      <c r="H37" s="118"/>
      <c r="I37" s="132">
        <v>14472.23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6.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.7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.75">
      <c r="B6" s="87" t="s">
        <v>25</v>
      </c>
      <c r="K6" s="89" t="s">
        <v>26</v>
      </c>
      <c r="L6" s="103" t="s">
        <v>47</v>
      </c>
      <c r="M6" s="90"/>
    </row>
    <row r="7" spans="2:8" ht="16.5" thickBot="1">
      <c r="B7" s="87" t="s">
        <v>27</v>
      </c>
      <c r="E7" s="106">
        <v>42004</v>
      </c>
      <c r="F7" s="88"/>
      <c r="G7" s="88"/>
      <c r="H7" s="88"/>
    </row>
    <row r="9" spans="2:13" ht="16.5" thickBot="1">
      <c r="B9" s="87" t="s">
        <v>28</v>
      </c>
      <c r="L9" s="91" t="s">
        <v>29</v>
      </c>
      <c r="M9" s="100">
        <v>0</v>
      </c>
    </row>
    <row r="10" ht="16.5" thickTop="1">
      <c r="B10" s="87" t="s">
        <v>56</v>
      </c>
    </row>
    <row r="11" spans="2:11" ht="31.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6.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6.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6.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.7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6.5" thickBot="1">
      <c r="F16" s="93" t="s">
        <v>35</v>
      </c>
      <c r="J16" s="94" t="s">
        <v>29</v>
      </c>
      <c r="K16" s="112">
        <f>SUM(I12:I14)+I15</f>
        <v>27975.35</v>
      </c>
    </row>
    <row r="18" ht="15.75">
      <c r="B18" s="93" t="s">
        <v>36</v>
      </c>
    </row>
    <row r="19" spans="3:11" ht="16.5" thickBot="1">
      <c r="C19" s="88"/>
      <c r="D19" s="88"/>
      <c r="E19" s="88"/>
      <c r="I19" s="102">
        <v>0</v>
      </c>
      <c r="J19" s="16"/>
      <c r="K19" s="16"/>
    </row>
    <row r="20" spans="3:11" ht="16.5" thickBot="1">
      <c r="C20" s="88"/>
      <c r="D20" s="88"/>
      <c r="E20" s="88"/>
      <c r="I20" s="102">
        <v>0</v>
      </c>
      <c r="J20" s="16"/>
      <c r="K20" s="16"/>
    </row>
    <row r="21" spans="3:11" ht="16.5" thickBot="1">
      <c r="C21" s="88"/>
      <c r="D21" s="88"/>
      <c r="E21" s="88"/>
      <c r="I21" s="102">
        <v>0</v>
      </c>
      <c r="J21" s="16"/>
      <c r="K21" s="16"/>
    </row>
    <row r="22" spans="3:11" ht="16.5" thickBot="1">
      <c r="C22" s="88"/>
      <c r="D22" s="88"/>
      <c r="E22" s="88"/>
      <c r="I22" s="102">
        <v>0</v>
      </c>
      <c r="J22" s="16"/>
      <c r="K22" s="16"/>
    </row>
    <row r="23" spans="3:11" ht="16.5" thickBot="1">
      <c r="C23" s="88"/>
      <c r="D23" s="88"/>
      <c r="E23" s="88"/>
      <c r="I23" s="102">
        <v>0</v>
      </c>
      <c r="J23" s="16"/>
      <c r="K23" s="16"/>
    </row>
    <row r="24" spans="3:11" ht="16.5" thickBot="1">
      <c r="C24" s="88"/>
      <c r="D24" s="88"/>
      <c r="E24" s="88"/>
      <c r="I24" s="102">
        <v>0</v>
      </c>
      <c r="J24" s="16"/>
      <c r="K24" s="16"/>
    </row>
    <row r="25" spans="3:11" ht="16.5" thickBot="1">
      <c r="C25" s="88"/>
      <c r="D25" s="88"/>
      <c r="E25" s="88"/>
      <c r="I25" s="102">
        <v>0</v>
      </c>
      <c r="J25" s="16"/>
      <c r="K25" s="16"/>
    </row>
    <row r="26" spans="3:11" ht="16.5" thickBot="1">
      <c r="C26" s="88"/>
      <c r="D26" s="88"/>
      <c r="E26" s="88"/>
      <c r="I26" s="102">
        <v>0</v>
      </c>
      <c r="J26" s="16"/>
      <c r="K26" s="16"/>
    </row>
    <row r="27" spans="3:11" ht="15.75">
      <c r="C27" s="16"/>
      <c r="D27" s="16"/>
      <c r="E27" s="16"/>
      <c r="G27" s="16"/>
      <c r="I27" s="16"/>
      <c r="J27" s="16"/>
      <c r="K27" s="16"/>
    </row>
    <row r="28" spans="6:11" ht="16.5" thickBot="1">
      <c r="F28" s="93" t="s">
        <v>37</v>
      </c>
      <c r="J28" s="94" t="s">
        <v>29</v>
      </c>
      <c r="K28" s="88">
        <f>SUM(I19:I26)</f>
        <v>0</v>
      </c>
    </row>
    <row r="30" spans="2:13" ht="16.5" thickBot="1">
      <c r="B30" s="93" t="s">
        <v>38</v>
      </c>
      <c r="L30" s="91" t="s">
        <v>29</v>
      </c>
      <c r="M30" s="113">
        <f>+K16+M9</f>
        <v>27975.35</v>
      </c>
    </row>
    <row r="31" spans="1:14" ht="16.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6.5" thickBot="1">
      <c r="B33" s="87" t="s">
        <v>39</v>
      </c>
      <c r="J33" s="88"/>
      <c r="K33" s="88">
        <v>85</v>
      </c>
    </row>
    <row r="34" ht="15.75">
      <c r="B34" s="87" t="s">
        <v>57</v>
      </c>
    </row>
    <row r="35" spans="2:11" ht="16.5" thickBot="1">
      <c r="B35" s="87" t="s">
        <v>40</v>
      </c>
      <c r="J35" s="94" t="s">
        <v>29</v>
      </c>
      <c r="K35" s="88">
        <v>0</v>
      </c>
    </row>
    <row r="36" spans="3:9" ht="16.5" thickBot="1">
      <c r="C36" s="93" t="s">
        <v>41</v>
      </c>
      <c r="H36" s="16"/>
      <c r="I36" s="102">
        <v>0</v>
      </c>
    </row>
    <row r="37" spans="3:9" ht="16.5" thickBot="1">
      <c r="C37" s="87" t="s">
        <v>42</v>
      </c>
      <c r="H37" s="16"/>
      <c r="I37" s="102">
        <v>0</v>
      </c>
    </row>
    <row r="38" spans="2:11" ht="16.5" thickBot="1">
      <c r="B38" s="93" t="s">
        <v>43</v>
      </c>
      <c r="J38" s="94" t="s">
        <v>29</v>
      </c>
      <c r="K38" s="114">
        <v>497026.32</v>
      </c>
    </row>
    <row r="39" spans="2:11" ht="15.75">
      <c r="B39" s="93"/>
      <c r="J39" s="98"/>
      <c r="K39" s="16"/>
    </row>
    <row r="40" spans="2:12" ht="15.7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.7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6.5" thickBot="1">
      <c r="B43" s="92"/>
      <c r="C43" s="92"/>
      <c r="D43" s="92"/>
      <c r="E43" s="92"/>
      <c r="F43" s="92"/>
      <c r="H43" s="92"/>
      <c r="I43" s="92"/>
    </row>
    <row r="44" spans="2:8" ht="16.5" thickTop="1">
      <c r="B44" s="87" t="s">
        <v>45</v>
      </c>
      <c r="H44" s="87" t="s">
        <v>46</v>
      </c>
    </row>
    <row r="46" ht="15.7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2015-02-11T16:24:30Z</cp:lastPrinted>
  <dcterms:created xsi:type="dcterms:W3CDTF">2000-08-25T00:46:01Z</dcterms:created>
  <dcterms:modified xsi:type="dcterms:W3CDTF">2015-07-16T15:43:18Z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Workbook with quarterly activity</vt:lpwstr>
  </property>
  <property fmtid="{D5CDD505-2E9C-101B-9397-08002B2CF9AE}" pid="5" name="EFiling">
    <vt:lpwstr>2727.00000000000</vt:lpwstr>
  </property>
  <property fmtid="{D5CDD505-2E9C-101B-9397-08002B2CF9AE}" pid="6" name="DocumentSetTy">
    <vt:lpwstr>Compliance</vt:lpwstr>
  </property>
  <property fmtid="{D5CDD505-2E9C-101B-9397-08002B2CF9AE}" pid="7" name="IsHighlyConfidenti">
    <vt:lpwstr>0</vt:lpwstr>
  </property>
  <property fmtid="{D5CDD505-2E9C-101B-9397-08002B2CF9AE}" pid="8" name="DocketNumb">
    <vt:lpwstr>141301</vt:lpwstr>
  </property>
  <property fmtid="{D5CDD505-2E9C-101B-9397-08002B2CF9AE}" pid="9" name="IsConfidenti">
    <vt:lpwstr>0</vt:lpwstr>
  </property>
  <property fmtid="{D5CDD505-2E9C-101B-9397-08002B2CF9AE}" pid="10" name="Dat">
    <vt:lpwstr>2015-07-23T00:00:00Z</vt:lpwstr>
  </property>
  <property fmtid="{D5CDD505-2E9C-101B-9397-08002B2CF9AE}" pid="11" name="_docset_NoMedatataSyncRequir">
    <vt:lpwstr>False</vt:lpwstr>
  </property>
  <property fmtid="{D5CDD505-2E9C-101B-9397-08002B2CF9AE}" pid="12" name="Nickna">
    <vt:lpwstr/>
  </property>
  <property fmtid="{D5CDD505-2E9C-101B-9397-08002B2CF9AE}" pid="13" name="CaseCompanyNam">
    <vt:lpwstr>Cristalina L.L.C.;Washington Water Service Company</vt:lpwstr>
  </property>
  <property fmtid="{D5CDD505-2E9C-101B-9397-08002B2CF9AE}" pid="14" name="Proce">
    <vt:lpwstr/>
  </property>
  <property fmtid="{D5CDD505-2E9C-101B-9397-08002B2CF9AE}" pid="15" name="Visibili">
    <vt:lpwstr/>
  </property>
  <property fmtid="{D5CDD505-2E9C-101B-9397-08002B2CF9AE}" pid="16" name="DocumentGro">
    <vt:lpwstr/>
  </property>
  <property fmtid="{D5CDD505-2E9C-101B-9397-08002B2CF9AE}" pid="17" name="CaseTy">
    <vt:lpwstr>Transfer of Property</vt:lpwstr>
  </property>
  <property fmtid="{D5CDD505-2E9C-101B-9397-08002B2CF9AE}" pid="18" name="OpenedDa">
    <vt:lpwstr>2014-06-17T00:00:00Z</vt:lpwstr>
  </property>
  <property fmtid="{D5CDD505-2E9C-101B-9397-08002B2CF9AE}" pid="19" name="Pref">
    <vt:lpwstr>UW</vt:lpwstr>
  </property>
  <property fmtid="{D5CDD505-2E9C-101B-9397-08002B2CF9AE}" pid="20" name="IndustryCo">
    <vt:lpwstr>160</vt:lpwstr>
  </property>
  <property fmtid="{D5CDD505-2E9C-101B-9397-08002B2CF9AE}" pid="21" name="CaseStat">
    <vt:lpwstr>Closed</vt:lpwstr>
  </property>
</Properties>
</file>