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3.xml" ContentType="application/vnd.ms-office.chartcolorstyle+xml"/>
  <Override PartName="/xl/charts/style3.xml" ContentType="application/vnd.ms-office.chartstyle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charts/colors2.xml" ContentType="application/vnd.ms-office.chartcolorstyle+xml"/>
  <Override PartName="/xl/charts/style2.xml" ContentType="application/vnd.ms-office.chartstyle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32840" yWindow="0" windowWidth="18380" windowHeight="13410"/>
  </bookViews>
  <sheets>
    <sheet name="example - buy &amp; sell" sheetId="3" r:id="rId1"/>
    <sheet name="example - sell" sheetId="2" r:id="rId2"/>
    <sheet name="simulaton 1" sheetId="6" r:id="rId3"/>
    <sheet name="simulation 2" sheetId="7" r:id="rId4"/>
    <sheet name="simulation 3" sheetId="8" r:id="rId5"/>
  </sheets>
  <definedNames>
    <definedName name="amt2vary" localSheetId="0">'example - buy &amp; sell'!#REF!</definedName>
    <definedName name="amt2vary" localSheetId="1">'example - sell'!#REF!</definedName>
    <definedName name="amt2vary">#REF!</definedName>
    <definedName name="available_cap" localSheetId="0">'example - buy &amp; sell'!$P$4</definedName>
    <definedName name="available_cap">'example - sell'!$P$4</definedName>
    <definedName name="capacity" localSheetId="0">'example - buy &amp; sell'!#REF!</definedName>
    <definedName name="capacity" localSheetId="1">'example - sell'!#REF!</definedName>
    <definedName name="capacity">#REF!</definedName>
    <definedName name="opcost" localSheetId="0">'example - buy &amp; sell'!#REF!</definedName>
    <definedName name="opcost" localSheetId="1">'example - sell'!#REF!</definedName>
    <definedName name="opcost">#REF!</definedName>
    <definedName name="operating_cost" localSheetId="0">'example - buy &amp; sell'!$P$3</definedName>
    <definedName name="operating_cost">'example - sell'!$P$3</definedName>
    <definedName name="price_delta" localSheetId="0">'example - buy &amp; sell'!$P$32</definedName>
    <definedName name="price_delta">'example - sell'!$P$32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3" l="1"/>
  <c r="E8" i="3"/>
  <c r="F8" i="3" s="1"/>
  <c r="G8" i="3" s="1"/>
  <c r="E9" i="3"/>
  <c r="F9" i="3" s="1"/>
  <c r="G9" i="3" s="1"/>
  <c r="E10" i="3"/>
  <c r="F10" i="3" s="1"/>
  <c r="G10" i="3" s="1"/>
  <c r="E11" i="3"/>
  <c r="F11" i="3" s="1"/>
  <c r="G11" i="3" s="1"/>
  <c r="E6" i="3"/>
  <c r="H43" i="3"/>
  <c r="I43" i="3" s="1"/>
  <c r="D43" i="3"/>
  <c r="E43" i="3" s="1"/>
  <c r="H42" i="3"/>
  <c r="D42" i="3"/>
  <c r="E42" i="3" s="1"/>
  <c r="H41" i="3"/>
  <c r="I41" i="3" s="1"/>
  <c r="D41" i="3"/>
  <c r="E41" i="3" s="1"/>
  <c r="H40" i="3"/>
  <c r="I40" i="3" s="1"/>
  <c r="D40" i="3"/>
  <c r="E40" i="3" s="1"/>
  <c r="H39" i="3"/>
  <c r="I39" i="3" s="1"/>
  <c r="D39" i="3"/>
  <c r="E39" i="3" s="1"/>
  <c r="H38" i="3"/>
  <c r="I38" i="3" s="1"/>
  <c r="J38" i="3" s="1"/>
  <c r="K38" i="3" s="1"/>
  <c r="D38" i="3"/>
  <c r="E38" i="3" s="1"/>
  <c r="H37" i="3"/>
  <c r="I37" i="3" s="1"/>
  <c r="D37" i="3"/>
  <c r="E37" i="3" s="1"/>
  <c r="H36" i="3"/>
  <c r="I36" i="3" s="1"/>
  <c r="D36" i="3"/>
  <c r="E36" i="3" s="1"/>
  <c r="H35" i="3"/>
  <c r="I35" i="3" s="1"/>
  <c r="D35" i="3"/>
  <c r="E35" i="3" s="1"/>
  <c r="H34" i="3"/>
  <c r="I34" i="3" s="1"/>
  <c r="J34" i="3" s="1"/>
  <c r="K34" i="3" s="1"/>
  <c r="D34" i="3"/>
  <c r="E34" i="3" s="1"/>
  <c r="H33" i="3"/>
  <c r="I33" i="3" s="1"/>
  <c r="D33" i="3"/>
  <c r="E33" i="3" s="1"/>
  <c r="H32" i="3"/>
  <c r="I32" i="3" s="1"/>
  <c r="J32" i="3" s="1"/>
  <c r="K32" i="3" s="1"/>
  <c r="D32" i="3"/>
  <c r="E32" i="3" s="1"/>
  <c r="G17" i="3"/>
  <c r="F17" i="3"/>
  <c r="E17" i="3"/>
  <c r="E16" i="3"/>
  <c r="F16" i="3" s="1"/>
  <c r="G16" i="3" s="1"/>
  <c r="F15" i="3"/>
  <c r="G15" i="3" s="1"/>
  <c r="E15" i="3"/>
  <c r="E14" i="3"/>
  <c r="F14" i="3" s="1"/>
  <c r="G14" i="3" s="1"/>
  <c r="E13" i="3"/>
  <c r="F13" i="3" s="1"/>
  <c r="G13" i="3" s="1"/>
  <c r="E12" i="3"/>
  <c r="F12" i="3" s="1"/>
  <c r="G12" i="3" s="1"/>
  <c r="F7" i="3"/>
  <c r="F6" i="3"/>
  <c r="G6" i="3" s="1"/>
  <c r="E7" i="2"/>
  <c r="F7" i="2" s="1"/>
  <c r="G7" i="2" s="1"/>
  <c r="E8" i="2"/>
  <c r="F8" i="2" s="1"/>
  <c r="G8" i="2" s="1"/>
  <c r="E9" i="2"/>
  <c r="F9" i="2" s="1"/>
  <c r="G9" i="2" s="1"/>
  <c r="E10" i="2"/>
  <c r="F10" i="2" s="1"/>
  <c r="G10" i="2" s="1"/>
  <c r="E11" i="2"/>
  <c r="F11" i="2" s="1"/>
  <c r="G11" i="2" s="1"/>
  <c r="E12" i="2"/>
  <c r="F12" i="2" s="1"/>
  <c r="G12" i="2" s="1"/>
  <c r="E13" i="2"/>
  <c r="F13" i="2" s="1"/>
  <c r="G13" i="2" s="1"/>
  <c r="E14" i="2"/>
  <c r="F14" i="2" s="1"/>
  <c r="G14" i="2" s="1"/>
  <c r="E15" i="2"/>
  <c r="F15" i="2" s="1"/>
  <c r="G15" i="2" s="1"/>
  <c r="E16" i="2"/>
  <c r="F16" i="2" s="1"/>
  <c r="G16" i="2" s="1"/>
  <c r="E17" i="2"/>
  <c r="F17" i="2" s="1"/>
  <c r="G17" i="2" s="1"/>
  <c r="E6" i="2"/>
  <c r="F6" i="2" s="1"/>
  <c r="G6" i="2" s="1"/>
  <c r="H33" i="2"/>
  <c r="I33" i="2" s="1"/>
  <c r="H34" i="2"/>
  <c r="I34" i="2" s="1"/>
  <c r="H35" i="2"/>
  <c r="I35" i="2" s="1"/>
  <c r="H36" i="2"/>
  <c r="I36" i="2" s="1"/>
  <c r="H37" i="2"/>
  <c r="I37" i="2" s="1"/>
  <c r="H38" i="2"/>
  <c r="I38" i="2" s="1"/>
  <c r="H39" i="2"/>
  <c r="I39" i="2" s="1"/>
  <c r="H40" i="2"/>
  <c r="I40" i="2" s="1"/>
  <c r="H41" i="2"/>
  <c r="I41" i="2" s="1"/>
  <c r="H42" i="2"/>
  <c r="I42" i="2" s="1"/>
  <c r="H43" i="2"/>
  <c r="I43" i="2" s="1"/>
  <c r="H32" i="2"/>
  <c r="I32" i="2" s="1"/>
  <c r="D33" i="2"/>
  <c r="E33" i="2" s="1"/>
  <c r="D34" i="2"/>
  <c r="E34" i="2" s="1"/>
  <c r="D35" i="2"/>
  <c r="E35" i="2" s="1"/>
  <c r="D36" i="2"/>
  <c r="E36" i="2" s="1"/>
  <c r="D37" i="2"/>
  <c r="E37" i="2" s="1"/>
  <c r="D38" i="2"/>
  <c r="E38" i="2" s="1"/>
  <c r="D39" i="2"/>
  <c r="E39" i="2" s="1"/>
  <c r="D40" i="2"/>
  <c r="E40" i="2" s="1"/>
  <c r="D41" i="2"/>
  <c r="E41" i="2" s="1"/>
  <c r="D42" i="2"/>
  <c r="E42" i="2" s="1"/>
  <c r="D43" i="2"/>
  <c r="E43" i="2" s="1"/>
  <c r="D32" i="2"/>
  <c r="E32" i="2" s="1"/>
  <c r="F43" i="3" l="1"/>
  <c r="G43" i="3" s="1"/>
  <c r="J36" i="3"/>
  <c r="K36" i="3" s="1"/>
  <c r="J40" i="3"/>
  <c r="K40" i="3" s="1"/>
  <c r="I42" i="3"/>
  <c r="J42" i="3" s="1"/>
  <c r="K42" i="3" s="1"/>
  <c r="J43" i="3"/>
  <c r="K43" i="3" s="1"/>
  <c r="F35" i="3"/>
  <c r="G35" i="3" s="1"/>
  <c r="F39" i="3"/>
  <c r="G39" i="3" s="1"/>
  <c r="F41" i="3"/>
  <c r="G41" i="3" s="1"/>
  <c r="F37" i="3"/>
  <c r="G37" i="3" s="1"/>
  <c r="F33" i="3"/>
  <c r="G33" i="3" s="1"/>
  <c r="J41" i="3"/>
  <c r="K41" i="3" s="1"/>
  <c r="F34" i="3"/>
  <c r="G34" i="3" s="1"/>
  <c r="J33" i="3"/>
  <c r="K33" i="3" s="1"/>
  <c r="G7" i="3"/>
  <c r="G18" i="3" s="1"/>
  <c r="F18" i="3"/>
  <c r="F40" i="3"/>
  <c r="G40" i="3" s="1"/>
  <c r="J39" i="3"/>
  <c r="K39" i="3" s="1"/>
  <c r="F32" i="3"/>
  <c r="F36" i="3"/>
  <c r="G36" i="3" s="1"/>
  <c r="F38" i="3"/>
  <c r="G38" i="3" s="1"/>
  <c r="F42" i="3"/>
  <c r="G42" i="3" s="1"/>
  <c r="J35" i="3"/>
  <c r="J37" i="3"/>
  <c r="K37" i="3" s="1"/>
  <c r="J40" i="2"/>
  <c r="K40" i="2" s="1"/>
  <c r="J41" i="2"/>
  <c r="K41" i="2" s="1"/>
  <c r="J42" i="2"/>
  <c r="K42" i="2" s="1"/>
  <c r="J32" i="2"/>
  <c r="K32" i="2" s="1"/>
  <c r="F18" i="2"/>
  <c r="F32" i="2"/>
  <c r="G32" i="2" s="1"/>
  <c r="F43" i="2"/>
  <c r="G43" i="2" s="1"/>
  <c r="F40" i="2"/>
  <c r="G40" i="2" s="1"/>
  <c r="F42" i="2"/>
  <c r="G42" i="2" s="1"/>
  <c r="J38" i="2"/>
  <c r="K38" i="2" s="1"/>
  <c r="J39" i="2"/>
  <c r="K39" i="2" s="1"/>
  <c r="F41" i="2"/>
  <c r="G41" i="2" s="1"/>
  <c r="J37" i="2"/>
  <c r="K37" i="2" s="1"/>
  <c r="J35" i="2"/>
  <c r="K35" i="2" s="1"/>
  <c r="J33" i="2"/>
  <c r="K33" i="2" s="1"/>
  <c r="J34" i="2"/>
  <c r="K34" i="2" s="1"/>
  <c r="J36" i="2"/>
  <c r="K36" i="2" s="1"/>
  <c r="J43" i="2"/>
  <c r="K43" i="2" s="1"/>
  <c r="F39" i="2"/>
  <c r="G39" i="2" s="1"/>
  <c r="F33" i="2"/>
  <c r="G33" i="2" s="1"/>
  <c r="F38" i="2"/>
  <c r="G38" i="2" s="1"/>
  <c r="F37" i="2"/>
  <c r="G37" i="2" s="1"/>
  <c r="F36" i="2"/>
  <c r="G36" i="2" s="1"/>
  <c r="F34" i="2"/>
  <c r="G34" i="2" s="1"/>
  <c r="F35" i="2"/>
  <c r="G35" i="2" s="1"/>
  <c r="G18" i="2"/>
  <c r="G32" i="3" l="1"/>
  <c r="G44" i="3" s="1"/>
  <c r="F44" i="3"/>
  <c r="K35" i="3"/>
  <c r="K44" i="3" s="1"/>
  <c r="J44" i="3"/>
  <c r="K44" i="2"/>
  <c r="J44" i="2"/>
  <c r="G44" i="2"/>
  <c r="F44" i="2"/>
  <c r="E48" i="2" l="1"/>
  <c r="E48" i="3"/>
  <c r="Q32" i="3"/>
</calcChain>
</file>

<file path=xl/sharedStrings.xml><?xml version="1.0" encoding="utf-8"?>
<sst xmlns="http://schemas.openxmlformats.org/spreadsheetml/2006/main" count="217" uniqueCount="117">
  <si>
    <t>Revenue $</t>
  </si>
  <si>
    <t>MW Sold</t>
  </si>
  <si>
    <t>Total</t>
  </si>
  <si>
    <t>average profit</t>
  </si>
  <si>
    <t>Table: 5-Min Prices for One Hour</t>
  </si>
  <si>
    <t>5-Minute Interval</t>
  </si>
  <si>
    <t>5-min price ($/MWh)</t>
  </si>
  <si>
    <t>operating cost ($/MWh)</t>
  </si>
  <si>
    <t>Revenue = (5-min price * MW Sold/12)</t>
  </si>
  <si>
    <t>Profit = Revenue - (MW Sold* Operating Cost)/12</t>
  </si>
  <si>
    <t xml:space="preserve">Profit       $ </t>
  </si>
  <si>
    <t>price_delta</t>
  </si>
  <si>
    <t>Low 5-min price ($/MWh)</t>
  </si>
  <si>
    <t>High 5-min price ($/MWh)</t>
  </si>
  <si>
    <t>available capacity</t>
  </si>
  <si>
    <t>Average profit</t>
  </si>
  <si>
    <t>Low Price Scenario</t>
  </si>
  <si>
    <t>High Price Scenario</t>
  </si>
  <si>
    <t>Marginal Cost = $47.50/MWh</t>
  </si>
  <si>
    <t>price delta</t>
  </si>
  <si>
    <t>profit</t>
  </si>
  <si>
    <t>Octave code</t>
  </si>
  <si>
    <t>tic();</t>
  </si>
  <si>
    <t>num_samp = 10000000</t>
  </si>
  <si>
    <t>numeric_cutoff = 10^-10;</t>
  </si>
  <si>
    <t>% Create indices for MC</t>
  </si>
  <si>
    <t>rand("seed", 1);</t>
  </si>
  <si>
    <t>avgprice = rand(num_samp, 1);</t>
  </si>
  <si>
    <t>% Set up intra hour ratios</t>
  </si>
  <si>
    <t>rat1 = rand(12, num_samp);</t>
  </si>
  <si>
    <t>ratsum = sum(rat1);</t>
  </si>
  <si>
    <t>ratrat = 12./ratsum;</t>
  </si>
  <si>
    <t>intrarat = rat1.*ratrat;</t>
  </si>
  <si>
    <t>k = rand(num_samp, 1);</t>
  </si>
  <si>
    <t>c = rand(num_samp, 1);</t>
  </si>
  <si>
    <t>avgintprice = intrarat.*avgprice';</t>
  </si>
  <si>
    <t>highintprice = intrarat.*(avgprice+k)';</t>
  </si>
  <si>
    <t>lowintprice = intrarat.*(avgprice-k)';</t>
  </si>
  <si>
    <t>expprofit = (highprofit+lowprofit)/2;</t>
  </si>
  <si>
    <t>diffprofit = expprofit-avgprofit;</t>
  </si>
  <si>
    <t>sum(diffprofit &lt; -numeric_cutoff)</t>
  </si>
  <si>
    <t>sum(diffprofit &gt; numeric_cutoff)</t>
  </si>
  <si>
    <t>toc()</t>
  </si>
  <si>
    <t>Octave Output</t>
  </si>
  <si>
    <t>&gt;&gt; run stochvavg</t>
  </si>
  <si>
    <t>num_samp = 1.0000e+07</t>
  </si>
  <si>
    <t>ans = 0</t>
  </si>
  <si>
    <t>ans = 8751617</t>
  </si>
  <si>
    <t>% Get 5-min prices</t>
  </si>
  <si>
    <t>prices = csvread('5-min prices from out-of-sample.csv');</t>
  </si>
  <si>
    <t>prices = reshape(prices, 12, size(prices)(1)/12);</t>
  </si>
  <si>
    <t>%drop scenarios with avg hourly price &lt;= 0</t>
  </si>
  <si>
    <t>posindex = mean(prices) &gt; 0;</t>
  </si>
  <si>
    <t>prices = prices(:, posindex);</t>
  </si>
  <si>
    <t>intrarat = prices./mean(prices);</t>
  </si>
  <si>
    <t>c = 1+rand(num_samp, 1)*60;</t>
  </si>
  <si>
    <t>% pick prices from real scenario</t>
  </si>
  <si>
    <t>scenindex = randi(size(prices)(2),num_samp, 1);</t>
  </si>
  <si>
    <t>avgintprice = prices(:,scenindex);</t>
  </si>
  <si>
    <t>intrarat = intrarat(:, scenindex);</t>
  </si>
  <si>
    <t>avghourlyprices = mean(avgintprice);</t>
  </si>
  <si>
    <t>clear scenindex</t>
  </si>
  <si>
    <t>k = (rand(num_samp, 2)*(.5).*mean(avgintprice)')(:,1);</t>
  </si>
  <si>
    <t>highintprice = intrarat.*(mean(avgintprice)+k');</t>
  </si>
  <si>
    <t>lowintprice = intrarat.*(mean(avgintprice)-k');</t>
  </si>
  <si>
    <t>'Number of times averaged scenario profit exceeds expected value of scenarios'</t>
  </si>
  <si>
    <t>'Number of times averaged scenario profit is less than expected value of scenarios'</t>
  </si>
  <si>
    <t>'Sum of averaged profits'</t>
  </si>
  <si>
    <t>'Sum of scenario profits'</t>
  </si>
  <si>
    <t>Octave output</t>
  </si>
  <si>
    <t>ans = Number of times averaged scenario profit exceeds expected value of scenarios</t>
  </si>
  <si>
    <t>ans = Number of times averaged scenario profit is less than expected value of scenarios</t>
  </si>
  <si>
    <t>ans = 3434368</t>
  </si>
  <si>
    <t>ans = Sum of averaged profits</t>
  </si>
  <si>
    <t>ans = Sum of scenario profits</t>
  </si>
  <si>
    <t>intrarat_0 = prices./mean(prices);</t>
  </si>
  <si>
    <t>avghourlyprices = mean(prices(:,scenindex));</t>
  </si>
  <si>
    <t>index1 = randi(size(prices)(2),num_samp, 1);</t>
  </si>
  <si>
    <t>intrarat1 = intrarat_0(:,index1);</t>
  </si>
  <si>
    <t>index2 = randi(size(prices)(2),num_samp, 1);</t>
  </si>
  <si>
    <t>intrarat2 = intrarat_0(:,index2);</t>
  </si>
  <si>
    <t>intraratavg = (intrarat1+intrarat2)/2;</t>
  </si>
  <si>
    <t>intpriceavg = intraratavg.*avghourlyprices;</t>
  </si>
  <si>
    <t>intprice1 = intrarat1.*avghourlyprices;</t>
  </si>
  <si>
    <t>intprice2 = intrarat2.*avghourlyprices;</t>
  </si>
  <si>
    <t>expprofit = (profit1+profit2)/2;</t>
  </si>
  <si>
    <t>&gt;&gt; run stochvavg3</t>
  </si>
  <si>
    <t>Compare profits when average two scenarios with same price but different  intraratios vs. averaging the intraratios and then calculating the profit</t>
  </si>
  <si>
    <t>num_samp = 10^7</t>
  </si>
  <si>
    <t>c = 10+rand(num_samp, 1)*50;</t>
  </si>
  <si>
    <t>ans = 2961688</t>
  </si>
  <si>
    <t>&gt;&gt;</t>
  </si>
  <si>
    <t>Compare profits between averaging two scenarios with different prices and the same intra-ratios and an averaged scenario using the average price from the two scenarios. This simulation uses all random data.</t>
  </si>
  <si>
    <t>Compare profits between averaging two scenarios with different prices and the same intra-ratios and an averaged scenario using the average price from the two scenarios. This simulation uses actual EIM prices.</t>
  </si>
  <si>
    <t>ans = Number of times averaged profits exceeds expected profits from high and low scenarios</t>
  </si>
  <si>
    <t>ans = 2.0922e+06</t>
  </si>
  <si>
    <t>ans = Sum of expected value of the two scenarios profits</t>
  </si>
  <si>
    <t>ans = 3.2827e+06</t>
  </si>
  <si>
    <t>Elapsed time is 8.03481 seconds.</t>
  </si>
  <si>
    <t>avgprofit = sum((avgintprice-c').*(avgintprice-c'&gt;0))/12;</t>
  </si>
  <si>
    <t>highprofit = sum((highintprice-c').*(highintprice-c'&gt;0))/12;</t>
  </si>
  <si>
    <t>lowprofit = sum((lowintprice-c').*(lowintprice-c'&gt;0))/12;</t>
  </si>
  <si>
    <t>'Number of times averaged profits exceeds expected profits from high and low scenarios'</t>
  </si>
  <si>
    <t>sum(avgprofit)</t>
  </si>
  <si>
    <t>'Sum of expected value of the two scenarios profits'</t>
  </si>
  <si>
    <t>sum(expprofit)</t>
  </si>
  <si>
    <t>&gt;&gt; run stochvavg2</t>
  </si>
  <si>
    <t>ans = 2.7197e+08</t>
  </si>
  <si>
    <t>ans = 2.8041e+08</t>
  </si>
  <si>
    <t>Elapsed time is 7.02843 seconds.</t>
  </si>
  <si>
    <t>diffprofit = (expprofit-avgprofit);</t>
  </si>
  <si>
    <t>ans = 2.4633e+08</t>
  </si>
  <si>
    <t>ans = 2.5020e+08</t>
  </si>
  <si>
    <t>Elapsed time is 8.08849 seconds.</t>
  </si>
  <si>
    <t>avgprofit = sum((intpriceavg-c').*(intpriceavg-c'&gt;0))/12;</t>
  </si>
  <si>
    <t>profit1 = sum((intprice1-c').*(intprice1-c'&gt;0))/12;</t>
  </si>
  <si>
    <t>profit2 = sum((intprice2-c').*(intprice2-c'&gt;0))/12;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</si>
</sst>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2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2" fontId="0" fillId="0" borderId="1" xfId="0" applyNumberFormat="1" applyBorder="1"/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left"/>
    </xf>
    <xf numFmtId="0" fontId="0" fillId="0" borderId="7" xfId="0" applyBorder="1"/>
    <xf numFmtId="0" fontId="0" fillId="0" borderId="1" xfId="0" applyBorder="1"/>
    <xf numFmtId="0" fontId="0" fillId="0" borderId="6" xfId="0" applyBorder="1"/>
    <xf numFmtId="43" fontId="0" fillId="0" borderId="0" xfId="1" applyFont="1" applyBorder="1" applyAlignment="1">
      <alignment horizontal="right"/>
    </xf>
    <xf numFmtId="43" fontId="0" fillId="0" borderId="5" xfId="1" applyFont="1" applyBorder="1" applyAlignment="1">
      <alignment horizontal="right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43" fontId="0" fillId="0" borderId="6" xfId="1" applyFont="1" applyBorder="1" applyAlignment="1">
      <alignment horizontal="right"/>
    </xf>
    <xf numFmtId="43" fontId="0" fillId="0" borderId="0" xfId="0" applyNumberFormat="1"/>
    <xf numFmtId="0" fontId="0" fillId="0" borderId="9" xfId="0" applyBorder="1" applyAlignment="1">
      <alignment horizontal="center"/>
    </xf>
    <xf numFmtId="43" fontId="0" fillId="0" borderId="10" xfId="1" applyFont="1" applyBorder="1" applyAlignment="1">
      <alignment horizontal="right"/>
    </xf>
    <xf numFmtId="0" fontId="0" fillId="0" borderId="11" xfId="0" applyBorder="1" applyAlignment="1">
      <alignment horizontal="center"/>
    </xf>
    <xf numFmtId="43" fontId="0" fillId="0" borderId="12" xfId="1" applyFont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left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15" xfId="0" applyFont="1" applyBorder="1" applyAlignment="1">
      <alignment horizontal="left"/>
    </xf>
    <xf numFmtId="44" fontId="2" fillId="0" borderId="14" xfId="2" applyFont="1" applyBorder="1" applyAlignment="1">
      <alignment horizontal="center"/>
    </xf>
    <xf numFmtId="0" fontId="0" fillId="0" borderId="14" xfId="0" applyBorder="1"/>
    <xf numFmtId="0" fontId="0" fillId="0" borderId="16" xfId="0" applyBorder="1"/>
    <xf numFmtId="43" fontId="0" fillId="0" borderId="1" xfId="1" applyFont="1" applyBorder="1" applyAlignment="1">
      <alignment horizontal="right"/>
    </xf>
    <xf numFmtId="2" fontId="0" fillId="0" borderId="17" xfId="0" applyNumberFormat="1" applyBorder="1"/>
    <xf numFmtId="2" fontId="0" fillId="0" borderId="4" xfId="0" applyNumberFormat="1" applyBorder="1"/>
    <xf numFmtId="2" fontId="0" fillId="0" borderId="7" xfId="0" applyNumberFormat="1" applyBorder="1"/>
    <xf numFmtId="0" fontId="0" fillId="0" borderId="18" xfId="0" applyBorder="1"/>
    <xf numFmtId="44" fontId="0" fillId="0" borderId="0" xfId="0" applyNumberFormat="1"/>
    <xf numFmtId="2" fontId="0" fillId="0" borderId="19" xfId="0" applyNumberForma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'example - buy &amp; sell'!$J$6:$J$18</c:f>
              <c:numCache>
                <c:formatCode>0.00</c:formatCode>
                <c:ptCount val="13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47.5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</c:numCache>
            </c:numRef>
          </c:xVal>
          <c:yVal>
            <c:numRef>
              <c:f>'example - buy &amp; sell'!$K$6:$K$18</c:f>
              <c:numCache>
                <c:formatCode>_(* #,##0.00_);_(* \(#,##0.00\);_(*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10.416666666666686</c:v>
                </c:pt>
                <c:pt idx="8">
                  <c:v>31.25</c:v>
                </c:pt>
                <c:pt idx="9">
                  <c:v>52.083333333333343</c:v>
                </c:pt>
                <c:pt idx="10">
                  <c:v>72.916666666666657</c:v>
                </c:pt>
                <c:pt idx="11">
                  <c:v>93.750000000000028</c:v>
                </c:pt>
                <c:pt idx="12">
                  <c:v>114.58333333333334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9B-4F32-AE87-B7AA2D574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653119"/>
        <c:axId val="102653599"/>
      </c:scatterChart>
      <c:valAx>
        <c:axId val="1026531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5-min price ($/MWh)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53599"/>
        <c:crosses val="autoZero"/>
        <c:crossBetween val="midCat"/>
      </c:valAx>
      <c:valAx>
        <c:axId val="102653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Profit</a:t>
                </a:r>
                <a:r>
                  <a:rPr lang="en-US" baseline="0"/>
                  <a:t> ($)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531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'example - buy &amp; sell'!$S$32:$S$36</c:f>
              <c:numCache>
                <c:formatCode>General</c:formatCod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</c:numCache>
            </c:numRef>
          </c:xVal>
          <c:yVal>
            <c:numRef>
              <c:f>'example - buy &amp; sell'!$T$32:$T$36</c:f>
              <c:numCache>
                <c:formatCode>General</c:formatCode>
                <c:ptCount val="5"/>
                <c:pt idx="0" formatCode="_(* #,##0.00_);_(* \(#,##0.00\);_(* &quot;-&quot;??_);_(@_)">
                  <c:v>770.83333333333326</c:v>
                </c:pt>
                <c:pt idx="1">
                  <c:v>833.33333333333326</c:v>
                </c:pt>
                <c:pt idx="2">
                  <c:v>937.5</c:v>
                </c:pt>
                <c:pt idx="3" formatCode="_(* #,##0.00_);_(* \(#,##0.00\);_(* &quot;-&quot;??_);_(@_)">
                  <c:v>1083.3333333333335</c:v>
                </c:pt>
                <c:pt idx="4">
                  <c:v>1270.8333333333335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27-4902-AF79-115157BEF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753519"/>
        <c:axId val="121752079"/>
      </c:scatterChart>
      <c:valAx>
        <c:axId val="1217535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Spread from Averaged</a:t>
                </a:r>
                <a:r>
                  <a:rPr lang="en-US" baseline="0"/>
                  <a:t> Scenario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752079"/>
        <c:crosses val="autoZero"/>
        <c:crossBetween val="midCat"/>
      </c:valAx>
      <c:valAx>
        <c:axId val="121752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Profit</a:t>
                </a:r>
                <a:r>
                  <a:rPr lang="en-US" baseline="0"/>
                  <a:t> ($)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7535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'example - sell'!$J$6:$J$18</c:f>
              <c:numCache>
                <c:formatCode>0.00</c:formatCode>
                <c:ptCount val="13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47.5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</c:numCache>
            </c:numRef>
          </c:xVal>
          <c:yVal>
            <c:numRef>
              <c:f>'example - sell'!$K$6:$K$18</c:f>
              <c:numCache>
                <c:formatCode>_(* #,##0.00_);_(* \(#,##0.00\);_(*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10.416666666666686</c:v>
                </c:pt>
                <c:pt idx="8">
                  <c:v>31.25</c:v>
                </c:pt>
                <c:pt idx="9">
                  <c:v>52.083333333333343</c:v>
                </c:pt>
                <c:pt idx="10">
                  <c:v>72.916666666666657</c:v>
                </c:pt>
                <c:pt idx="11">
                  <c:v>93.750000000000028</c:v>
                </c:pt>
                <c:pt idx="12">
                  <c:v>114.58333333333334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20-4E6C-8D42-376DAC314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653119"/>
        <c:axId val="102653599"/>
      </c:scatterChart>
      <c:valAx>
        <c:axId val="1026531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5-min price ($/MWh)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53599"/>
        <c:crosses val="autoZero"/>
        <c:crossBetween val="midCat"/>
      </c:valAx>
      <c:valAx>
        <c:axId val="102653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Profit</a:t>
                </a:r>
                <a:r>
                  <a:rPr lang="en-US" baseline="0"/>
                  <a:t> ($)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531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304800</xdr:colOff>
      <xdr:row>9</xdr:row>
      <xdr:rowOff>136207</xdr:rowOff>
    </xdr:from>
    <xdr:to>
      <xdr:col>17</xdr:col>
      <xdr:colOff>520065</xdr:colOff>
      <xdr:row>24</xdr:row>
      <xdr:rowOff>172402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E083DF5-62E8-4C0B-A4AB-608DCBDE03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548640</xdr:colOff>
      <xdr:row>30</xdr:row>
      <xdr:rowOff>40957</xdr:rowOff>
    </xdr:from>
    <xdr:to>
      <xdr:col>18</xdr:col>
      <xdr:colOff>135255</xdr:colOff>
      <xdr:row>43</xdr:row>
      <xdr:rowOff>73342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FCFE1DF-B6BC-9887-E9E5-F195D9C2AE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9</xdr:row>
      <xdr:rowOff>128587</xdr:rowOff>
    </xdr:from>
    <xdr:to>
      <xdr:col>13</xdr:col>
      <xdr:colOff>533400</xdr:colOff>
      <xdr:row>24</xdr:row>
      <xdr:rowOff>157162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3CCCE33-17AD-55D8-799A-1CC1BC68A8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71"/>
  <sheetViews>
    <sheetView tabSelected="1" workbookViewId="0"/>
  </sheetViews>
  <sheetFormatPr defaultRowHeight="14"/>
  <cols>
    <col min="3" max="3" width="17.4140625" customWidth="1"/>
    <col min="4" max="4" width="10.9140625" customWidth="1"/>
    <col min="5" max="5" width="9.25" customWidth="1"/>
    <col min="6" max="6" width="9.58203125" customWidth="1"/>
    <col min="7" max="7" width="9.33203125" customWidth="1"/>
    <col min="8" max="8" width="11.4140625" customWidth="1"/>
    <col min="10" max="10" width="17.75" customWidth="1"/>
    <col min="11" max="11" width="18.75" bestFit="1" customWidth="1"/>
    <col min="12" max="12" width="9.4140625" bestFit="1" customWidth="1"/>
    <col min="13" max="13" width="11.08203125" customWidth="1"/>
    <col min="14" max="14" width="9.58203125" bestFit="1" customWidth="1"/>
    <col min="15" max="15" width="12" customWidth="1"/>
    <col min="17" max="17" width="12.75" bestFit="1" customWidth="1"/>
    <col min="20" max="20" width="12" bestFit="1" customWidth="1"/>
    <col min="23" max="23" width="11.6640625" customWidth="1"/>
  </cols>
  <sheetData>
    <row r="1" spans="3:27" ht="14.4">
      <c r="M1" s="1"/>
      <c r="N1" s="2"/>
      <c r="O1" s="2"/>
      <c r="S1" s="1"/>
      <c r="T1" s="2"/>
      <c r="U1" s="2"/>
      <c r="Y1" s="1"/>
      <c r="Z1" s="2"/>
      <c r="AA1" s="2"/>
    </row>
    <row r="2" spans="3:27" ht="14.4">
      <c r="M2" s="1"/>
      <c r="N2" s="2"/>
      <c r="O2" s="2"/>
      <c r="S2" s="1"/>
      <c r="T2" s="2"/>
      <c r="U2" s="2"/>
      <c r="Y2" s="1"/>
      <c r="Z2" s="2"/>
      <c r="AA2" s="2"/>
    </row>
    <row r="3" spans="3:27" ht="14.4">
      <c r="M3" s="1"/>
      <c r="N3" s="2" t="s">
        <v>7</v>
      </c>
      <c r="O3" s="2"/>
      <c r="P3" s="1">
        <v>47.5</v>
      </c>
      <c r="S3" s="1"/>
      <c r="T3" s="2"/>
      <c r="U3" s="2"/>
      <c r="Y3" s="1"/>
      <c r="Z3" s="2"/>
      <c r="AA3" s="2"/>
    </row>
    <row r="4" spans="3:27" ht="14.4">
      <c r="C4" t="s">
        <v>4</v>
      </c>
      <c r="M4" s="1"/>
      <c r="N4" s="2" t="s">
        <v>14</v>
      </c>
      <c r="O4" s="2"/>
      <c r="P4">
        <v>50</v>
      </c>
      <c r="S4" s="1"/>
      <c r="T4" s="2"/>
      <c r="U4" s="2"/>
      <c r="Y4" s="1"/>
      <c r="Z4" s="2"/>
      <c r="AA4" s="2"/>
    </row>
    <row r="5" spans="3:27" ht="30" customHeight="1">
      <c r="C5" s="7" t="s">
        <v>5</v>
      </c>
      <c r="D5" s="17" t="s">
        <v>6</v>
      </c>
      <c r="E5" s="7" t="s">
        <v>1</v>
      </c>
      <c r="F5" s="17" t="s">
        <v>0</v>
      </c>
      <c r="G5" s="18" t="s">
        <v>10</v>
      </c>
      <c r="J5" s="17" t="s">
        <v>6</v>
      </c>
      <c r="K5" s="18" t="s">
        <v>10</v>
      </c>
      <c r="M5" s="1"/>
      <c r="N5" s="2"/>
      <c r="O5" s="2"/>
      <c r="S5" s="1"/>
      <c r="T5" s="2"/>
      <c r="U5" s="2"/>
      <c r="Y5" s="1"/>
      <c r="Z5" s="2"/>
      <c r="AA5" s="2"/>
    </row>
    <row r="6" spans="3:27" ht="14.4">
      <c r="C6" s="8">
        <v>1</v>
      </c>
      <c r="D6" s="1">
        <v>20</v>
      </c>
      <c r="E6">
        <f t="shared" ref="E6:E11" si="0">IF(D6&lt;operating_cost,-available_cap,available_cap)</f>
        <v>-50</v>
      </c>
      <c r="F6" s="16">
        <f>D6*E6/12</f>
        <v>-83.333333333333329</v>
      </c>
      <c r="G6" s="16">
        <f t="shared" ref="G6:G17" si="1">F6-(E6*operating_cost)/12</f>
        <v>114.58333333333333</v>
      </c>
      <c r="J6" s="44">
        <v>20</v>
      </c>
      <c r="K6" s="16">
        <v>0</v>
      </c>
      <c r="M6" s="1"/>
      <c r="N6" s="2"/>
      <c r="O6" s="2"/>
      <c r="S6" s="1"/>
      <c r="T6" s="2"/>
      <c r="U6" s="2"/>
      <c r="Y6" s="1"/>
      <c r="Z6" s="2"/>
      <c r="AA6" s="2"/>
    </row>
    <row r="7" spans="3:27" ht="14.4">
      <c r="C7" s="8">
        <v>2</v>
      </c>
      <c r="D7" s="1">
        <v>25</v>
      </c>
      <c r="E7">
        <f t="shared" si="0"/>
        <v>-50</v>
      </c>
      <c r="F7" s="16">
        <f t="shared" ref="F7:F17" si="2">D7*E7/12</f>
        <v>-104.16666666666667</v>
      </c>
      <c r="G7" s="16">
        <f t="shared" si="1"/>
        <v>93.749999999999986</v>
      </c>
      <c r="J7" s="40">
        <v>25</v>
      </c>
      <c r="K7" s="16">
        <v>0</v>
      </c>
      <c r="O7" s="2"/>
      <c r="U7" s="2"/>
      <c r="AA7" s="2"/>
    </row>
    <row r="8" spans="3:27" ht="14.4">
      <c r="C8" s="8">
        <v>3</v>
      </c>
      <c r="D8" s="1">
        <v>30</v>
      </c>
      <c r="E8">
        <f t="shared" si="0"/>
        <v>-50</v>
      </c>
      <c r="F8" s="16">
        <f t="shared" si="2"/>
        <v>-125</v>
      </c>
      <c r="G8" s="16">
        <f t="shared" si="1"/>
        <v>72.916666666666657</v>
      </c>
      <c r="J8" s="40">
        <v>30</v>
      </c>
      <c r="K8" s="16">
        <v>0</v>
      </c>
    </row>
    <row r="9" spans="3:27" ht="14.4">
      <c r="C9" s="8">
        <v>4</v>
      </c>
      <c r="D9" s="1">
        <v>35</v>
      </c>
      <c r="E9">
        <f t="shared" si="0"/>
        <v>-50</v>
      </c>
      <c r="F9" s="16">
        <f t="shared" si="2"/>
        <v>-145.83333333333334</v>
      </c>
      <c r="G9" s="16">
        <f t="shared" si="1"/>
        <v>52.083333333333314</v>
      </c>
      <c r="J9" s="40">
        <v>35</v>
      </c>
      <c r="K9" s="16">
        <v>0</v>
      </c>
      <c r="V9" s="2"/>
    </row>
    <row r="10" spans="3:27" ht="14.4">
      <c r="C10" s="8">
        <v>5</v>
      </c>
      <c r="D10" s="1">
        <v>40</v>
      </c>
      <c r="E10">
        <f t="shared" si="0"/>
        <v>-50</v>
      </c>
      <c r="F10" s="16">
        <f t="shared" si="2"/>
        <v>-166.66666666666666</v>
      </c>
      <c r="G10" s="16">
        <f t="shared" si="1"/>
        <v>31.25</v>
      </c>
      <c r="J10" s="40">
        <v>40</v>
      </c>
      <c r="K10" s="16">
        <v>0</v>
      </c>
    </row>
    <row r="11" spans="3:27" ht="14.4">
      <c r="C11" s="8">
        <v>6</v>
      </c>
      <c r="D11" s="1">
        <v>45</v>
      </c>
      <c r="E11">
        <f t="shared" si="0"/>
        <v>-50</v>
      </c>
      <c r="F11" s="16">
        <f t="shared" si="2"/>
        <v>-187.5</v>
      </c>
      <c r="G11" s="16">
        <f t="shared" si="1"/>
        <v>10.416666666666657</v>
      </c>
      <c r="J11" s="40">
        <v>45</v>
      </c>
      <c r="K11" s="16">
        <v>0</v>
      </c>
    </row>
    <row r="12" spans="3:27" ht="14.4">
      <c r="C12" s="8">
        <v>7</v>
      </c>
      <c r="D12" s="1">
        <v>50</v>
      </c>
      <c r="E12">
        <f t="shared" ref="E12:E17" si="3">IF(D12&lt;operating_cost,0,available_cap)</f>
        <v>50</v>
      </c>
      <c r="F12" s="16">
        <f t="shared" si="2"/>
        <v>208.33333333333334</v>
      </c>
      <c r="G12" s="16">
        <f t="shared" si="1"/>
        <v>10.416666666666686</v>
      </c>
      <c r="J12" s="40">
        <v>47.5</v>
      </c>
      <c r="K12" s="16">
        <v>0</v>
      </c>
    </row>
    <row r="13" spans="3:27" ht="14.4">
      <c r="C13" s="8">
        <v>8</v>
      </c>
      <c r="D13" s="1">
        <v>55</v>
      </c>
      <c r="E13">
        <f t="shared" si="3"/>
        <v>50</v>
      </c>
      <c r="F13" s="16">
        <f t="shared" si="2"/>
        <v>229.16666666666666</v>
      </c>
      <c r="G13" s="16">
        <f t="shared" si="1"/>
        <v>31.25</v>
      </c>
      <c r="J13" s="40">
        <v>50</v>
      </c>
      <c r="K13" s="16">
        <v>10.416666666666686</v>
      </c>
    </row>
    <row r="14" spans="3:27" ht="14.4">
      <c r="C14" s="8">
        <v>9</v>
      </c>
      <c r="D14" s="1">
        <v>60</v>
      </c>
      <c r="E14">
        <f t="shared" si="3"/>
        <v>50</v>
      </c>
      <c r="F14" s="16">
        <f t="shared" si="2"/>
        <v>250</v>
      </c>
      <c r="G14" s="16">
        <f t="shared" si="1"/>
        <v>52.083333333333343</v>
      </c>
      <c r="J14" s="40">
        <v>55</v>
      </c>
      <c r="K14" s="16">
        <v>31.25</v>
      </c>
      <c r="L14" s="5"/>
      <c r="M14" s="5"/>
      <c r="N14" s="5"/>
    </row>
    <row r="15" spans="3:27" ht="14.4">
      <c r="C15" s="8">
        <v>10</v>
      </c>
      <c r="D15" s="1">
        <v>65</v>
      </c>
      <c r="E15">
        <f t="shared" si="3"/>
        <v>50</v>
      </c>
      <c r="F15" s="16">
        <f t="shared" si="2"/>
        <v>270.83333333333331</v>
      </c>
      <c r="G15" s="16">
        <f t="shared" si="1"/>
        <v>72.916666666666657</v>
      </c>
      <c r="J15" s="40">
        <v>60</v>
      </c>
      <c r="K15" s="16">
        <v>52.083333333333343</v>
      </c>
    </row>
    <row r="16" spans="3:27" ht="14.4">
      <c r="C16" s="8">
        <v>11</v>
      </c>
      <c r="D16" s="1">
        <v>70</v>
      </c>
      <c r="E16">
        <f t="shared" si="3"/>
        <v>50</v>
      </c>
      <c r="F16" s="16">
        <f t="shared" si="2"/>
        <v>291.66666666666669</v>
      </c>
      <c r="G16" s="16">
        <f t="shared" si="1"/>
        <v>93.750000000000028</v>
      </c>
      <c r="J16" s="40">
        <v>65</v>
      </c>
      <c r="K16" s="16">
        <v>72.916666666666657</v>
      </c>
    </row>
    <row r="17" spans="2:20" ht="14.4">
      <c r="C17" s="19">
        <v>12</v>
      </c>
      <c r="D17" s="6">
        <v>75</v>
      </c>
      <c r="E17" s="13">
        <f t="shared" si="3"/>
        <v>50</v>
      </c>
      <c r="F17" s="20">
        <f t="shared" si="2"/>
        <v>312.5</v>
      </c>
      <c r="G17" s="20">
        <f t="shared" si="1"/>
        <v>114.58333333333334</v>
      </c>
      <c r="J17" s="40">
        <v>70</v>
      </c>
      <c r="K17" s="16">
        <v>93.750000000000028</v>
      </c>
    </row>
    <row r="18" spans="2:20" ht="14.4">
      <c r="C18" s="9"/>
      <c r="E18" t="s">
        <v>2</v>
      </c>
      <c r="F18" s="15">
        <f>SUM(F6:F17)</f>
        <v>750</v>
      </c>
      <c r="G18" s="16">
        <f>SUM(G6:G17)</f>
        <v>750</v>
      </c>
      <c r="J18" s="41">
        <v>75</v>
      </c>
      <c r="K18" s="20">
        <v>114.58333333333334</v>
      </c>
    </row>
    <row r="19" spans="2:20" ht="14.4">
      <c r="C19" s="9" t="s">
        <v>8</v>
      </c>
      <c r="G19" s="10"/>
      <c r="J19" s="3"/>
    </row>
    <row r="20" spans="2:20" ht="14.4">
      <c r="B20" s="5"/>
      <c r="C20" s="11" t="s">
        <v>9</v>
      </c>
      <c r="D20" s="5"/>
      <c r="E20" s="5"/>
      <c r="F20" s="5"/>
      <c r="G20" s="10"/>
      <c r="J20" s="3"/>
    </row>
    <row r="21" spans="2:20" ht="14.4">
      <c r="B21" s="3"/>
      <c r="C21" s="12" t="s">
        <v>18</v>
      </c>
      <c r="D21" s="13"/>
      <c r="E21" s="13"/>
      <c r="F21" s="13"/>
      <c r="G21" s="14"/>
      <c r="J21" s="3"/>
    </row>
    <row r="22" spans="2:20" ht="14.4">
      <c r="B22" s="3"/>
      <c r="J22" s="3"/>
    </row>
    <row r="23" spans="2:20" ht="14.4">
      <c r="B23" s="3"/>
      <c r="J23" s="3"/>
    </row>
    <row r="24" spans="2:20" ht="14.4">
      <c r="B24" s="3"/>
      <c r="J24" s="3"/>
    </row>
    <row r="25" spans="2:20" ht="14.4">
      <c r="B25" s="3"/>
      <c r="J25" s="3"/>
    </row>
    <row r="26" spans="2:20" ht="14.4">
      <c r="B26" s="3"/>
      <c r="J26" s="3"/>
    </row>
    <row r="27" spans="2:20" ht="14.4">
      <c r="B27" s="3"/>
    </row>
    <row r="28" spans="2:20" ht="14.4">
      <c r="B28" s="3"/>
    </row>
    <row r="29" spans="2:20" ht="14.4">
      <c r="B29" s="3"/>
    </row>
    <row r="30" spans="2:20" ht="15" thickBot="1">
      <c r="B30" s="3"/>
      <c r="D30" s="4" t="s">
        <v>16</v>
      </c>
      <c r="H30" s="4" t="s">
        <v>17</v>
      </c>
    </row>
    <row r="31" spans="2:20" ht="43.75" thickBot="1">
      <c r="B31" s="3"/>
      <c r="C31" s="31" t="s">
        <v>5</v>
      </c>
      <c r="D31" s="33" t="s">
        <v>12</v>
      </c>
      <c r="E31" s="31" t="s">
        <v>1</v>
      </c>
      <c r="F31" s="33" t="s">
        <v>0</v>
      </c>
      <c r="G31" s="33" t="s">
        <v>10</v>
      </c>
      <c r="H31" s="33" t="s">
        <v>13</v>
      </c>
      <c r="I31" s="31" t="s">
        <v>1</v>
      </c>
      <c r="J31" s="30" t="s">
        <v>0</v>
      </c>
      <c r="K31" s="29" t="s">
        <v>10</v>
      </c>
      <c r="P31" t="s">
        <v>11</v>
      </c>
      <c r="Q31" t="s">
        <v>3</v>
      </c>
      <c r="S31" t="s">
        <v>19</v>
      </c>
      <c r="T31" t="s">
        <v>20</v>
      </c>
    </row>
    <row r="32" spans="2:20" ht="14.4">
      <c r="B32" s="3"/>
      <c r="C32" s="22">
        <v>1</v>
      </c>
      <c r="D32" s="1">
        <f t="shared" ref="D32:D43" si="4">D6-price_delta</f>
        <v>15</v>
      </c>
      <c r="E32">
        <f>IF(D32&lt;operating_cost,-available_cap,available_cap)</f>
        <v>-50</v>
      </c>
      <c r="F32" s="16">
        <f>D32*E32/12</f>
        <v>-62.5</v>
      </c>
      <c r="G32" s="15">
        <f t="shared" ref="G32:G43" si="5">F32-(E32*operating_cost)/12</f>
        <v>135.41666666666666</v>
      </c>
      <c r="H32" s="39">
        <f t="shared" ref="H32:H43" si="6">D6+price_delta</f>
        <v>25</v>
      </c>
      <c r="I32">
        <f t="shared" ref="I32:I43" si="7">IF(H32&lt;operating_cost,-available_cap,available_cap)</f>
        <v>-50</v>
      </c>
      <c r="J32" s="16">
        <f>H32*I32/12</f>
        <v>-104.16666666666667</v>
      </c>
      <c r="K32" s="23">
        <f t="shared" ref="K32:K43" si="8">J32-(I32*operating_cost)/12</f>
        <v>93.749999999999986</v>
      </c>
      <c r="P32">
        <v>5</v>
      </c>
      <c r="Q32" s="21">
        <f>AVERAGE(G44,K44)</f>
        <v>770.83333333333326</v>
      </c>
      <c r="S32">
        <v>5</v>
      </c>
      <c r="T32" s="21">
        <v>770.83333333333326</v>
      </c>
    </row>
    <row r="33" spans="3:20" ht="14.4">
      <c r="C33" s="22">
        <v>2</v>
      </c>
      <c r="D33" s="1">
        <f t="shared" si="4"/>
        <v>20</v>
      </c>
      <c r="E33">
        <f t="shared" ref="E33:E43" si="9">IF(D33&lt;operating_cost,-available_cap,available_cap)</f>
        <v>-50</v>
      </c>
      <c r="F33" s="16">
        <f t="shared" ref="F33:F43" si="10">D33*E33/12</f>
        <v>-83.333333333333329</v>
      </c>
      <c r="G33" s="15">
        <f t="shared" si="5"/>
        <v>114.58333333333333</v>
      </c>
      <c r="H33" s="40">
        <f t="shared" si="6"/>
        <v>30</v>
      </c>
      <c r="I33">
        <f t="shared" si="7"/>
        <v>-50</v>
      </c>
      <c r="J33" s="16">
        <f t="shared" ref="J33:J43" si="11">H33*I33/12</f>
        <v>-125</v>
      </c>
      <c r="K33" s="23">
        <f t="shared" si="8"/>
        <v>72.916666666666657</v>
      </c>
      <c r="S33">
        <v>10</v>
      </c>
      <c r="T33">
        <v>833.33333333333326</v>
      </c>
    </row>
    <row r="34" spans="3:20" ht="14.4">
      <c r="C34" s="22">
        <v>3</v>
      </c>
      <c r="D34" s="1">
        <f t="shared" si="4"/>
        <v>25</v>
      </c>
      <c r="E34">
        <f t="shared" si="9"/>
        <v>-50</v>
      </c>
      <c r="F34" s="16">
        <f t="shared" si="10"/>
        <v>-104.16666666666667</v>
      </c>
      <c r="G34" s="15">
        <f t="shared" si="5"/>
        <v>93.749999999999986</v>
      </c>
      <c r="H34" s="40">
        <f t="shared" si="6"/>
        <v>35</v>
      </c>
      <c r="I34">
        <f t="shared" si="7"/>
        <v>-50</v>
      </c>
      <c r="J34" s="16">
        <f t="shared" si="11"/>
        <v>-145.83333333333334</v>
      </c>
      <c r="K34" s="23">
        <f t="shared" si="8"/>
        <v>52.083333333333314</v>
      </c>
      <c r="S34">
        <v>15</v>
      </c>
      <c r="T34">
        <v>937.5</v>
      </c>
    </row>
    <row r="35" spans="3:20" ht="14.4">
      <c r="C35" s="22">
        <v>4</v>
      </c>
      <c r="D35" s="1">
        <f t="shared" si="4"/>
        <v>30</v>
      </c>
      <c r="E35">
        <f t="shared" si="9"/>
        <v>-50</v>
      </c>
      <c r="F35" s="16">
        <f t="shared" si="10"/>
        <v>-125</v>
      </c>
      <c r="G35" s="15">
        <f t="shared" si="5"/>
        <v>72.916666666666657</v>
      </c>
      <c r="H35" s="40">
        <f t="shared" si="6"/>
        <v>40</v>
      </c>
      <c r="I35">
        <f t="shared" si="7"/>
        <v>-50</v>
      </c>
      <c r="J35" s="16">
        <f t="shared" si="11"/>
        <v>-166.66666666666666</v>
      </c>
      <c r="K35" s="23">
        <f t="shared" si="8"/>
        <v>31.25</v>
      </c>
      <c r="O35" s="1">
        <v>385.41666666666674</v>
      </c>
      <c r="S35">
        <v>20</v>
      </c>
      <c r="T35" s="21">
        <v>1083.3333333333335</v>
      </c>
    </row>
    <row r="36" spans="3:20" ht="14.4">
      <c r="C36" s="22">
        <v>5</v>
      </c>
      <c r="D36" s="1">
        <f t="shared" si="4"/>
        <v>35</v>
      </c>
      <c r="E36">
        <f t="shared" si="9"/>
        <v>-50</v>
      </c>
      <c r="F36" s="16">
        <f t="shared" si="10"/>
        <v>-145.83333333333334</v>
      </c>
      <c r="G36" s="15">
        <f t="shared" si="5"/>
        <v>52.083333333333314</v>
      </c>
      <c r="H36" s="40">
        <f t="shared" si="6"/>
        <v>45</v>
      </c>
      <c r="I36">
        <f t="shared" si="7"/>
        <v>-50</v>
      </c>
      <c r="J36" s="16">
        <f t="shared" si="11"/>
        <v>-187.5</v>
      </c>
      <c r="K36" s="23">
        <f t="shared" si="8"/>
        <v>10.416666666666657</v>
      </c>
      <c r="S36">
        <v>25</v>
      </c>
      <c r="T36">
        <v>1270.8333333333335</v>
      </c>
    </row>
    <row r="37" spans="3:20" ht="14.4">
      <c r="C37" s="22">
        <v>6</v>
      </c>
      <c r="D37" s="1">
        <f t="shared" si="4"/>
        <v>40</v>
      </c>
      <c r="E37">
        <f t="shared" si="9"/>
        <v>-50</v>
      </c>
      <c r="F37" s="16">
        <f t="shared" si="10"/>
        <v>-166.66666666666666</v>
      </c>
      <c r="G37" s="15">
        <f t="shared" si="5"/>
        <v>31.25</v>
      </c>
      <c r="H37" s="40">
        <f t="shared" si="6"/>
        <v>50</v>
      </c>
      <c r="I37">
        <f t="shared" si="7"/>
        <v>50</v>
      </c>
      <c r="J37" s="16">
        <f t="shared" si="11"/>
        <v>208.33333333333334</v>
      </c>
      <c r="K37" s="23">
        <f t="shared" si="8"/>
        <v>10.416666666666686</v>
      </c>
    </row>
    <row r="38" spans="3:20" ht="14.4">
      <c r="C38" s="22">
        <v>7</v>
      </c>
      <c r="D38" s="1">
        <f t="shared" si="4"/>
        <v>45</v>
      </c>
      <c r="E38">
        <f t="shared" si="9"/>
        <v>-50</v>
      </c>
      <c r="F38" s="16">
        <f t="shared" si="10"/>
        <v>-187.5</v>
      </c>
      <c r="G38" s="15">
        <f t="shared" si="5"/>
        <v>10.416666666666657</v>
      </c>
      <c r="H38" s="40">
        <f t="shared" si="6"/>
        <v>55</v>
      </c>
      <c r="I38">
        <f t="shared" si="7"/>
        <v>50</v>
      </c>
      <c r="J38" s="16">
        <f t="shared" si="11"/>
        <v>229.16666666666666</v>
      </c>
      <c r="K38" s="23">
        <f t="shared" si="8"/>
        <v>31.25</v>
      </c>
    </row>
    <row r="39" spans="3:20" ht="14.4">
      <c r="C39" s="22">
        <v>8</v>
      </c>
      <c r="D39" s="1">
        <f t="shared" si="4"/>
        <v>50</v>
      </c>
      <c r="E39">
        <f t="shared" si="9"/>
        <v>50</v>
      </c>
      <c r="F39" s="16">
        <f t="shared" si="10"/>
        <v>208.33333333333334</v>
      </c>
      <c r="G39" s="15">
        <f t="shared" si="5"/>
        <v>10.416666666666686</v>
      </c>
      <c r="H39" s="40">
        <f t="shared" si="6"/>
        <v>60</v>
      </c>
      <c r="I39">
        <f t="shared" si="7"/>
        <v>50</v>
      </c>
      <c r="J39" s="16">
        <f t="shared" si="11"/>
        <v>250</v>
      </c>
      <c r="K39" s="23">
        <f t="shared" si="8"/>
        <v>52.083333333333343</v>
      </c>
    </row>
    <row r="40" spans="3:20">
      <c r="C40" s="22">
        <v>9</v>
      </c>
      <c r="D40" s="1">
        <f t="shared" si="4"/>
        <v>55</v>
      </c>
      <c r="E40">
        <f t="shared" si="9"/>
        <v>50</v>
      </c>
      <c r="F40" s="16">
        <f t="shared" si="10"/>
        <v>229.16666666666666</v>
      </c>
      <c r="G40" s="15">
        <f t="shared" si="5"/>
        <v>31.25</v>
      </c>
      <c r="H40" s="40">
        <f t="shared" si="6"/>
        <v>65</v>
      </c>
      <c r="I40">
        <f t="shared" si="7"/>
        <v>50</v>
      </c>
      <c r="J40" s="16">
        <f t="shared" si="11"/>
        <v>270.83333333333331</v>
      </c>
      <c r="K40" s="23">
        <f t="shared" si="8"/>
        <v>72.916666666666657</v>
      </c>
    </row>
    <row r="41" spans="3:20">
      <c r="C41" s="22">
        <v>10</v>
      </c>
      <c r="D41" s="1">
        <f t="shared" si="4"/>
        <v>60</v>
      </c>
      <c r="E41">
        <f t="shared" si="9"/>
        <v>50</v>
      </c>
      <c r="F41" s="16">
        <f t="shared" si="10"/>
        <v>250</v>
      </c>
      <c r="G41" s="15">
        <f t="shared" si="5"/>
        <v>52.083333333333343</v>
      </c>
      <c r="H41" s="40">
        <f t="shared" si="6"/>
        <v>70</v>
      </c>
      <c r="I41">
        <f t="shared" si="7"/>
        <v>50</v>
      </c>
      <c r="J41" s="16">
        <f t="shared" si="11"/>
        <v>291.66666666666669</v>
      </c>
      <c r="K41" s="23">
        <f t="shared" si="8"/>
        <v>93.750000000000028</v>
      </c>
    </row>
    <row r="42" spans="3:20">
      <c r="C42" s="22">
        <v>11</v>
      </c>
      <c r="D42" s="1">
        <f t="shared" si="4"/>
        <v>65</v>
      </c>
      <c r="E42">
        <f t="shared" si="9"/>
        <v>50</v>
      </c>
      <c r="F42" s="16">
        <f t="shared" si="10"/>
        <v>270.83333333333331</v>
      </c>
      <c r="G42" s="15">
        <f t="shared" si="5"/>
        <v>72.916666666666657</v>
      </c>
      <c r="H42" s="40">
        <f t="shared" si="6"/>
        <v>75</v>
      </c>
      <c r="I42">
        <f t="shared" si="7"/>
        <v>50</v>
      </c>
      <c r="J42" s="16">
        <f t="shared" si="11"/>
        <v>312.5</v>
      </c>
      <c r="K42" s="23">
        <f t="shared" si="8"/>
        <v>114.58333333333334</v>
      </c>
    </row>
    <row r="43" spans="3:20">
      <c r="C43" s="24">
        <v>12</v>
      </c>
      <c r="D43" s="6">
        <f t="shared" si="4"/>
        <v>70</v>
      </c>
      <c r="E43" s="13">
        <f t="shared" si="9"/>
        <v>50</v>
      </c>
      <c r="F43" s="20">
        <f t="shared" si="10"/>
        <v>291.66666666666669</v>
      </c>
      <c r="G43" s="38">
        <f t="shared" si="5"/>
        <v>93.750000000000028</v>
      </c>
      <c r="H43" s="41">
        <f t="shared" si="6"/>
        <v>80</v>
      </c>
      <c r="I43" s="13">
        <f t="shared" si="7"/>
        <v>50</v>
      </c>
      <c r="J43" s="20">
        <f t="shared" si="11"/>
        <v>333.33333333333331</v>
      </c>
      <c r="K43" s="25">
        <f t="shared" si="8"/>
        <v>135.41666666666666</v>
      </c>
    </row>
    <row r="44" spans="3:20">
      <c r="C44" s="26"/>
      <c r="E44" t="s">
        <v>2</v>
      </c>
      <c r="F44" s="15">
        <f>SUM(F32:F43)</f>
        <v>375</v>
      </c>
      <c r="G44" s="15">
        <f>SUM(G32:G43)</f>
        <v>770.83333333333326</v>
      </c>
      <c r="H44" s="9"/>
      <c r="I44" t="s">
        <v>2</v>
      </c>
      <c r="J44" s="15">
        <f>SUM(J32:J43)</f>
        <v>1166.6666666666667</v>
      </c>
      <c r="K44" s="23">
        <f>SUM(K32:K43)</f>
        <v>770.83333333333326</v>
      </c>
    </row>
    <row r="45" spans="3:20">
      <c r="C45" s="26" t="s">
        <v>8</v>
      </c>
      <c r="H45" s="9"/>
      <c r="K45" s="27"/>
    </row>
    <row r="46" spans="3:20">
      <c r="C46" s="28" t="s">
        <v>9</v>
      </c>
      <c r="D46" s="5"/>
      <c r="E46" s="5"/>
      <c r="F46" s="5"/>
      <c r="H46" s="9"/>
      <c r="K46" s="27"/>
    </row>
    <row r="47" spans="3:20" ht="14.5" thickBot="1">
      <c r="C47" s="26" t="s">
        <v>18</v>
      </c>
      <c r="H47" s="42"/>
      <c r="K47" s="27"/>
    </row>
    <row r="48" spans="3:20" ht="14.5" thickBot="1">
      <c r="C48" s="34" t="s">
        <v>15</v>
      </c>
      <c r="D48" s="32"/>
      <c r="E48" s="35">
        <f>AVERAGE(G44,K44)</f>
        <v>770.83333333333326</v>
      </c>
      <c r="F48" s="36"/>
      <c r="G48" s="36"/>
      <c r="H48" s="36"/>
      <c r="I48" s="36"/>
      <c r="J48" s="36"/>
      <c r="K48" s="37"/>
    </row>
    <row r="55" spans="4:11">
      <c r="D55" s="1"/>
      <c r="F55" s="21"/>
      <c r="G55" s="21"/>
      <c r="H55" s="1"/>
      <c r="J55" s="21"/>
      <c r="K55" s="21"/>
    </row>
    <row r="56" spans="4:11">
      <c r="D56" s="1"/>
      <c r="F56" s="21"/>
      <c r="G56" s="21"/>
      <c r="H56" s="1"/>
      <c r="J56" s="21"/>
      <c r="K56" s="21"/>
    </row>
    <row r="57" spans="4:11">
      <c r="D57" s="1"/>
      <c r="F57" s="21"/>
      <c r="G57" s="21"/>
      <c r="H57" s="1"/>
      <c r="J57" s="21"/>
      <c r="K57" s="21"/>
    </row>
    <row r="58" spans="4:11">
      <c r="D58" s="1"/>
      <c r="F58" s="21"/>
      <c r="G58" s="21"/>
      <c r="H58" s="1"/>
      <c r="J58" s="21"/>
      <c r="K58" s="21"/>
    </row>
    <row r="59" spans="4:11">
      <c r="D59" s="1"/>
      <c r="F59" s="21"/>
      <c r="G59" s="21"/>
      <c r="H59" s="1"/>
      <c r="J59" s="21"/>
      <c r="K59" s="21"/>
    </row>
    <row r="60" spans="4:11">
      <c r="D60" s="1"/>
      <c r="F60" s="21"/>
      <c r="G60" s="21"/>
      <c r="H60" s="1"/>
      <c r="J60" s="21"/>
      <c r="K60" s="21"/>
    </row>
    <row r="61" spans="4:11">
      <c r="D61" s="1"/>
      <c r="F61" s="21"/>
      <c r="G61" s="21"/>
      <c r="H61" s="1"/>
      <c r="J61" s="21"/>
      <c r="K61" s="21"/>
    </row>
    <row r="62" spans="4:11">
      <c r="D62" s="1"/>
      <c r="F62" s="21"/>
      <c r="G62" s="21"/>
      <c r="H62" s="1"/>
      <c r="J62" s="21"/>
      <c r="K62" s="21"/>
    </row>
    <row r="63" spans="4:11">
      <c r="D63" s="1"/>
      <c r="F63" s="21"/>
      <c r="G63" s="21"/>
      <c r="H63" s="1"/>
      <c r="J63" s="21"/>
      <c r="K63" s="21"/>
    </row>
    <row r="64" spans="4:11">
      <c r="D64" s="1"/>
      <c r="F64" s="21"/>
      <c r="G64" s="21"/>
      <c r="H64" s="1"/>
      <c r="J64" s="21"/>
      <c r="K64" s="21"/>
    </row>
    <row r="65" spans="4:11">
      <c r="D65" s="1"/>
      <c r="F65" s="21"/>
      <c r="G65" s="21"/>
      <c r="H65" s="1"/>
      <c r="J65" s="21"/>
      <c r="K65" s="21"/>
    </row>
    <row r="66" spans="4:11">
      <c r="D66" s="1"/>
      <c r="F66" s="21"/>
      <c r="G66" s="21"/>
      <c r="H66" s="1"/>
      <c r="J66" s="21"/>
      <c r="K66" s="21"/>
    </row>
    <row r="67" spans="4:11">
      <c r="D67" s="1"/>
      <c r="F67" s="21"/>
      <c r="G67" s="21"/>
      <c r="J67" s="21"/>
      <c r="K67" s="21"/>
    </row>
    <row r="71" spans="4:11">
      <c r="E71" s="43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48"/>
  <sheetViews>
    <sheetView workbookViewId="0"/>
  </sheetViews>
  <sheetFormatPr defaultRowHeight="14"/>
  <cols>
    <col min="3" max="3" width="17.4140625" customWidth="1"/>
    <col min="4" max="4" width="10.9140625" customWidth="1"/>
    <col min="5" max="5" width="9.25" customWidth="1"/>
    <col min="6" max="6" width="9.58203125" customWidth="1"/>
    <col min="7" max="7" width="9.33203125" customWidth="1"/>
    <col min="8" max="8" width="11.4140625" customWidth="1"/>
    <col min="10" max="10" width="17.75" customWidth="1"/>
    <col min="11" max="11" width="18.75" bestFit="1" customWidth="1"/>
    <col min="12" max="12" width="9.4140625" bestFit="1" customWidth="1"/>
    <col min="13" max="13" width="11.08203125" customWidth="1"/>
    <col min="14" max="14" width="9.58203125" bestFit="1" customWidth="1"/>
    <col min="15" max="15" width="12" customWidth="1"/>
    <col min="17" max="17" width="12.75" bestFit="1" customWidth="1"/>
    <col min="23" max="23" width="11.6640625" customWidth="1"/>
  </cols>
  <sheetData>
    <row r="1" spans="3:27" ht="14.4">
      <c r="M1" s="1"/>
      <c r="N1" s="2"/>
      <c r="O1" s="2"/>
      <c r="S1" s="1"/>
      <c r="T1" s="2"/>
      <c r="U1" s="2"/>
      <c r="Y1" s="1"/>
      <c r="Z1" s="2"/>
      <c r="AA1" s="2"/>
    </row>
    <row r="2" spans="3:27" ht="14.4">
      <c r="M2" s="1"/>
      <c r="N2" s="2"/>
      <c r="O2" s="2"/>
      <c r="S2" s="1"/>
      <c r="T2" s="2"/>
      <c r="U2" s="2"/>
      <c r="Y2" s="1"/>
      <c r="Z2" s="2"/>
      <c r="AA2" s="2"/>
    </row>
    <row r="3" spans="3:27" ht="14.4">
      <c r="M3" s="1"/>
      <c r="N3" s="2" t="s">
        <v>7</v>
      </c>
      <c r="O3" s="2"/>
      <c r="P3" s="1">
        <v>47.5</v>
      </c>
      <c r="S3" s="1"/>
      <c r="T3" s="2"/>
      <c r="U3" s="2"/>
      <c r="Y3" s="1"/>
      <c r="Z3" s="2"/>
      <c r="AA3" s="2"/>
    </row>
    <row r="4" spans="3:27" ht="14.4">
      <c r="C4" t="s">
        <v>4</v>
      </c>
      <c r="M4" s="1"/>
      <c r="N4" s="2" t="s">
        <v>14</v>
      </c>
      <c r="O4" s="2"/>
      <c r="P4">
        <v>50</v>
      </c>
      <c r="S4" s="1"/>
      <c r="T4" s="2"/>
      <c r="U4" s="2"/>
      <c r="Y4" s="1"/>
      <c r="Z4" s="2"/>
      <c r="AA4" s="2"/>
    </row>
    <row r="5" spans="3:27" ht="30" customHeight="1">
      <c r="C5" s="7" t="s">
        <v>5</v>
      </c>
      <c r="D5" s="17" t="s">
        <v>6</v>
      </c>
      <c r="E5" s="7" t="s">
        <v>1</v>
      </c>
      <c r="F5" s="17" t="s">
        <v>0</v>
      </c>
      <c r="G5" s="18" t="s">
        <v>10</v>
      </c>
      <c r="J5" s="17" t="s">
        <v>6</v>
      </c>
      <c r="K5" s="18" t="s">
        <v>10</v>
      </c>
      <c r="M5" s="1"/>
      <c r="N5" s="2"/>
      <c r="O5" s="2"/>
      <c r="S5" s="1"/>
      <c r="T5" s="2"/>
      <c r="U5" s="2"/>
      <c r="Y5" s="1"/>
      <c r="Z5" s="2"/>
      <c r="AA5" s="2"/>
    </row>
    <row r="6" spans="3:27" ht="14.4">
      <c r="C6" s="8">
        <v>1</v>
      </c>
      <c r="D6" s="1">
        <v>20</v>
      </c>
      <c r="E6">
        <f t="shared" ref="E6:E17" si="0">IF(D6&lt;operating_cost,0,available_cap)</f>
        <v>0</v>
      </c>
      <c r="F6" s="16">
        <f>D6*E6/12</f>
        <v>0</v>
      </c>
      <c r="G6" s="16">
        <f t="shared" ref="G6:G17" si="1">F6-(E6*operating_cost)/12</f>
        <v>0</v>
      </c>
      <c r="J6" s="1">
        <v>20</v>
      </c>
      <c r="K6" s="16">
        <v>0</v>
      </c>
      <c r="M6" s="1"/>
      <c r="N6" s="2"/>
      <c r="O6" s="2"/>
      <c r="S6" s="1"/>
      <c r="T6" s="2"/>
      <c r="U6" s="2"/>
      <c r="Y6" s="1"/>
      <c r="Z6" s="2"/>
      <c r="AA6" s="2"/>
    </row>
    <row r="7" spans="3:27" ht="14.4">
      <c r="C7" s="8">
        <v>2</v>
      </c>
      <c r="D7" s="1">
        <v>25</v>
      </c>
      <c r="E7">
        <f t="shared" si="0"/>
        <v>0</v>
      </c>
      <c r="F7" s="16">
        <f t="shared" ref="F7:F17" si="2">D7*E7/12</f>
        <v>0</v>
      </c>
      <c r="G7" s="16">
        <f t="shared" si="1"/>
        <v>0</v>
      </c>
      <c r="J7" s="1">
        <v>25</v>
      </c>
      <c r="K7" s="16">
        <v>0</v>
      </c>
      <c r="O7" s="2"/>
      <c r="U7" s="2"/>
      <c r="AA7" s="2"/>
    </row>
    <row r="8" spans="3:27" ht="14.4">
      <c r="C8" s="8">
        <v>3</v>
      </c>
      <c r="D8" s="1">
        <v>30</v>
      </c>
      <c r="E8">
        <f t="shared" si="0"/>
        <v>0</v>
      </c>
      <c r="F8" s="16">
        <f t="shared" si="2"/>
        <v>0</v>
      </c>
      <c r="G8" s="16">
        <f t="shared" si="1"/>
        <v>0</v>
      </c>
      <c r="J8" s="1">
        <v>30</v>
      </c>
      <c r="K8" s="16">
        <v>0</v>
      </c>
    </row>
    <row r="9" spans="3:27" ht="14.4">
      <c r="C9" s="8">
        <v>4</v>
      </c>
      <c r="D9" s="1">
        <v>35</v>
      </c>
      <c r="E9">
        <f t="shared" si="0"/>
        <v>0</v>
      </c>
      <c r="F9" s="16">
        <f t="shared" si="2"/>
        <v>0</v>
      </c>
      <c r="G9" s="16">
        <f t="shared" si="1"/>
        <v>0</v>
      </c>
      <c r="J9" s="1">
        <v>35</v>
      </c>
      <c r="K9" s="16">
        <v>0</v>
      </c>
      <c r="V9" s="2"/>
    </row>
    <row r="10" spans="3:27" ht="14.4">
      <c r="C10" s="8">
        <v>5</v>
      </c>
      <c r="D10" s="1">
        <v>40</v>
      </c>
      <c r="E10">
        <f t="shared" si="0"/>
        <v>0</v>
      </c>
      <c r="F10" s="16">
        <f t="shared" si="2"/>
        <v>0</v>
      </c>
      <c r="G10" s="16">
        <f t="shared" si="1"/>
        <v>0</v>
      </c>
      <c r="J10" s="1">
        <v>40</v>
      </c>
      <c r="K10" s="16">
        <v>0</v>
      </c>
    </row>
    <row r="11" spans="3:27" ht="14.4">
      <c r="C11" s="8">
        <v>6</v>
      </c>
      <c r="D11" s="1">
        <v>45</v>
      </c>
      <c r="E11">
        <f t="shared" si="0"/>
        <v>0</v>
      </c>
      <c r="F11" s="16">
        <f t="shared" si="2"/>
        <v>0</v>
      </c>
      <c r="G11" s="16">
        <f t="shared" si="1"/>
        <v>0</v>
      </c>
      <c r="J11" s="1">
        <v>45</v>
      </c>
      <c r="K11" s="16">
        <v>0</v>
      </c>
    </row>
    <row r="12" spans="3:27" ht="14.4">
      <c r="C12" s="8">
        <v>7</v>
      </c>
      <c r="D12" s="1">
        <v>50</v>
      </c>
      <c r="E12">
        <f t="shared" si="0"/>
        <v>50</v>
      </c>
      <c r="F12" s="16">
        <f t="shared" si="2"/>
        <v>208.33333333333334</v>
      </c>
      <c r="G12" s="16">
        <f t="shared" si="1"/>
        <v>10.416666666666686</v>
      </c>
      <c r="J12" s="1">
        <v>47.5</v>
      </c>
      <c r="K12" s="16">
        <v>0</v>
      </c>
    </row>
    <row r="13" spans="3:27" ht="14.4">
      <c r="C13" s="8">
        <v>8</v>
      </c>
      <c r="D13" s="1">
        <v>55</v>
      </c>
      <c r="E13">
        <f t="shared" si="0"/>
        <v>50</v>
      </c>
      <c r="F13" s="16">
        <f t="shared" si="2"/>
        <v>229.16666666666666</v>
      </c>
      <c r="G13" s="16">
        <f t="shared" si="1"/>
        <v>31.25</v>
      </c>
      <c r="J13" s="1">
        <v>50</v>
      </c>
      <c r="K13" s="16">
        <v>10.416666666666686</v>
      </c>
    </row>
    <row r="14" spans="3:27" ht="14.4">
      <c r="C14" s="8">
        <v>9</v>
      </c>
      <c r="D14" s="1">
        <v>60</v>
      </c>
      <c r="E14">
        <f t="shared" si="0"/>
        <v>50</v>
      </c>
      <c r="F14" s="16">
        <f t="shared" si="2"/>
        <v>250</v>
      </c>
      <c r="G14" s="16">
        <f t="shared" si="1"/>
        <v>52.083333333333343</v>
      </c>
      <c r="J14" s="1">
        <v>55</v>
      </c>
      <c r="K14" s="16">
        <v>31.25</v>
      </c>
      <c r="L14" s="5"/>
      <c r="M14" s="5"/>
      <c r="N14" s="5"/>
    </row>
    <row r="15" spans="3:27" ht="14.4">
      <c r="C15" s="8">
        <v>10</v>
      </c>
      <c r="D15" s="1">
        <v>65</v>
      </c>
      <c r="E15">
        <f t="shared" si="0"/>
        <v>50</v>
      </c>
      <c r="F15" s="16">
        <f t="shared" si="2"/>
        <v>270.83333333333331</v>
      </c>
      <c r="G15" s="16">
        <f t="shared" si="1"/>
        <v>72.916666666666657</v>
      </c>
      <c r="J15" s="1">
        <v>60</v>
      </c>
      <c r="K15" s="16">
        <v>52.083333333333343</v>
      </c>
    </row>
    <row r="16" spans="3:27" ht="14.4">
      <c r="C16" s="8">
        <v>11</v>
      </c>
      <c r="D16" s="1">
        <v>70</v>
      </c>
      <c r="E16">
        <f t="shared" si="0"/>
        <v>50</v>
      </c>
      <c r="F16" s="16">
        <f t="shared" si="2"/>
        <v>291.66666666666669</v>
      </c>
      <c r="G16" s="16">
        <f t="shared" si="1"/>
        <v>93.750000000000028</v>
      </c>
      <c r="J16" s="1">
        <v>65</v>
      </c>
      <c r="K16" s="16">
        <v>72.916666666666657</v>
      </c>
    </row>
    <row r="17" spans="2:17" ht="14.4">
      <c r="C17" s="19">
        <v>12</v>
      </c>
      <c r="D17" s="6">
        <v>75</v>
      </c>
      <c r="E17" s="13">
        <f t="shared" si="0"/>
        <v>50</v>
      </c>
      <c r="F17" s="20">
        <f t="shared" si="2"/>
        <v>312.5</v>
      </c>
      <c r="G17" s="20">
        <f t="shared" si="1"/>
        <v>114.58333333333334</v>
      </c>
      <c r="J17" s="1">
        <v>70</v>
      </c>
      <c r="K17" s="16">
        <v>93.750000000000028</v>
      </c>
    </row>
    <row r="18" spans="2:17" ht="14.4">
      <c r="C18" s="9"/>
      <c r="E18" t="s">
        <v>2</v>
      </c>
      <c r="F18" s="15">
        <f>SUM(F6:F17)</f>
        <v>1562.5</v>
      </c>
      <c r="G18" s="16">
        <f>SUM(G6:G17)</f>
        <v>375.00000000000011</v>
      </c>
      <c r="J18" s="6">
        <v>75</v>
      </c>
      <c r="K18" s="20">
        <v>114.58333333333334</v>
      </c>
    </row>
    <row r="19" spans="2:17" ht="14.4">
      <c r="C19" s="9" t="s">
        <v>8</v>
      </c>
      <c r="G19" s="10"/>
      <c r="J19" s="3"/>
    </row>
    <row r="20" spans="2:17" ht="14.4">
      <c r="B20" s="5"/>
      <c r="C20" s="11" t="s">
        <v>9</v>
      </c>
      <c r="D20" s="5"/>
      <c r="E20" s="5"/>
      <c r="F20" s="5"/>
      <c r="G20" s="10"/>
      <c r="J20" s="3"/>
    </row>
    <row r="21" spans="2:17" ht="14.4">
      <c r="B21" s="3"/>
      <c r="C21" s="12" t="s">
        <v>18</v>
      </c>
      <c r="D21" s="13"/>
      <c r="E21" s="13"/>
      <c r="F21" s="13"/>
      <c r="G21" s="14"/>
      <c r="J21" s="3"/>
    </row>
    <row r="22" spans="2:17" ht="14.4">
      <c r="B22" s="3"/>
      <c r="J22" s="3"/>
    </row>
    <row r="23" spans="2:17" ht="14.4">
      <c r="B23" s="3"/>
      <c r="J23" s="3"/>
    </row>
    <row r="24" spans="2:17" ht="14.4">
      <c r="B24" s="3"/>
      <c r="J24" s="3"/>
    </row>
    <row r="25" spans="2:17" ht="14.4">
      <c r="B25" s="3"/>
      <c r="J25" s="3"/>
    </row>
    <row r="26" spans="2:17" ht="14.4">
      <c r="B26" s="3"/>
      <c r="J26" s="3"/>
    </row>
    <row r="27" spans="2:17" ht="14.4">
      <c r="B27" s="3"/>
    </row>
    <row r="28" spans="2:17" ht="14.4">
      <c r="B28" s="3"/>
    </row>
    <row r="29" spans="2:17" ht="14.4">
      <c r="B29" s="3"/>
    </row>
    <row r="30" spans="2:17" ht="15" thickBot="1">
      <c r="B30" s="3"/>
      <c r="D30" s="4" t="s">
        <v>16</v>
      </c>
      <c r="H30" s="4" t="s">
        <v>17</v>
      </c>
    </row>
    <row r="31" spans="2:17" ht="43.75" thickBot="1">
      <c r="B31" s="3"/>
      <c r="C31" s="31" t="s">
        <v>5</v>
      </c>
      <c r="D31" s="33" t="s">
        <v>12</v>
      </c>
      <c r="E31" s="31" t="s">
        <v>1</v>
      </c>
      <c r="F31" s="33" t="s">
        <v>0</v>
      </c>
      <c r="G31" s="33" t="s">
        <v>10</v>
      </c>
      <c r="H31" s="33" t="s">
        <v>13</v>
      </c>
      <c r="I31" s="31" t="s">
        <v>1</v>
      </c>
      <c r="J31" s="30" t="s">
        <v>0</v>
      </c>
      <c r="K31" s="29" t="s">
        <v>10</v>
      </c>
      <c r="P31" t="s">
        <v>11</v>
      </c>
    </row>
    <row r="32" spans="2:17" ht="14.4">
      <c r="B32" s="3"/>
      <c r="C32" s="22">
        <v>1</v>
      </c>
      <c r="D32" s="1">
        <f t="shared" ref="D32:D43" si="3">D6-price_delta</f>
        <v>15</v>
      </c>
      <c r="E32">
        <f t="shared" ref="E32:E43" si="4">IF(D32&lt;operating_cost,0,available_cap)</f>
        <v>0</v>
      </c>
      <c r="F32" s="16">
        <f>D32*E32/12</f>
        <v>0</v>
      </c>
      <c r="G32" s="15">
        <f t="shared" ref="G32:G43" si="5">F32-(E32*operating_cost)/12</f>
        <v>0</v>
      </c>
      <c r="H32" s="39">
        <f t="shared" ref="H32:H43" si="6">D6+price_delta</f>
        <v>25</v>
      </c>
      <c r="I32">
        <f t="shared" ref="I32:I43" si="7">IF(H32&lt;operating_cost,0,available_cap)</f>
        <v>0</v>
      </c>
      <c r="J32" s="16">
        <f>H32*I32/12</f>
        <v>0</v>
      </c>
      <c r="K32" s="23">
        <f t="shared" ref="K32:K43" si="8">J32-(I32*operating_cost)/12</f>
        <v>0</v>
      </c>
      <c r="P32">
        <v>5</v>
      </c>
      <c r="Q32" s="21"/>
    </row>
    <row r="33" spans="3:15" ht="14.4">
      <c r="C33" s="22">
        <v>2</v>
      </c>
      <c r="D33" s="1">
        <f t="shared" si="3"/>
        <v>20</v>
      </c>
      <c r="E33">
        <f t="shared" si="4"/>
        <v>0</v>
      </c>
      <c r="F33" s="16">
        <f t="shared" ref="F33:F43" si="9">D33*E33/12</f>
        <v>0</v>
      </c>
      <c r="G33" s="15">
        <f t="shared" si="5"/>
        <v>0</v>
      </c>
      <c r="H33" s="40">
        <f t="shared" si="6"/>
        <v>30</v>
      </c>
      <c r="I33">
        <f t="shared" si="7"/>
        <v>0</v>
      </c>
      <c r="J33" s="16">
        <f t="shared" ref="J33:J43" si="10">H33*I33/12</f>
        <v>0</v>
      </c>
      <c r="K33" s="23">
        <f t="shared" si="8"/>
        <v>0</v>
      </c>
    </row>
    <row r="34" spans="3:15" ht="14.4">
      <c r="C34" s="22">
        <v>3</v>
      </c>
      <c r="D34" s="1">
        <f t="shared" si="3"/>
        <v>25</v>
      </c>
      <c r="E34">
        <f t="shared" si="4"/>
        <v>0</v>
      </c>
      <c r="F34" s="16">
        <f t="shared" si="9"/>
        <v>0</v>
      </c>
      <c r="G34" s="15">
        <f t="shared" si="5"/>
        <v>0</v>
      </c>
      <c r="H34" s="40">
        <f t="shared" si="6"/>
        <v>35</v>
      </c>
      <c r="I34">
        <f t="shared" si="7"/>
        <v>0</v>
      </c>
      <c r="J34" s="16">
        <f t="shared" si="10"/>
        <v>0</v>
      </c>
      <c r="K34" s="23">
        <f t="shared" si="8"/>
        <v>0</v>
      </c>
    </row>
    <row r="35" spans="3:15" ht="14.4">
      <c r="C35" s="22">
        <v>4</v>
      </c>
      <c r="D35" s="1">
        <f t="shared" si="3"/>
        <v>30</v>
      </c>
      <c r="E35">
        <f t="shared" si="4"/>
        <v>0</v>
      </c>
      <c r="F35" s="16">
        <f t="shared" si="9"/>
        <v>0</v>
      </c>
      <c r="G35" s="15">
        <f t="shared" si="5"/>
        <v>0</v>
      </c>
      <c r="H35" s="40">
        <f t="shared" si="6"/>
        <v>40</v>
      </c>
      <c r="I35">
        <f t="shared" si="7"/>
        <v>0</v>
      </c>
      <c r="J35" s="16">
        <f t="shared" si="10"/>
        <v>0</v>
      </c>
      <c r="K35" s="23">
        <f t="shared" si="8"/>
        <v>0</v>
      </c>
      <c r="O35" s="1"/>
    </row>
    <row r="36" spans="3:15" ht="14.4">
      <c r="C36" s="22">
        <v>5</v>
      </c>
      <c r="D36" s="1">
        <f t="shared" si="3"/>
        <v>35</v>
      </c>
      <c r="E36">
        <f t="shared" si="4"/>
        <v>0</v>
      </c>
      <c r="F36" s="16">
        <f t="shared" si="9"/>
        <v>0</v>
      </c>
      <c r="G36" s="15">
        <f t="shared" si="5"/>
        <v>0</v>
      </c>
      <c r="H36" s="40">
        <f t="shared" si="6"/>
        <v>45</v>
      </c>
      <c r="I36">
        <f t="shared" si="7"/>
        <v>0</v>
      </c>
      <c r="J36" s="16">
        <f t="shared" si="10"/>
        <v>0</v>
      </c>
      <c r="K36" s="23">
        <f t="shared" si="8"/>
        <v>0</v>
      </c>
    </row>
    <row r="37" spans="3:15" ht="14.4">
      <c r="C37" s="22">
        <v>6</v>
      </c>
      <c r="D37" s="1">
        <f t="shared" si="3"/>
        <v>40</v>
      </c>
      <c r="E37">
        <f t="shared" si="4"/>
        <v>0</v>
      </c>
      <c r="F37" s="16">
        <f t="shared" si="9"/>
        <v>0</v>
      </c>
      <c r="G37" s="15">
        <f t="shared" si="5"/>
        <v>0</v>
      </c>
      <c r="H37" s="40">
        <f t="shared" si="6"/>
        <v>50</v>
      </c>
      <c r="I37">
        <f t="shared" si="7"/>
        <v>50</v>
      </c>
      <c r="J37" s="16">
        <f t="shared" si="10"/>
        <v>208.33333333333334</v>
      </c>
      <c r="K37" s="23">
        <f t="shared" si="8"/>
        <v>10.416666666666686</v>
      </c>
    </row>
    <row r="38" spans="3:15" ht="14.4">
      <c r="C38" s="22">
        <v>7</v>
      </c>
      <c r="D38" s="1">
        <f t="shared" si="3"/>
        <v>45</v>
      </c>
      <c r="E38">
        <f t="shared" si="4"/>
        <v>0</v>
      </c>
      <c r="F38" s="16">
        <f t="shared" si="9"/>
        <v>0</v>
      </c>
      <c r="G38" s="15">
        <f t="shared" si="5"/>
        <v>0</v>
      </c>
      <c r="H38" s="40">
        <f t="shared" si="6"/>
        <v>55</v>
      </c>
      <c r="I38">
        <f t="shared" si="7"/>
        <v>50</v>
      </c>
      <c r="J38" s="16">
        <f t="shared" si="10"/>
        <v>229.16666666666666</v>
      </c>
      <c r="K38" s="23">
        <f t="shared" si="8"/>
        <v>31.25</v>
      </c>
    </row>
    <row r="39" spans="3:15" ht="14.4">
      <c r="C39" s="22">
        <v>8</v>
      </c>
      <c r="D39" s="1">
        <f t="shared" si="3"/>
        <v>50</v>
      </c>
      <c r="E39">
        <f t="shared" si="4"/>
        <v>50</v>
      </c>
      <c r="F39" s="16">
        <f t="shared" si="9"/>
        <v>208.33333333333334</v>
      </c>
      <c r="G39" s="15">
        <f t="shared" si="5"/>
        <v>10.416666666666686</v>
      </c>
      <c r="H39" s="40">
        <f t="shared" si="6"/>
        <v>60</v>
      </c>
      <c r="I39">
        <f t="shared" si="7"/>
        <v>50</v>
      </c>
      <c r="J39" s="16">
        <f t="shared" si="10"/>
        <v>250</v>
      </c>
      <c r="K39" s="23">
        <f t="shared" si="8"/>
        <v>52.083333333333343</v>
      </c>
    </row>
    <row r="40" spans="3:15">
      <c r="C40" s="22">
        <v>9</v>
      </c>
      <c r="D40" s="1">
        <f t="shared" si="3"/>
        <v>55</v>
      </c>
      <c r="E40">
        <f t="shared" si="4"/>
        <v>50</v>
      </c>
      <c r="F40" s="16">
        <f t="shared" si="9"/>
        <v>229.16666666666666</v>
      </c>
      <c r="G40" s="15">
        <f t="shared" si="5"/>
        <v>31.25</v>
      </c>
      <c r="H40" s="40">
        <f t="shared" si="6"/>
        <v>65</v>
      </c>
      <c r="I40">
        <f t="shared" si="7"/>
        <v>50</v>
      </c>
      <c r="J40" s="16">
        <f t="shared" si="10"/>
        <v>270.83333333333331</v>
      </c>
      <c r="K40" s="23">
        <f t="shared" si="8"/>
        <v>72.916666666666657</v>
      </c>
    </row>
    <row r="41" spans="3:15">
      <c r="C41" s="22">
        <v>10</v>
      </c>
      <c r="D41" s="1">
        <f t="shared" si="3"/>
        <v>60</v>
      </c>
      <c r="E41">
        <f t="shared" si="4"/>
        <v>50</v>
      </c>
      <c r="F41" s="16">
        <f t="shared" si="9"/>
        <v>250</v>
      </c>
      <c r="G41" s="15">
        <f t="shared" si="5"/>
        <v>52.083333333333343</v>
      </c>
      <c r="H41" s="40">
        <f t="shared" si="6"/>
        <v>70</v>
      </c>
      <c r="I41">
        <f t="shared" si="7"/>
        <v>50</v>
      </c>
      <c r="J41" s="16">
        <f t="shared" si="10"/>
        <v>291.66666666666669</v>
      </c>
      <c r="K41" s="23">
        <f t="shared" si="8"/>
        <v>93.750000000000028</v>
      </c>
    </row>
    <row r="42" spans="3:15">
      <c r="C42" s="22">
        <v>11</v>
      </c>
      <c r="D42" s="1">
        <f t="shared" si="3"/>
        <v>65</v>
      </c>
      <c r="E42">
        <f t="shared" si="4"/>
        <v>50</v>
      </c>
      <c r="F42" s="16">
        <f t="shared" si="9"/>
        <v>270.83333333333331</v>
      </c>
      <c r="G42" s="15">
        <f t="shared" si="5"/>
        <v>72.916666666666657</v>
      </c>
      <c r="H42" s="40">
        <f t="shared" si="6"/>
        <v>75</v>
      </c>
      <c r="I42">
        <f t="shared" si="7"/>
        <v>50</v>
      </c>
      <c r="J42" s="16">
        <f t="shared" si="10"/>
        <v>312.5</v>
      </c>
      <c r="K42" s="23">
        <f t="shared" si="8"/>
        <v>114.58333333333334</v>
      </c>
    </row>
    <row r="43" spans="3:15">
      <c r="C43" s="24">
        <v>12</v>
      </c>
      <c r="D43" s="6">
        <f t="shared" si="3"/>
        <v>70</v>
      </c>
      <c r="E43" s="13">
        <f t="shared" si="4"/>
        <v>50</v>
      </c>
      <c r="F43" s="20">
        <f t="shared" si="9"/>
        <v>291.66666666666669</v>
      </c>
      <c r="G43" s="38">
        <f t="shared" si="5"/>
        <v>93.750000000000028</v>
      </c>
      <c r="H43" s="41">
        <f t="shared" si="6"/>
        <v>80</v>
      </c>
      <c r="I43" s="13">
        <f t="shared" si="7"/>
        <v>50</v>
      </c>
      <c r="J43" s="20">
        <f t="shared" si="10"/>
        <v>333.33333333333331</v>
      </c>
      <c r="K43" s="25">
        <f t="shared" si="8"/>
        <v>135.41666666666666</v>
      </c>
    </row>
    <row r="44" spans="3:15">
      <c r="C44" s="26"/>
      <c r="E44" t="s">
        <v>2</v>
      </c>
      <c r="F44" s="15">
        <f>SUM(F32:F43)</f>
        <v>1250</v>
      </c>
      <c r="G44" s="15">
        <f>SUM(G32:G43)</f>
        <v>260.41666666666674</v>
      </c>
      <c r="H44" s="9"/>
      <c r="I44" t="s">
        <v>2</v>
      </c>
      <c r="J44" s="15">
        <f>SUM(J32:J43)</f>
        <v>1895.8333333333333</v>
      </c>
      <c r="K44" s="23">
        <f>SUM(K32:K43)</f>
        <v>510.41666666666674</v>
      </c>
    </row>
    <row r="45" spans="3:15">
      <c r="C45" s="26" t="s">
        <v>8</v>
      </c>
      <c r="H45" s="9"/>
      <c r="K45" s="27"/>
    </row>
    <row r="46" spans="3:15">
      <c r="C46" s="28" t="s">
        <v>9</v>
      </c>
      <c r="D46" s="5"/>
      <c r="E46" s="5"/>
      <c r="F46" s="5"/>
      <c r="H46" s="9"/>
      <c r="K46" s="27"/>
    </row>
    <row r="47" spans="3:15" ht="14.5" thickBot="1">
      <c r="C47" s="26" t="s">
        <v>18</v>
      </c>
      <c r="H47" s="42"/>
      <c r="K47" s="27"/>
    </row>
    <row r="48" spans="3:15" ht="14.5" thickBot="1">
      <c r="C48" s="34" t="s">
        <v>15</v>
      </c>
      <c r="D48" s="32"/>
      <c r="E48" s="35">
        <f>AVERAGE(G44,K44)</f>
        <v>385.41666666666674</v>
      </c>
      <c r="F48" s="36"/>
      <c r="G48" s="36"/>
      <c r="H48" s="36"/>
      <c r="I48" s="36"/>
      <c r="J48" s="36"/>
      <c r="K48" s="3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workbookViewId="0"/>
  </sheetViews>
  <sheetFormatPr defaultRowHeight="14"/>
  <sheetData>
    <row r="1" spans="1:1">
      <c r="A1" t="s">
        <v>92</v>
      </c>
    </row>
    <row r="3" spans="1:1">
      <c r="A3" s="4" t="s">
        <v>21</v>
      </c>
    </row>
    <row r="4" spans="1:1">
      <c r="A4" t="s">
        <v>22</v>
      </c>
    </row>
    <row r="5" spans="1:1">
      <c r="A5" t="s">
        <v>23</v>
      </c>
    </row>
    <row r="6" spans="1:1">
      <c r="A6" t="s">
        <v>24</v>
      </c>
    </row>
    <row r="7" spans="1:1">
      <c r="A7" t="s">
        <v>25</v>
      </c>
    </row>
    <row r="8" spans="1:1">
      <c r="A8" t="s">
        <v>26</v>
      </c>
    </row>
    <row r="9" spans="1:1">
      <c r="A9" t="s">
        <v>27</v>
      </c>
    </row>
    <row r="11" spans="1:1">
      <c r="A11" t="s">
        <v>28</v>
      </c>
    </row>
    <row r="12" spans="1:1">
      <c r="A12" t="s">
        <v>29</v>
      </c>
    </row>
    <row r="13" spans="1:1">
      <c r="A13" t="s">
        <v>30</v>
      </c>
    </row>
    <row r="14" spans="1:1">
      <c r="A14" t="s">
        <v>31</v>
      </c>
    </row>
    <row r="15" spans="1:1">
      <c r="A15" t="s">
        <v>32</v>
      </c>
    </row>
    <row r="17" spans="1:1">
      <c r="A17" t="s">
        <v>27</v>
      </c>
    </row>
    <row r="18" spans="1:1">
      <c r="A18" t="s">
        <v>33</v>
      </c>
    </row>
    <row r="20" spans="1:1">
      <c r="A20" t="s">
        <v>34</v>
      </c>
    </row>
    <row r="21" spans="1:1">
      <c r="A21" t="s">
        <v>35</v>
      </c>
    </row>
    <row r="22" spans="1:1">
      <c r="A22" t="s">
        <v>36</v>
      </c>
    </row>
    <row r="23" spans="1:1">
      <c r="A23" t="s">
        <v>37</v>
      </c>
    </row>
    <row r="25" spans="1:1">
      <c r="A25" t="s">
        <v>99</v>
      </c>
    </row>
    <row r="26" spans="1:1">
      <c r="A26" t="s">
        <v>100</v>
      </c>
    </row>
    <row r="27" spans="1:1">
      <c r="A27" t="s">
        <v>101</v>
      </c>
    </row>
    <row r="28" spans="1:1">
      <c r="A28" t="s">
        <v>38</v>
      </c>
    </row>
    <row r="29" spans="1:1">
      <c r="A29" t="s">
        <v>39</v>
      </c>
    </row>
    <row r="31" spans="1:1">
      <c r="A31" t="s">
        <v>102</v>
      </c>
    </row>
    <row r="32" spans="1:1">
      <c r="A32" t="s">
        <v>40</v>
      </c>
    </row>
    <row r="33" spans="1:1">
      <c r="A33" t="s">
        <v>102</v>
      </c>
    </row>
    <row r="34" spans="1:1">
      <c r="A34" t="s">
        <v>41</v>
      </c>
    </row>
    <row r="35" spans="1:1">
      <c r="A35" t="s">
        <v>67</v>
      </c>
    </row>
    <row r="36" spans="1:1">
      <c r="A36" t="s">
        <v>103</v>
      </c>
    </row>
    <row r="37" spans="1:1">
      <c r="A37" t="s">
        <v>104</v>
      </c>
    </row>
    <row r="38" spans="1:1">
      <c r="A38" t="s">
        <v>105</v>
      </c>
    </row>
    <row r="40" spans="1:1">
      <c r="A40" t="s">
        <v>42</v>
      </c>
    </row>
    <row r="44" spans="1:1">
      <c r="A44" s="4" t="s">
        <v>43</v>
      </c>
    </row>
    <row r="45" spans="1:1">
      <c r="A45" t="s">
        <v>44</v>
      </c>
    </row>
    <row r="46" spans="1:1">
      <c r="A46" t="s">
        <v>45</v>
      </c>
    </row>
    <row r="47" spans="1:1">
      <c r="A47" t="s">
        <v>94</v>
      </c>
    </row>
    <row r="48" spans="1:1">
      <c r="A48" t="s">
        <v>46</v>
      </c>
    </row>
    <row r="49" spans="1:1">
      <c r="A49" t="s">
        <v>94</v>
      </c>
    </row>
    <row r="50" spans="1:1">
      <c r="A50" t="s">
        <v>47</v>
      </c>
    </row>
    <row r="51" spans="1:1">
      <c r="A51" t="s">
        <v>73</v>
      </c>
    </row>
    <row r="52" spans="1:1">
      <c r="A52" t="s">
        <v>95</v>
      </c>
    </row>
    <row r="53" spans="1:1">
      <c r="A53" t="s">
        <v>96</v>
      </c>
    </row>
    <row r="54" spans="1:1">
      <c r="A54" t="s">
        <v>97</v>
      </c>
    </row>
    <row r="55" spans="1:1">
      <c r="A55" t="s">
        <v>98</v>
      </c>
    </row>
    <row r="56" spans="1:1">
      <c r="A56" t="s">
        <v>91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2"/>
  <sheetViews>
    <sheetView workbookViewId="0"/>
  </sheetViews>
  <sheetFormatPr defaultRowHeight="14"/>
  <sheetData>
    <row r="1" spans="1:1">
      <c r="A1" t="s">
        <v>93</v>
      </c>
    </row>
    <row r="3" spans="1:1">
      <c r="A3" s="4" t="s">
        <v>21</v>
      </c>
    </row>
    <row r="4" spans="1:1">
      <c r="A4" t="s">
        <v>22</v>
      </c>
    </row>
    <row r="5" spans="1:1">
      <c r="A5" t="s">
        <v>23</v>
      </c>
    </row>
    <row r="6" spans="1:1">
      <c r="A6" t="s">
        <v>24</v>
      </c>
    </row>
    <row r="7" spans="1:1">
      <c r="A7" t="s">
        <v>25</v>
      </c>
    </row>
    <row r="8" spans="1:1">
      <c r="A8" t="s">
        <v>26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9" spans="1:1">
      <c r="A19" t="s">
        <v>55</v>
      </c>
    </row>
    <row r="21" spans="1:1">
      <c r="A21" t="s">
        <v>56</v>
      </c>
    </row>
    <row r="22" spans="1:1">
      <c r="A22" t="s">
        <v>57</v>
      </c>
    </row>
    <row r="23" spans="1:1">
      <c r="A23" t="s">
        <v>58</v>
      </c>
    </row>
    <row r="24" spans="1:1">
      <c r="A24" t="s">
        <v>59</v>
      </c>
    </row>
    <row r="25" spans="1:1">
      <c r="A25" t="s">
        <v>60</v>
      </c>
    </row>
    <row r="26" spans="1:1">
      <c r="A26" t="s">
        <v>61</v>
      </c>
    </row>
    <row r="28" spans="1:1">
      <c r="A28" t="s">
        <v>62</v>
      </c>
    </row>
    <row r="29" spans="1:1">
      <c r="A29" t="s">
        <v>63</v>
      </c>
    </row>
    <row r="30" spans="1:1">
      <c r="A30" t="s">
        <v>64</v>
      </c>
    </row>
    <row r="32" spans="1:1">
      <c r="A32" t="s">
        <v>99</v>
      </c>
    </row>
    <row r="33" spans="1:1">
      <c r="A33" t="s">
        <v>100</v>
      </c>
    </row>
    <row r="34" spans="1:1">
      <c r="A34" t="s">
        <v>101</v>
      </c>
    </row>
    <row r="35" spans="1:1">
      <c r="A35" t="s">
        <v>38</v>
      </c>
    </row>
    <row r="36" spans="1:1">
      <c r="A36" t="s">
        <v>110</v>
      </c>
    </row>
    <row r="38" spans="1:1">
      <c r="A38" t="s">
        <v>65</v>
      </c>
    </row>
    <row r="39" spans="1:1">
      <c r="A39" t="s">
        <v>40</v>
      </c>
    </row>
    <row r="40" spans="1:1">
      <c r="A40" t="s">
        <v>66</v>
      </c>
    </row>
    <row r="41" spans="1:1">
      <c r="A41" t="s">
        <v>41</v>
      </c>
    </row>
    <row r="42" spans="1:1">
      <c r="A42" t="s">
        <v>67</v>
      </c>
    </row>
    <row r="43" spans="1:1">
      <c r="A43" t="s">
        <v>103</v>
      </c>
    </row>
    <row r="44" spans="1:1">
      <c r="A44" t="s">
        <v>68</v>
      </c>
    </row>
    <row r="45" spans="1:1">
      <c r="A45" t="s">
        <v>105</v>
      </c>
    </row>
    <row r="47" spans="1:1">
      <c r="A47" t="s">
        <v>42</v>
      </c>
    </row>
    <row r="50" spans="1:1">
      <c r="A50" s="4" t="s">
        <v>69</v>
      </c>
    </row>
    <row r="51" spans="1:1">
      <c r="A51" t="s">
        <v>106</v>
      </c>
    </row>
    <row r="52" spans="1:1">
      <c r="A52" t="s">
        <v>45</v>
      </c>
    </row>
    <row r="53" spans="1:1">
      <c r="A53" t="s">
        <v>70</v>
      </c>
    </row>
    <row r="54" spans="1:1">
      <c r="A54" t="s">
        <v>46</v>
      </c>
    </row>
    <row r="55" spans="1:1">
      <c r="A55" t="s">
        <v>71</v>
      </c>
    </row>
    <row r="56" spans="1:1">
      <c r="A56" t="s">
        <v>72</v>
      </c>
    </row>
    <row r="57" spans="1:1">
      <c r="A57" t="s">
        <v>73</v>
      </c>
    </row>
    <row r="58" spans="1:1">
      <c r="A58" t="s">
        <v>107</v>
      </c>
    </row>
    <row r="59" spans="1:1">
      <c r="A59" t="s">
        <v>74</v>
      </c>
    </row>
    <row r="60" spans="1:1">
      <c r="A60" t="s">
        <v>108</v>
      </c>
    </row>
    <row r="61" spans="1:1">
      <c r="A61" t="s">
        <v>109</v>
      </c>
    </row>
    <row r="62" spans="1:1">
      <c r="A62" t="s">
        <v>91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0"/>
  <sheetViews>
    <sheetView workbookViewId="0"/>
  </sheetViews>
  <sheetFormatPr defaultRowHeight="14"/>
  <sheetData>
    <row r="1" spans="1:1">
      <c r="A1" t="s">
        <v>87</v>
      </c>
    </row>
    <row r="3" spans="1:1">
      <c r="A3" s="4" t="s">
        <v>21</v>
      </c>
    </row>
    <row r="4" spans="1:1">
      <c r="A4" t="s">
        <v>22</v>
      </c>
    </row>
    <row r="5" spans="1:1">
      <c r="A5" t="s">
        <v>88</v>
      </c>
    </row>
    <row r="6" spans="1:1">
      <c r="A6" t="s">
        <v>24</v>
      </c>
    </row>
    <row r="7" spans="1:1">
      <c r="A7" t="s">
        <v>25</v>
      </c>
    </row>
    <row r="8" spans="1:1">
      <c r="A8" t="s">
        <v>26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75</v>
      </c>
    </row>
    <row r="19" spans="1:1">
      <c r="A19" t="s">
        <v>89</v>
      </c>
    </row>
    <row r="21" spans="1:1">
      <c r="A21" t="s">
        <v>56</v>
      </c>
    </row>
    <row r="22" spans="1:1">
      <c r="A22" t="s">
        <v>57</v>
      </c>
    </row>
    <row r="23" spans="1:1">
      <c r="A23" t="s">
        <v>76</v>
      </c>
    </row>
    <row r="25" spans="1:1">
      <c r="A25" t="s">
        <v>77</v>
      </c>
    </row>
    <row r="26" spans="1:1">
      <c r="A26" t="s">
        <v>78</v>
      </c>
    </row>
    <row r="27" spans="1:1">
      <c r="A27" t="s">
        <v>79</v>
      </c>
    </row>
    <row r="28" spans="1:1">
      <c r="A28" t="s">
        <v>80</v>
      </c>
    </row>
    <row r="31" spans="1:1">
      <c r="A31" t="s">
        <v>81</v>
      </c>
    </row>
    <row r="33" spans="1:1">
      <c r="A33" t="s">
        <v>82</v>
      </c>
    </row>
    <row r="34" spans="1:1">
      <c r="A34" t="s">
        <v>83</v>
      </c>
    </row>
    <row r="35" spans="1:1">
      <c r="A35" t="s">
        <v>84</v>
      </c>
    </row>
    <row r="37" spans="1:1">
      <c r="A37" t="s">
        <v>114</v>
      </c>
    </row>
    <row r="38" spans="1:1">
      <c r="A38" t="s">
        <v>115</v>
      </c>
    </row>
    <row r="39" spans="1:1">
      <c r="A39" t="s">
        <v>116</v>
      </c>
    </row>
    <row r="40" spans="1:1">
      <c r="A40" t="s">
        <v>85</v>
      </c>
    </row>
    <row r="41" spans="1:1">
      <c r="A41" t="s">
        <v>39</v>
      </c>
    </row>
    <row r="43" spans="1:1">
      <c r="A43" t="s">
        <v>65</v>
      </c>
    </row>
    <row r="44" spans="1:1">
      <c r="A44" t="s">
        <v>40</v>
      </c>
    </row>
    <row r="45" spans="1:1">
      <c r="A45" t="s">
        <v>66</v>
      </c>
    </row>
    <row r="46" spans="1:1">
      <c r="A46" t="s">
        <v>41</v>
      </c>
    </row>
    <row r="47" spans="1:1">
      <c r="A47" t="s">
        <v>67</v>
      </c>
    </row>
    <row r="48" spans="1:1">
      <c r="A48" t="s">
        <v>103</v>
      </c>
    </row>
    <row r="49" spans="1:1">
      <c r="A49" t="s">
        <v>68</v>
      </c>
    </row>
    <row r="50" spans="1:1">
      <c r="A50" t="s">
        <v>105</v>
      </c>
    </row>
    <row r="52" spans="1:1">
      <c r="A52" t="s">
        <v>42</v>
      </c>
    </row>
    <row r="58" spans="1:1">
      <c r="A58" s="4" t="s">
        <v>69</v>
      </c>
    </row>
    <row r="59" spans="1:1">
      <c r="A59" t="s">
        <v>86</v>
      </c>
    </row>
    <row r="60" spans="1:1">
      <c r="A60" t="s">
        <v>45</v>
      </c>
    </row>
    <row r="61" spans="1:1">
      <c r="A61" t="s">
        <v>70</v>
      </c>
    </row>
    <row r="62" spans="1:1">
      <c r="A62" t="s">
        <v>46</v>
      </c>
    </row>
    <row r="63" spans="1:1">
      <c r="A63" t="s">
        <v>71</v>
      </c>
    </row>
    <row r="64" spans="1:1">
      <c r="A64" t="s">
        <v>90</v>
      </c>
    </row>
    <row r="65" spans="1:1">
      <c r="A65" t="s">
        <v>73</v>
      </c>
    </row>
    <row r="66" spans="1:1">
      <c r="A66" t="s">
        <v>111</v>
      </c>
    </row>
    <row r="67" spans="1:1">
      <c r="A67" t="s">
        <v>74</v>
      </c>
    </row>
    <row r="68" spans="1:1">
      <c r="A68" t="s">
        <v>112</v>
      </c>
    </row>
    <row r="69" spans="1:1">
      <c r="A69" t="s">
        <v>113</v>
      </c>
    </row>
    <row r="70" spans="1:1">
      <c r="A70" t="s">
        <v>91</v>
      </c>
    </row>
  </sheetData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8BDEC0653D6204DB4E9E8901B172BDA" ma:contentTypeVersion="12" ma:contentTypeDescription="" ma:contentTypeScope="" ma:versionID="a62138672b42b0a00d8b2cb47fd6bcc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2024-07-03T07:00:00+00:00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240006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8E63E00-F2FD-4A65-B81A-28A91F9D841F}"/>
</file>

<file path=customXml/itemProps2.xml><?xml version="1.0" encoding="utf-8"?>
<ds:datastoreItem xmlns:ds="http://schemas.openxmlformats.org/officeDocument/2006/customXml" ds:itemID="{28D93222-733A-45A9-9A4E-A20EF9848830}"/>
</file>

<file path=customXml/itemProps3.xml><?xml version="1.0" encoding="utf-8"?>
<ds:datastoreItem xmlns:ds="http://schemas.openxmlformats.org/officeDocument/2006/customXml" ds:itemID="{80AE232F-87EB-461D-B5FE-F6123E09C759}"/>
</file>

<file path=customXml/itemProps4.xml><?xml version="1.0" encoding="utf-8"?>
<ds:datastoreItem xmlns:ds="http://schemas.openxmlformats.org/officeDocument/2006/customXml" ds:itemID="{91CC8418-5A33-4CEE-9238-C5BD5C80C2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example - buy &amp; sell</vt:lpstr>
      <vt:lpstr>example - sell</vt:lpstr>
      <vt:lpstr>simulaton 1</vt:lpstr>
      <vt:lpstr>simulation 2</vt:lpstr>
      <vt:lpstr>simulation 3</vt:lpstr>
      <vt:lpstr>'example - buy &amp; sell'!available_cap</vt:lpstr>
      <vt:lpstr>available_cap</vt:lpstr>
      <vt:lpstr>'example - buy &amp; sell'!operating_cost</vt:lpstr>
      <vt:lpstr>operating_cost</vt:lpstr>
      <vt:lpstr>'example - buy &amp; sell'!price_delta</vt:lpstr>
      <vt:lpstr>price_delta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2024-06-23T22:55:58Z</dcterms:created>
  <dcterms:modified xsi:type="dcterms:W3CDTF">2024-07-02T22:50:45Z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0x0101006E56B4D1795A2E4DB2F0B01679ED314A0088BDEC0653D6204DB4E9E8901B172BDA</vt:lpwstr>
  </property>
  <property fmtid="{D5CDD505-2E9C-101B-9397-08002B2CF9AE}" pid="3" name="_docset_NoMedatataSyncRequired">
    <vt:lpwstr>False</vt:lpwstr>
  </property>
</Properties>
</file>